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0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V376" i="1" s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V371" i="1" s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V355" i="1" s="1"/>
  <c r="M350" i="1"/>
  <c r="U348" i="1"/>
  <c r="U347" i="1"/>
  <c r="W346" i="1"/>
  <c r="V346" i="1"/>
  <c r="M346" i="1"/>
  <c r="V345" i="1"/>
  <c r="V347" i="1" s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V310" i="1" s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U251" i="1"/>
  <c r="W250" i="1"/>
  <c r="V250" i="1"/>
  <c r="M250" i="1"/>
  <c r="V249" i="1"/>
  <c r="W249" i="1" s="1"/>
  <c r="M249" i="1"/>
  <c r="W248" i="1"/>
  <c r="V248" i="1"/>
  <c r="M248" i="1"/>
  <c r="U246" i="1"/>
  <c r="U245" i="1"/>
  <c r="W244" i="1"/>
  <c r="V244" i="1"/>
  <c r="M244" i="1"/>
  <c r="V243" i="1"/>
  <c r="M243" i="1"/>
  <c r="U240" i="1"/>
  <c r="U239" i="1"/>
  <c r="V238" i="1"/>
  <c r="M238" i="1"/>
  <c r="W237" i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W234" i="1" s="1"/>
  <c r="V227" i="1"/>
  <c r="M227" i="1"/>
  <c r="U224" i="1"/>
  <c r="V223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W216" i="1" s="1"/>
  <c r="V214" i="1"/>
  <c r="W213" i="1"/>
  <c r="V213" i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G424" i="1" s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U89" i="1"/>
  <c r="U88" i="1"/>
  <c r="W87" i="1"/>
  <c r="V87" i="1"/>
  <c r="M87" i="1"/>
  <c r="V86" i="1"/>
  <c r="W86" i="1" s="1"/>
  <c r="M86" i="1"/>
  <c r="W85" i="1"/>
  <c r="V85" i="1"/>
  <c r="V84" i="1"/>
  <c r="W84" i="1" s="1"/>
  <c r="M84" i="1"/>
  <c r="V83" i="1"/>
  <c r="W83" i="1" s="1"/>
  <c r="W82" i="1"/>
  <c r="W88" i="1" s="1"/>
  <c r="V82" i="1"/>
  <c r="V88" i="1" s="1"/>
  <c r="M82" i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W63" i="1"/>
  <c r="V63" i="1"/>
  <c r="V79" i="1" s="1"/>
  <c r="M63" i="1"/>
  <c r="U60" i="1"/>
  <c r="U59" i="1"/>
  <c r="W58" i="1"/>
  <c r="V58" i="1"/>
  <c r="V57" i="1"/>
  <c r="W57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24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414" i="1" s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V32" i="1" s="1"/>
  <c r="M27" i="1"/>
  <c r="W26" i="1"/>
  <c r="V26" i="1"/>
  <c r="V33" i="1" s="1"/>
  <c r="M26" i="1"/>
  <c r="V24" i="1"/>
  <c r="U24" i="1"/>
  <c r="V23" i="1"/>
  <c r="U23" i="1"/>
  <c r="U418" i="1" s="1"/>
  <c r="W22" i="1"/>
  <c r="W23" i="1" s="1"/>
  <c r="V22" i="1"/>
  <c r="H10" i="1"/>
  <c r="A9" i="1"/>
  <c r="A10" i="1" s="1"/>
  <c r="D7" i="1"/>
  <c r="N6" i="1"/>
  <c r="M2" i="1"/>
  <c r="F9" i="1" l="1"/>
  <c r="H9" i="1"/>
  <c r="F10" i="1"/>
  <c r="W59" i="1"/>
  <c r="W79" i="1"/>
  <c r="V111" i="1"/>
  <c r="W103" i="1"/>
  <c r="W110" i="1" s="1"/>
  <c r="V285" i="1"/>
  <c r="W284" i="1"/>
  <c r="W285" i="1" s="1"/>
  <c r="L424" i="1"/>
  <c r="V297" i="1"/>
  <c r="W293" i="1"/>
  <c r="W297" i="1" s="1"/>
  <c r="P424" i="1"/>
  <c r="V396" i="1"/>
  <c r="W394" i="1"/>
  <c r="W396" i="1" s="1"/>
  <c r="W35" i="1"/>
  <c r="W37" i="1" s="1"/>
  <c r="V38" i="1"/>
  <c r="V414" i="1" s="1"/>
  <c r="V60" i="1"/>
  <c r="V80" i="1"/>
  <c r="V110" i="1"/>
  <c r="V118" i="1"/>
  <c r="V125" i="1"/>
  <c r="V153" i="1"/>
  <c r="V177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252" i="1"/>
  <c r="V251" i="1"/>
  <c r="V303" i="1"/>
  <c r="W300" i="1"/>
  <c r="W302" i="1" s="1"/>
  <c r="V331" i="1"/>
  <c r="V356" i="1"/>
  <c r="V390" i="1"/>
  <c r="W387" i="1"/>
  <c r="W389" i="1" s="1"/>
  <c r="V397" i="1"/>
  <c r="V406" i="1"/>
  <c r="W404" i="1"/>
  <c r="W406" i="1" s="1"/>
  <c r="E424" i="1"/>
  <c r="V277" i="1"/>
  <c r="W276" i="1"/>
  <c r="W277" i="1" s="1"/>
  <c r="V286" i="1"/>
  <c r="J9" i="1"/>
  <c r="V416" i="1"/>
  <c r="B424" i="1"/>
  <c r="V415" i="1"/>
  <c r="W27" i="1"/>
  <c r="W32" i="1" s="1"/>
  <c r="W419" i="1" s="1"/>
  <c r="D424" i="1"/>
  <c r="V59" i="1"/>
  <c r="V418" i="1" s="1"/>
  <c r="V101" i="1"/>
  <c r="V100" i="1"/>
  <c r="H424" i="1"/>
  <c r="V154" i="1"/>
  <c r="W137" i="1"/>
  <c r="W153" i="1" s="1"/>
  <c r="V178" i="1"/>
  <c r="W161" i="1"/>
  <c r="W177" i="1" s="1"/>
  <c r="V216" i="1"/>
  <c r="V245" i="1"/>
  <c r="W251" i="1"/>
  <c r="V273" i="1"/>
  <c r="V272" i="1"/>
  <c r="V281" i="1"/>
  <c r="W280" i="1"/>
  <c r="W281" i="1" s="1"/>
  <c r="V282" i="1"/>
  <c r="V289" i="1"/>
  <c r="W288" i="1"/>
  <c r="W289" i="1" s="1"/>
  <c r="V290" i="1"/>
  <c r="V302" i="1"/>
  <c r="W320" i="1"/>
  <c r="W330" i="1"/>
  <c r="V341" i="1"/>
  <c r="W340" i="1"/>
  <c r="W341" i="1" s="1"/>
  <c r="V342" i="1"/>
  <c r="V389" i="1"/>
  <c r="V407" i="1"/>
  <c r="I424" i="1"/>
  <c r="V159" i="1"/>
  <c r="V278" i="1"/>
  <c r="W305" i="1"/>
  <c r="W309" i="1" s="1"/>
  <c r="V309" i="1"/>
  <c r="N424" i="1"/>
  <c r="V348" i="1"/>
  <c r="W345" i="1"/>
  <c r="W347" i="1" s="1"/>
  <c r="V375" i="1"/>
  <c r="W373" i="1"/>
  <c r="W375" i="1" s="1"/>
  <c r="V89" i="1"/>
  <c r="W100" i="1"/>
  <c r="V117" i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39" i="1"/>
  <c r="W238" i="1"/>
  <c r="W239" i="1" s="1"/>
  <c r="V240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V417" i="1" l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<sst xmlns="http://schemas.openxmlformats.org/spreadsheetml/2006/main" count="1611" uniqueCount="665">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</sst>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 t="s">
        <v>664</v>
      </c>
      <c r="I5" s="303"/>
      <c r="J5" s="303"/>
      <c r="K5" s="301"/>
      <c r="M5" s="25" t="s">
        <v>10</v>
      </c>
      <c r="N5" s="304">
        <v>45136</v>
      </c>
      <c r="O5" s="305"/>
      <c r="Q5" s="306" t="s">
        <v>11</v>
      </c>
      <c r="R5" s="307"/>
      <c r="S5" s="308" t="s">
        <v>620</v>
      </c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 t="s">
        <v>639</v>
      </c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>Суббота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 t="str">
        <f>IFERROR(VLOOKUP(DeliveryAddress,Table,3,0),1)</f>
        <v>7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>
        <v>0.45833333333333331</v>
      </c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0</v>
      </c>
      <c r="V52" s="290">
        <f>IFERROR(V50/H50,"0")+IFERROR(V51/H51,"0")</f>
        <v>0</v>
      </c>
      <c r="W52" s="290">
        <f>IFERROR(IF(W50="",0,W50),"0")+IFERROR(IF(W51="",0,W51),"0")</f>
        <v>0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0</v>
      </c>
      <c r="V53" s="290">
        <f>IFERROR(SUM(V50:V51),"0")</f>
        <v>0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0</v>
      </c>
      <c r="V80" s="290">
        <f>IFERROR(SUM(V63:V78),"0")</f>
        <v>0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0</v>
      </c>
      <c r="V103" s="289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0</v>
      </c>
      <c r="V106" s="28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0</v>
      </c>
      <c r="V110" s="290">
        <f>IFERROR(V103/H103,"0")+IFERROR(V104/H104,"0")+IFERROR(V105/H105,"0")+IFERROR(V106/H106,"0")+IFERROR(V107/H107,"0")+IFERROR(V108/H108,"0")+IFERROR(V109/H109,"0")</f>
        <v>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0</v>
      </c>
      <c r="V111" s="290">
        <f>IFERROR(SUM(V103:V109),"0")</f>
        <v>0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200</v>
      </c>
      <c r="V161" s="289">
        <f t="shared" ref="V161:V176" si="8">IFERROR(IF(U161="",0,CEILING((U161/$H161),1)*$H161),"")</f>
        <v>201.60000000000002</v>
      </c>
      <c r="W161" s="37">
        <f>IFERROR(IF(V161=0,"",ROUNDUP(V161/H161,0)*0.00753),"")</f>
        <v>0.36143999999999998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150</v>
      </c>
      <c r="V162" s="289">
        <f t="shared" si="8"/>
        <v>151.20000000000002</v>
      </c>
      <c r="W162" s="37">
        <f>IFERROR(IF(V162=0,"",ROUNDUP(V162/H162,0)*0.00753),"")</f>
        <v>0.27107999999999999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83.333333333333343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84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0.63251999999999997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350</v>
      </c>
      <c r="V178" s="290">
        <f>IFERROR(SUM(V161:V176),"0")</f>
        <v>352.80000000000007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0</v>
      </c>
      <c r="V191" s="289">
        <f t="shared" si="9"/>
        <v>0</v>
      </c>
      <c r="W191" s="37" t="str">
        <f>IFERROR(IF(V191=0,"",ROUNDUP(V191/H191,0)*0.00753),"")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0</v>
      </c>
      <c r="V202" s="290">
        <f>IFERROR(SUM(V180:V200),"0")</f>
        <v>0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200</v>
      </c>
      <c r="V205" s="289">
        <f t="shared" si="11"/>
        <v>202.79999999999998</v>
      </c>
      <c r="W205" s="37">
        <f>IFERROR(IF(V205=0,"",ROUNDUP(V205/H205,0)*0.02175),"")</f>
        <v>0.5655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25.641025641025642</v>
      </c>
      <c r="V210" s="290">
        <f>IFERROR(V204/H204,"0")+IFERROR(V205/H205,"0")+IFERROR(V206/H206,"0")+IFERROR(V207/H207,"0")+IFERROR(V208/H208,"0")+IFERROR(V209/H209,"0")</f>
        <v>26</v>
      </c>
      <c r="W210" s="290">
        <f>IFERROR(IF(W204="",0,W204),"0")+IFERROR(IF(W205="",0,W205),"0")+IFERROR(IF(W206="",0,W206),"0")+IFERROR(IF(W207="",0,W207),"0")+IFERROR(IF(W208="",0,W208),"0")+IFERROR(IF(W209="",0,W209),"0")</f>
        <v>0.5655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200</v>
      </c>
      <c r="V211" s="290">
        <f>IFERROR(SUM(V204:V209),"0")</f>
        <v>202.79999999999998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0</v>
      </c>
      <c r="V265" s="289">
        <f t="shared" si="13"/>
        <v>0</v>
      </c>
      <c r="W265" s="37" t="str">
        <f>IFERROR(IF(V265=0,"",ROUNDUP(V265/H265,0)*0.02175),"")</f>
        <v/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3000</v>
      </c>
      <c r="V266" s="289">
        <f t="shared" si="13"/>
        <v>3000</v>
      </c>
      <c r="W266" s="37">
        <f>IFERROR(IF(V266=0,"",ROUNDUP(V266/H266,0)*0.02175),"")</f>
        <v>4.3499999999999996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0</v>
      </c>
      <c r="V268" s="289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200</v>
      </c>
      <c r="V272" s="290">
        <f>IFERROR(V264/H264,"0")+IFERROR(V265/H265,"0")+IFERROR(V266/H266,"0")+IFERROR(V267/H267,"0")+IFERROR(V268/H268,"0")+IFERROR(V269/H269,"0")+IFERROR(V270/H270,"0")+IFERROR(V271/H271,"0")</f>
        <v>200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4.3499999999999996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3000</v>
      </c>
      <c r="V273" s="290">
        <f>IFERROR(SUM(V264:V271),"0")</f>
        <v>3000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0</v>
      </c>
      <c r="V275" s="289">
        <f>IFERROR(IF(U275="",0,CEILING((U275/$H275),1)*$H275),"")</f>
        <v>0</v>
      </c>
      <c r="W275" s="37" t="str">
        <f>IFERROR(IF(V275=0,"",ROUNDUP(V275/H275,0)*0.02175),"")</f>
        <v/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0</v>
      </c>
      <c r="V277" s="290">
        <f>IFERROR(V275/H275,"0")+IFERROR(V276/H276,"0")</f>
        <v>0</v>
      </c>
      <c r="W277" s="290">
        <f>IFERROR(IF(W275="",0,W275),"0")+IFERROR(IF(W276="",0,W276),"0")</f>
        <v>0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0</v>
      </c>
      <c r="V278" s="290">
        <f>IFERROR(SUM(V275:V276),"0")</f>
        <v>0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200</v>
      </c>
      <c r="V288" s="289">
        <f>IFERROR(IF(U288="",0,CEILING((U288/$H288),1)*$H288),"")</f>
        <v>202.79999999999998</v>
      </c>
      <c r="W288" s="37">
        <f>IFERROR(IF(V288=0,"",ROUNDUP(V288/H288,0)*0.02175),"")</f>
        <v>0.5655</v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25.641025641025642</v>
      </c>
      <c r="V289" s="290">
        <f>IFERROR(V288/H288,"0")</f>
        <v>26</v>
      </c>
      <c r="W289" s="290">
        <f>IFERROR(IF(W288="",0,W288),"0")</f>
        <v>0.5655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200</v>
      </c>
      <c r="V290" s="290">
        <f>IFERROR(SUM(V288:V288),"0")</f>
        <v>202.79999999999998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50</v>
      </c>
      <c r="V300" s="289">
        <f>IFERROR(IF(U300="",0,CEILING((U300/$H300),1)*$H300),"")</f>
        <v>52.56</v>
      </c>
      <c r="W300" s="37">
        <f>IFERROR(IF(V300=0,"",ROUNDUP(V300/H300,0)*0.00753),"")</f>
        <v>9.0359999999999996E-2</v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11.415525114155251</v>
      </c>
      <c r="V302" s="290">
        <f>IFERROR(V300/H300,"0")+IFERROR(V301/H301,"0")</f>
        <v>12</v>
      </c>
      <c r="W302" s="290">
        <f>IFERROR(IF(W300="",0,W300),"0")+IFERROR(IF(W301="",0,W301),"0")</f>
        <v>9.0359999999999996E-2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50</v>
      </c>
      <c r="V303" s="290">
        <f>IFERROR(SUM(V300:V301),"0")</f>
        <v>52.56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0</v>
      </c>
      <c r="V330" s="290">
        <f>IFERROR(V323/H323,"0")+IFERROR(V324/H324,"0")+IFERROR(V325/H325,"0")+IFERROR(V326/H326,"0")+IFERROR(V327/H327,"0")+IFERROR(V328/H328,"0")+IFERROR(V329/H329,"0")</f>
        <v>0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0</v>
      </c>
      <c r="V331" s="290">
        <f>IFERROR(SUM(V323:V329),"0")</f>
        <v>0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100</v>
      </c>
      <c r="V333" s="289">
        <f>IFERROR(IF(U333="",0,CEILING((U333/$H333),1)*$H333),"")</f>
        <v>101.39999999999999</v>
      </c>
      <c r="W333" s="37">
        <f>IFERROR(IF(V333=0,"",ROUNDUP(V333/H333,0)*0.02175),"")</f>
        <v>0.28275</v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12.820512820512821</v>
      </c>
      <c r="V337" s="290">
        <f>IFERROR(V333/H333,"0")+IFERROR(V334/H334,"0")+IFERROR(V335/H335,"0")+IFERROR(V336/H336,"0")</f>
        <v>13</v>
      </c>
      <c r="W337" s="290">
        <f>IFERROR(IF(W333="",0,W333),"0")+IFERROR(IF(W334="",0,W334),"0")+IFERROR(IF(W335="",0,W335),"0")+IFERROR(IF(W336="",0,W336),"0")</f>
        <v>0.28275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100</v>
      </c>
      <c r="V338" s="290">
        <f>IFERROR(SUM(V333:V336),"0")</f>
        <v>101.39999999999999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150</v>
      </c>
      <c r="V361" s="289">
        <f t="shared" si="15"/>
        <v>153.12</v>
      </c>
      <c r="W361" s="37">
        <f>IFERROR(IF(V361=0,"",ROUNDUP(V361/H361,0)*0.01196),"")</f>
        <v>0.34683999999999998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150</v>
      </c>
      <c r="V363" s="289">
        <f t="shared" si="15"/>
        <v>153.12</v>
      </c>
      <c r="W363" s="37">
        <f>IFERROR(IF(V363=0,"",ROUNDUP(V363/H363,0)*0.01196),"")</f>
        <v>0.34683999999999998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56.818181818181813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58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0.69367999999999996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300</v>
      </c>
      <c r="V371" s="290">
        <f>IFERROR(SUM(V360:V369),"0")</f>
        <v>306.24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0</v>
      </c>
      <c r="V384" s="290">
        <f>IFERROR(V378/H378,"0")+IFERROR(V379/H379,"0")+IFERROR(V380/H380,"0")+IFERROR(V381/H381,"0")+IFERROR(V382/H382,"0")+IFERROR(V383/H383,"0")</f>
        <v>0</v>
      </c>
      <c r="W384" s="290">
        <f>IFERROR(IF(W378="",0,W378),"0")+IFERROR(IF(W379="",0,W379),"0")+IFERROR(IF(W380="",0,W380),"0")+IFERROR(IF(W381="",0,W381),"0")+IFERROR(IF(W382="",0,W382),"0")+IFERROR(IF(W383="",0,W383),"0")</f>
        <v>0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0</v>
      </c>
      <c r="V385" s="290">
        <f>IFERROR(SUM(V378:V383),"0")</f>
        <v>0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50</v>
      </c>
      <c r="V395" s="289">
        <f>IFERROR(IF(U395="",0,CEILING((U395/$H395),1)*$H395),"")</f>
        <v>60</v>
      </c>
      <c r="W395" s="37">
        <f>IFERROR(IF(V395=0,"",ROUNDUP(V395/H395,0)*0.02175),"")</f>
        <v>0.10874999999999999</v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4.166666666666667</v>
      </c>
      <c r="V396" s="290">
        <f>IFERROR(V394/H394,"0")+IFERROR(V395/H395,"0")</f>
        <v>5</v>
      </c>
      <c r="W396" s="290">
        <f>IFERROR(IF(W394="",0,W394),"0")+IFERROR(IF(W395="",0,W395),"0")</f>
        <v>0.10874999999999999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50</v>
      </c>
      <c r="V397" s="290">
        <f>IFERROR(SUM(V394:V395),"0")</f>
        <v>60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700</v>
      </c>
      <c r="V409" s="289">
        <f>IFERROR(IF(U409="",0,CEILING((U409/$H409),1)*$H409),"")</f>
        <v>702</v>
      </c>
      <c r="W409" s="37">
        <f>IFERROR(IF(V409=0,"",ROUNDUP(V409/H409,0)*0.02175),"")</f>
        <v>1.9574999999999998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89.743589743589752</v>
      </c>
      <c r="V412" s="290">
        <f>IFERROR(V409/H409,"0")+IFERROR(V410/H410,"0")+IFERROR(V411/H411,"0")</f>
        <v>90</v>
      </c>
      <c r="W412" s="290">
        <f>IFERROR(IF(W409="",0,W409),"0")+IFERROR(IF(W410="",0,W410),"0")+IFERROR(IF(W411="",0,W411),"0")</f>
        <v>1.9574999999999998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700</v>
      </c>
      <c r="V413" s="290">
        <f>IFERROR(SUM(V409:V411),"0")</f>
        <v>702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4950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4980.6000000000004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5178.9427786825054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5211.3060000000005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9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9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5403.9427786825054</v>
      </c>
      <c r="V417" s="290">
        <f>GrossWeightTotalR+PalletQtyTotalR*25</f>
        <v>5436.3060000000005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509.57986077849091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514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9.2465599999999988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0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555.6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0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3202.8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52.56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101.39999999999999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306.24</v>
      </c>
      <c r="P424" s="47">
        <f>IFERROR(V394*1,"0")+IFERROR(V395*1,"0")+IFERROR(V399*1,"0")+IFERROR(V400*1,"0")+IFERROR(V404*1,"0")+IFERROR(V405*1,"0")+IFERROR(V409*1,"0")+IFERROR(V410*1,"0")+IFERROR(V411*1,"0")</f>
        <v>762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2023-07-27T11:10:51Z</dcterms:modified>
</cp:coreProperties>
</file>