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3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V404" i="1" s="1"/>
  <c r="U397" i="1"/>
  <c r="U396" i="1"/>
  <c r="W395" i="1"/>
  <c r="V395" i="1"/>
  <c r="M395" i="1"/>
  <c r="V394" i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W386" i="1"/>
  <c r="V386" i="1"/>
  <c r="M386" i="1"/>
  <c r="V385" i="1"/>
  <c r="M385" i="1"/>
  <c r="U383" i="1"/>
  <c r="U382" i="1"/>
  <c r="V381" i="1"/>
  <c r="W381" i="1" s="1"/>
  <c r="V380" i="1"/>
  <c r="V383" i="1" s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M367" i="1"/>
  <c r="U363" i="1"/>
  <c r="U362" i="1"/>
  <c r="V361" i="1"/>
  <c r="W361" i="1" s="1"/>
  <c r="V360" i="1"/>
  <c r="W360" i="1" s="1"/>
  <c r="M360" i="1"/>
  <c r="W359" i="1"/>
  <c r="V359" i="1"/>
  <c r="M359" i="1"/>
  <c r="V358" i="1"/>
  <c r="M358" i="1"/>
  <c r="W357" i="1"/>
  <c r="V357" i="1"/>
  <c r="M357" i="1"/>
  <c r="U355" i="1"/>
  <c r="U354" i="1"/>
  <c r="W353" i="1"/>
  <c r="V353" i="1"/>
  <c r="M353" i="1"/>
  <c r="V352" i="1"/>
  <c r="V354" i="1" s="1"/>
  <c r="M352" i="1"/>
  <c r="U349" i="1"/>
  <c r="U348" i="1"/>
  <c r="V347" i="1"/>
  <c r="U345" i="1"/>
  <c r="V344" i="1"/>
  <c r="U344" i="1"/>
  <c r="W343" i="1"/>
  <c r="V343" i="1"/>
  <c r="M343" i="1"/>
  <c r="V342" i="1"/>
  <c r="W342" i="1" s="1"/>
  <c r="M342" i="1"/>
  <c r="W341" i="1"/>
  <c r="V341" i="1"/>
  <c r="W340" i="1"/>
  <c r="V340" i="1"/>
  <c r="V345" i="1" s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U324" i="1"/>
  <c r="V323" i="1"/>
  <c r="U323" i="1"/>
  <c r="W322" i="1"/>
  <c r="V322" i="1"/>
  <c r="W321" i="1"/>
  <c r="V321" i="1"/>
  <c r="V324" i="1" s="1"/>
  <c r="M321" i="1"/>
  <c r="U317" i="1"/>
  <c r="V316" i="1"/>
  <c r="U316" i="1"/>
  <c r="W315" i="1"/>
  <c r="W316" i="1" s="1"/>
  <c r="V315" i="1"/>
  <c r="V317" i="1" s="1"/>
  <c r="U313" i="1"/>
  <c r="W312" i="1"/>
  <c r="U312" i="1"/>
  <c r="V311" i="1"/>
  <c r="W311" i="1" s="1"/>
  <c r="V310" i="1"/>
  <c r="W310" i="1" s="1"/>
  <c r="M310" i="1"/>
  <c r="W309" i="1"/>
  <c r="V309" i="1"/>
  <c r="W308" i="1"/>
  <c r="V308" i="1"/>
  <c r="V312" i="1" s="1"/>
  <c r="M308" i="1"/>
  <c r="U306" i="1"/>
  <c r="U305" i="1"/>
  <c r="W304" i="1"/>
  <c r="V304" i="1"/>
  <c r="M304" i="1"/>
  <c r="V303" i="1"/>
  <c r="V305" i="1" s="1"/>
  <c r="M303" i="1"/>
  <c r="U301" i="1"/>
  <c r="U300" i="1"/>
  <c r="V299" i="1"/>
  <c r="W299" i="1" s="1"/>
  <c r="M299" i="1"/>
  <c r="W298" i="1"/>
  <c r="V298" i="1"/>
  <c r="W297" i="1"/>
  <c r="V297" i="1"/>
  <c r="M297" i="1"/>
  <c r="V296" i="1"/>
  <c r="M296" i="1"/>
  <c r="U293" i="1"/>
  <c r="U292" i="1"/>
  <c r="V291" i="1"/>
  <c r="M291" i="1"/>
  <c r="U289" i="1"/>
  <c r="U288" i="1"/>
  <c r="V287" i="1"/>
  <c r="M287" i="1"/>
  <c r="U285" i="1"/>
  <c r="U284" i="1"/>
  <c r="V283" i="1"/>
  <c r="M283" i="1"/>
  <c r="U281" i="1"/>
  <c r="U280" i="1"/>
  <c r="V279" i="1"/>
  <c r="M279" i="1"/>
  <c r="V278" i="1"/>
  <c r="W278" i="1" s="1"/>
  <c r="M278" i="1"/>
  <c r="U276" i="1"/>
  <c r="U275" i="1"/>
  <c r="W274" i="1"/>
  <c r="V274" i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V268" i="1"/>
  <c r="W268" i="1" s="1"/>
  <c r="M268" i="1"/>
  <c r="W267" i="1"/>
  <c r="V267" i="1"/>
  <c r="M267" i="1"/>
  <c r="V263" i="1"/>
  <c r="U263" i="1"/>
  <c r="V262" i="1"/>
  <c r="U262" i="1"/>
  <c r="W261" i="1"/>
  <c r="W262" i="1" s="1"/>
  <c r="V261" i="1"/>
  <c r="M261" i="1"/>
  <c r="V259" i="1"/>
  <c r="U259" i="1"/>
  <c r="V258" i="1"/>
  <c r="U258" i="1"/>
  <c r="W257" i="1"/>
  <c r="W258" i="1" s="1"/>
  <c r="V257" i="1"/>
  <c r="M257" i="1"/>
  <c r="U255" i="1"/>
  <c r="V254" i="1"/>
  <c r="U254" i="1"/>
  <c r="W253" i="1"/>
  <c r="V253" i="1"/>
  <c r="M253" i="1"/>
  <c r="V252" i="1"/>
  <c r="W252" i="1" s="1"/>
  <c r="M252" i="1"/>
  <c r="W251" i="1"/>
  <c r="W254" i="1" s="1"/>
  <c r="V251" i="1"/>
  <c r="V255" i="1" s="1"/>
  <c r="M251" i="1"/>
  <c r="U249" i="1"/>
  <c r="U248" i="1"/>
  <c r="W247" i="1"/>
  <c r="V247" i="1"/>
  <c r="M247" i="1"/>
  <c r="V246" i="1"/>
  <c r="M246" i="1"/>
  <c r="U243" i="1"/>
  <c r="U242" i="1"/>
  <c r="V241" i="1"/>
  <c r="M241" i="1"/>
  <c r="W240" i="1"/>
  <c r="V240" i="1"/>
  <c r="M240" i="1"/>
  <c r="U238" i="1"/>
  <c r="V237" i="1"/>
  <c r="U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U227" i="1"/>
  <c r="U226" i="1"/>
  <c r="W225" i="1"/>
  <c r="V225" i="1"/>
  <c r="M225" i="1"/>
  <c r="V224" i="1"/>
  <c r="W224" i="1" s="1"/>
  <c r="V223" i="1"/>
  <c r="W223" i="1" s="1"/>
  <c r="V222" i="1"/>
  <c r="M222" i="1"/>
  <c r="U220" i="1"/>
  <c r="U219" i="1"/>
  <c r="V218" i="1"/>
  <c r="W218" i="1" s="1"/>
  <c r="M218" i="1"/>
  <c r="W217" i="1"/>
  <c r="W219" i="1" s="1"/>
  <c r="V217" i="1"/>
  <c r="W216" i="1"/>
  <c r="V216" i="1"/>
  <c r="V219" i="1" s="1"/>
  <c r="U214" i="1"/>
  <c r="U213" i="1"/>
  <c r="V212" i="1"/>
  <c r="W212" i="1" s="1"/>
  <c r="V211" i="1"/>
  <c r="W211" i="1" s="1"/>
  <c r="V210" i="1"/>
  <c r="W210" i="1" s="1"/>
  <c r="V209" i="1"/>
  <c r="W209" i="1" s="1"/>
  <c r="M209" i="1"/>
  <c r="W208" i="1"/>
  <c r="V208" i="1"/>
  <c r="M208" i="1"/>
  <c r="V207" i="1"/>
  <c r="M207" i="1"/>
  <c r="U205" i="1"/>
  <c r="U204" i="1"/>
  <c r="V203" i="1"/>
  <c r="W203" i="1" s="1"/>
  <c r="V202" i="1"/>
  <c r="W202" i="1" s="1"/>
  <c r="M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W183" i="1" s="1"/>
  <c r="V182" i="1"/>
  <c r="W182" i="1" s="1"/>
  <c r="V181" i="1"/>
  <c r="U179" i="1"/>
  <c r="U178" i="1"/>
  <c r="W177" i="1"/>
  <c r="V177" i="1"/>
  <c r="M177" i="1"/>
  <c r="V176" i="1"/>
  <c r="W176" i="1" s="1"/>
  <c r="M176" i="1"/>
  <c r="W175" i="1"/>
  <c r="V175" i="1"/>
  <c r="M175" i="1"/>
  <c r="V174" i="1"/>
  <c r="W174" i="1" s="1"/>
  <c r="V173" i="1"/>
  <c r="W173" i="1" s="1"/>
  <c r="M173" i="1"/>
  <c r="W172" i="1"/>
  <c r="V172" i="1"/>
  <c r="M172" i="1"/>
  <c r="V171" i="1"/>
  <c r="W171" i="1" s="1"/>
  <c r="M171" i="1"/>
  <c r="W170" i="1"/>
  <c r="V170" i="1"/>
  <c r="W169" i="1"/>
  <c r="V169" i="1"/>
  <c r="W168" i="1"/>
  <c r="V168" i="1"/>
  <c r="W167" i="1"/>
  <c r="V167" i="1"/>
  <c r="W166" i="1"/>
  <c r="V166" i="1"/>
  <c r="M166" i="1"/>
  <c r="V165" i="1"/>
  <c r="W165" i="1" s="1"/>
  <c r="V164" i="1"/>
  <c r="W164" i="1" s="1"/>
  <c r="M164" i="1"/>
  <c r="W163" i="1"/>
  <c r="V163" i="1"/>
  <c r="M163" i="1"/>
  <c r="V162" i="1"/>
  <c r="M162" i="1"/>
  <c r="U160" i="1"/>
  <c r="U159" i="1"/>
  <c r="V158" i="1"/>
  <c r="W158" i="1" s="1"/>
  <c r="V157" i="1"/>
  <c r="U155" i="1"/>
  <c r="U154" i="1"/>
  <c r="W153" i="1"/>
  <c r="V153" i="1"/>
  <c r="M153" i="1"/>
  <c r="V152" i="1"/>
  <c r="W152" i="1" s="1"/>
  <c r="M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U133" i="1"/>
  <c r="W132" i="1"/>
  <c r="V132" i="1"/>
  <c r="M132" i="1"/>
  <c r="V131" i="1"/>
  <c r="W131" i="1" s="1"/>
  <c r="M131" i="1"/>
  <c r="W130" i="1"/>
  <c r="W133" i="1" s="1"/>
  <c r="V130" i="1"/>
  <c r="M130" i="1"/>
  <c r="U126" i="1"/>
  <c r="V125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M114" i="1"/>
  <c r="W113" i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W104" i="1" s="1"/>
  <c r="M104" i="1"/>
  <c r="W103" i="1"/>
  <c r="V103" i="1"/>
  <c r="V110" i="1" s="1"/>
  <c r="U101" i="1"/>
  <c r="U100" i="1"/>
  <c r="V99" i="1"/>
  <c r="W99" i="1" s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V100" i="1" s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M84" i="1"/>
  <c r="V83" i="1"/>
  <c r="V89" i="1" s="1"/>
  <c r="W82" i="1"/>
  <c r="V82" i="1"/>
  <c r="V88" i="1" s="1"/>
  <c r="M82" i="1"/>
  <c r="U80" i="1"/>
  <c r="U79" i="1"/>
  <c r="W78" i="1"/>
  <c r="V78" i="1"/>
  <c r="M78" i="1"/>
  <c r="V77" i="1"/>
  <c r="W77" i="1" s="1"/>
  <c r="M77" i="1"/>
  <c r="V76" i="1"/>
  <c r="W76" i="1" s="1"/>
  <c r="M76" i="1"/>
  <c r="V75" i="1"/>
  <c r="W75" i="1" s="1"/>
  <c r="M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W63" i="1"/>
  <c r="V63" i="1"/>
  <c r="V79" i="1" s="1"/>
  <c r="M63" i="1"/>
  <c r="U60" i="1"/>
  <c r="U59" i="1"/>
  <c r="W58" i="1"/>
  <c r="V58" i="1"/>
  <c r="V57" i="1"/>
  <c r="W57" i="1" s="1"/>
  <c r="M57" i="1"/>
  <c r="V56" i="1"/>
  <c r="M56" i="1"/>
  <c r="V53" i="1"/>
  <c r="U53" i="1"/>
  <c r="V52" i="1"/>
  <c r="U52" i="1"/>
  <c r="V51" i="1"/>
  <c r="W51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421" i="1" s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V32" i="1" s="1"/>
  <c r="M26" i="1"/>
  <c r="V24" i="1"/>
  <c r="U24" i="1"/>
  <c r="V23" i="1"/>
  <c r="U23" i="1"/>
  <c r="U425" i="1" s="1"/>
  <c r="V22" i="1"/>
  <c r="H10" i="1"/>
  <c r="F10" i="1"/>
  <c r="H9" i="1"/>
  <c r="A9" i="1"/>
  <c r="A10" i="1" s="1"/>
  <c r="D7" i="1"/>
  <c r="N6" i="1"/>
  <c r="M2" i="1"/>
  <c r="U424" i="1" l="1"/>
  <c r="F9" i="1"/>
  <c r="W362" i="1"/>
  <c r="W52" i="1"/>
  <c r="W79" i="1"/>
  <c r="V159" i="1"/>
  <c r="W157" i="1"/>
  <c r="W159" i="1" s="1"/>
  <c r="V204" i="1"/>
  <c r="W181" i="1"/>
  <c r="W204" i="1" s="1"/>
  <c r="V213" i="1"/>
  <c r="W207" i="1"/>
  <c r="W213" i="1" s="1"/>
  <c r="V214" i="1"/>
  <c r="V227" i="1"/>
  <c r="W222" i="1"/>
  <c r="W226" i="1" s="1"/>
  <c r="J431" i="1"/>
  <c r="V249" i="1"/>
  <c r="W246" i="1"/>
  <c r="W248" i="1" s="1"/>
  <c r="W35" i="1"/>
  <c r="W37" i="1" s="1"/>
  <c r="V38" i="1"/>
  <c r="V60" i="1"/>
  <c r="V80" i="1"/>
  <c r="W91" i="1"/>
  <c r="W100" i="1" s="1"/>
  <c r="V111" i="1"/>
  <c r="H431" i="1"/>
  <c r="V155" i="1"/>
  <c r="W137" i="1"/>
  <c r="W154" i="1" s="1"/>
  <c r="V160" i="1"/>
  <c r="V248" i="1"/>
  <c r="V276" i="1"/>
  <c r="V275" i="1"/>
  <c r="V284" i="1"/>
  <c r="W283" i="1"/>
  <c r="W284" i="1" s="1"/>
  <c r="V285" i="1"/>
  <c r="V292" i="1"/>
  <c r="W291" i="1"/>
  <c r="W292" i="1" s="1"/>
  <c r="V293" i="1"/>
  <c r="V363" i="1"/>
  <c r="V397" i="1"/>
  <c r="W394" i="1"/>
  <c r="W396" i="1" s="1"/>
  <c r="V413" i="1"/>
  <c r="W411" i="1"/>
  <c r="W413" i="1" s="1"/>
  <c r="E431" i="1"/>
  <c r="V118" i="1"/>
  <c r="V306" i="1"/>
  <c r="W303" i="1"/>
  <c r="W305" i="1" s="1"/>
  <c r="V338" i="1"/>
  <c r="W326" i="1"/>
  <c r="W337" i="1" s="1"/>
  <c r="J9" i="1"/>
  <c r="V423" i="1"/>
  <c r="B431" i="1"/>
  <c r="V422" i="1"/>
  <c r="V33" i="1"/>
  <c r="D431" i="1"/>
  <c r="V59" i="1"/>
  <c r="V425" i="1" s="1"/>
  <c r="W83" i="1"/>
  <c r="W88" i="1" s="1"/>
  <c r="V101" i="1"/>
  <c r="W114" i="1"/>
  <c r="W117" i="1" s="1"/>
  <c r="V117" i="1"/>
  <c r="W121" i="1"/>
  <c r="W125" i="1" s="1"/>
  <c r="F431" i="1"/>
  <c r="V126" i="1"/>
  <c r="V154" i="1"/>
  <c r="V178" i="1"/>
  <c r="V205" i="1"/>
  <c r="V220" i="1"/>
  <c r="V238" i="1"/>
  <c r="V242" i="1"/>
  <c r="W241" i="1"/>
  <c r="W242" i="1" s="1"/>
  <c r="V243" i="1"/>
  <c r="W275" i="1"/>
  <c r="V301" i="1"/>
  <c r="V313" i="1"/>
  <c r="W323" i="1"/>
  <c r="V348" i="1"/>
  <c r="W347" i="1"/>
  <c r="W348" i="1" s="1"/>
  <c r="V349" i="1"/>
  <c r="V378" i="1"/>
  <c r="V396" i="1"/>
  <c r="V414" i="1"/>
  <c r="I431" i="1"/>
  <c r="W110" i="1"/>
  <c r="N431" i="1"/>
  <c r="V355" i="1"/>
  <c r="W352" i="1"/>
  <c r="W354" i="1" s="1"/>
  <c r="V382" i="1"/>
  <c r="W380" i="1"/>
  <c r="W382" i="1" s="1"/>
  <c r="P431" i="1"/>
  <c r="V403" i="1"/>
  <c r="W401" i="1"/>
  <c r="W403" i="1" s="1"/>
  <c r="W22" i="1"/>
  <c r="W23" i="1" s="1"/>
  <c r="W26" i="1"/>
  <c r="W32" i="1" s="1"/>
  <c r="C431" i="1"/>
  <c r="W56" i="1"/>
  <c r="W59" i="1" s="1"/>
  <c r="V134" i="1"/>
  <c r="V133" i="1"/>
  <c r="V179" i="1"/>
  <c r="W162" i="1"/>
  <c r="W178" i="1" s="1"/>
  <c r="V226" i="1"/>
  <c r="W237" i="1"/>
  <c r="V280" i="1"/>
  <c r="W279" i="1"/>
  <c r="W280" i="1" s="1"/>
  <c r="V281" i="1"/>
  <c r="V288" i="1"/>
  <c r="W287" i="1"/>
  <c r="W288" i="1" s="1"/>
  <c r="V289" i="1"/>
  <c r="L431" i="1"/>
  <c r="V300" i="1"/>
  <c r="W296" i="1"/>
  <c r="W300" i="1" s="1"/>
  <c r="V337" i="1"/>
  <c r="W344" i="1"/>
  <c r="W358" i="1"/>
  <c r="V362" i="1"/>
  <c r="V377" i="1"/>
  <c r="W367" i="1"/>
  <c r="W377" i="1" s="1"/>
  <c r="O431" i="1"/>
  <c r="W385" i="1"/>
  <c r="W391" i="1" s="1"/>
  <c r="V391" i="1"/>
  <c r="V392" i="1"/>
  <c r="W408" i="1"/>
  <c r="M431" i="1"/>
  <c r="G431" i="1"/>
  <c r="K431" i="1"/>
  <c r="V421" i="1" l="1"/>
  <c r="W426" i="1"/>
  <c r="V424" i="1"/>
</calcChain>
</file>

<file path=xl/sharedStrings.xml><?xml version="1.0" encoding="utf-8"?>
<sst xmlns="http://schemas.openxmlformats.org/spreadsheetml/2006/main" count="1659" uniqueCount="686">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</sst>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13" fillId="0" borderId="15" xfId="0" applyFont="1" applyBorder="1" applyAlignment="1">
      <alignment horizontal="left" vertical="center" wrapText="1"/>
    </xf>
    <xf numFmtId="0" fontId="0" fillId="0" borderId="19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D1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9" customFormat="1" ht="45" customHeight="1" x14ac:dyDescent="0.2">
      <c r="A1" s="42"/>
      <c r="B1" s="42"/>
      <c r="C1" s="42"/>
      <c r="D1" s="608" t="s">
        <v>0</v>
      </c>
      <c r="E1" s="571"/>
      <c r="F1" s="571"/>
      <c r="G1" s="13" t="s">
        <v>1</v>
      </c>
      <c r="H1" s="608" t="s">
        <v>2</v>
      </c>
      <c r="I1" s="571"/>
      <c r="J1" s="571"/>
      <c r="K1" s="571"/>
      <c r="L1" s="571"/>
      <c r="M1" s="571"/>
      <c r="N1" s="571"/>
      <c r="O1" s="609" t="s">
        <v>3</v>
      </c>
      <c r="P1" s="571"/>
      <c r="Q1" s="5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9" customFormat="1" ht="23.45" customHeight="1" x14ac:dyDescent="0.2">
      <c r="A5" s="590" t="s">
        <v>8</v>
      </c>
      <c r="B5" s="304"/>
      <c r="C5" s="305"/>
      <c r="D5" s="611"/>
      <c r="E5" s="612"/>
      <c r="F5" s="613" t="s">
        <v>9</v>
      </c>
      <c r="G5" s="305"/>
      <c r="H5" s="611"/>
      <c r="I5" s="614"/>
      <c r="J5" s="614"/>
      <c r="K5" s="612"/>
      <c r="M5" s="25" t="s">
        <v>10</v>
      </c>
      <c r="N5" s="607">
        <v>45139</v>
      </c>
      <c r="O5" s="585"/>
      <c r="Q5" s="615" t="s">
        <v>11</v>
      </c>
      <c r="R5" s="308"/>
      <c r="S5" s="616" t="s">
        <v>642</v>
      </c>
      <c r="T5" s="585"/>
      <c r="Y5" s="52"/>
      <c r="Z5" s="52"/>
      <c r="AA5" s="52"/>
    </row>
    <row r="6" spans="1:28" s="289" customFormat="1" ht="24" customHeight="1" x14ac:dyDescent="0.2">
      <c r="A6" s="590" t="s">
        <v>12</v>
      </c>
      <c r="B6" s="304"/>
      <c r="C6" s="305"/>
      <c r="D6" s="591" t="s">
        <v>643</v>
      </c>
      <c r="E6" s="592"/>
      <c r="F6" s="592"/>
      <c r="G6" s="592"/>
      <c r="H6" s="592"/>
      <c r="I6" s="592"/>
      <c r="J6" s="592"/>
      <c r="K6" s="585"/>
      <c r="M6" s="25" t="s">
        <v>13</v>
      </c>
      <c r="N6" s="593" t="str">
        <f>IF(N5=0," ",CHOOSE(WEEKDAY(N5,2),"Понедельник","Вторник","Среда","Четверг","Пятница","Суббота","Воскресенье"))</f>
        <v>Вторник</v>
      </c>
      <c r="O6" s="312"/>
      <c r="Q6" s="594" t="s">
        <v>14</v>
      </c>
      <c r="R6" s="308"/>
      <c r="S6" s="595" t="s">
        <v>15</v>
      </c>
      <c r="T6" s="587"/>
      <c r="Y6" s="52"/>
      <c r="Z6" s="52"/>
      <c r="AA6" s="52"/>
    </row>
    <row r="7" spans="1:28" s="289" customFormat="1" ht="21.75" hidden="1" customHeight="1" x14ac:dyDescent="0.2">
      <c r="A7" s="56"/>
      <c r="B7" s="56"/>
      <c r="C7" s="56"/>
      <c r="D7" s="600" t="str">
        <f>IFERROR(VLOOKUP(DeliveryAddress,Table,3,0),1)</f>
        <v>1</v>
      </c>
      <c r="E7" s="601"/>
      <c r="F7" s="601"/>
      <c r="G7" s="601"/>
      <c r="H7" s="601"/>
      <c r="I7" s="601"/>
      <c r="J7" s="601"/>
      <c r="K7" s="589"/>
      <c r="M7" s="25"/>
      <c r="N7" s="43"/>
      <c r="O7" s="43"/>
      <c r="Q7" s="307"/>
      <c r="R7" s="308"/>
      <c r="S7" s="596"/>
      <c r="T7" s="597"/>
      <c r="Y7" s="52"/>
      <c r="Z7" s="52"/>
      <c r="AA7" s="52"/>
    </row>
    <row r="8" spans="1:28" s="289" customFormat="1" ht="25.5" customHeight="1" x14ac:dyDescent="0.2">
      <c r="A8" s="602" t="s">
        <v>16</v>
      </c>
      <c r="B8" s="318"/>
      <c r="C8" s="319"/>
      <c r="D8" s="603"/>
      <c r="E8" s="604"/>
      <c r="F8" s="604"/>
      <c r="G8" s="604"/>
      <c r="H8" s="604"/>
      <c r="I8" s="604"/>
      <c r="J8" s="604"/>
      <c r="K8" s="605"/>
      <c r="M8" s="25" t="s">
        <v>17</v>
      </c>
      <c r="N8" s="584">
        <v>0.33333333333333331</v>
      </c>
      <c r="O8" s="585"/>
      <c r="Q8" s="307"/>
      <c r="R8" s="308"/>
      <c r="S8" s="596"/>
      <c r="T8" s="597"/>
      <c r="Y8" s="52"/>
      <c r="Z8" s="52"/>
      <c r="AA8" s="52"/>
    </row>
    <row r="9" spans="1:28" s="289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81"/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M9" s="27" t="s">
        <v>18</v>
      </c>
      <c r="N9" s="607"/>
      <c r="O9" s="585"/>
      <c r="Q9" s="307"/>
      <c r="R9" s="308"/>
      <c r="S9" s="598"/>
      <c r="T9" s="599"/>
      <c r="U9" s="44"/>
      <c r="V9" s="44"/>
      <c r="W9" s="44"/>
      <c r="X9" s="44"/>
      <c r="Y9" s="52"/>
      <c r="Z9" s="52"/>
      <c r="AA9" s="52"/>
    </row>
    <row r="10" spans="1:28" s="289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83" t="str">
        <f>IFERROR(VLOOKUP($D$10,Proxy,2,FALSE),"")</f>
        <v/>
      </c>
      <c r="I10" s="307"/>
      <c r="J10" s="307"/>
      <c r="K10" s="307"/>
      <c r="M10" s="27" t="s">
        <v>19</v>
      </c>
      <c r="N10" s="584"/>
      <c r="O10" s="585"/>
      <c r="R10" s="25" t="s">
        <v>20</v>
      </c>
      <c r="S10" s="586" t="s">
        <v>21</v>
      </c>
      <c r="T10" s="587"/>
      <c r="U10" s="45"/>
      <c r="V10" s="45"/>
      <c r="W10" s="45"/>
      <c r="X10" s="45"/>
      <c r="Y10" s="52"/>
      <c r="Z10" s="52"/>
      <c r="AA10" s="52"/>
    </row>
    <row r="11" spans="1:28" s="289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84"/>
      <c r="O11" s="585"/>
      <c r="R11" s="25" t="s">
        <v>24</v>
      </c>
      <c r="S11" s="567" t="s">
        <v>25</v>
      </c>
      <c r="T11" s="568"/>
      <c r="U11" s="46"/>
      <c r="V11" s="46"/>
      <c r="W11" s="46"/>
      <c r="X11" s="46"/>
      <c r="Y11" s="52"/>
      <c r="Z11" s="52"/>
      <c r="AA11" s="52"/>
    </row>
    <row r="12" spans="1:28" s="289" customFormat="1" ht="18.600000000000001" customHeight="1" x14ac:dyDescent="0.2">
      <c r="A12" s="566" t="s">
        <v>26</v>
      </c>
      <c r="B12" s="304"/>
      <c r="C12" s="304"/>
      <c r="D12" s="304"/>
      <c r="E12" s="304"/>
      <c r="F12" s="304"/>
      <c r="G12" s="304"/>
      <c r="H12" s="304"/>
      <c r="I12" s="304"/>
      <c r="J12" s="304"/>
      <c r="K12" s="305"/>
      <c r="M12" s="25" t="s">
        <v>27</v>
      </c>
      <c r="N12" s="588"/>
      <c r="O12" s="589"/>
      <c r="P12" s="24"/>
      <c r="R12" s="25"/>
      <c r="S12" s="571"/>
      <c r="T12" s="307"/>
      <c r="Y12" s="52"/>
      <c r="Z12" s="52"/>
      <c r="AA12" s="52"/>
    </row>
    <row r="13" spans="1:28" s="289" customFormat="1" ht="23.25" customHeight="1" x14ac:dyDescent="0.2">
      <c r="A13" s="566" t="s">
        <v>28</v>
      </c>
      <c r="B13" s="304"/>
      <c r="C13" s="304"/>
      <c r="D13" s="304"/>
      <c r="E13" s="304"/>
      <c r="F13" s="304"/>
      <c r="G13" s="304"/>
      <c r="H13" s="304"/>
      <c r="I13" s="304"/>
      <c r="J13" s="304"/>
      <c r="K13" s="305"/>
      <c r="L13" s="27"/>
      <c r="M13" s="27" t="s">
        <v>29</v>
      </c>
      <c r="N13" s="567"/>
      <c r="O13" s="568"/>
      <c r="P13" s="24"/>
      <c r="U13" s="50"/>
      <c r="V13" s="50"/>
      <c r="W13" s="50"/>
      <c r="X13" s="50"/>
      <c r="Y13" s="52"/>
      <c r="Z13" s="52"/>
      <c r="AA13" s="52"/>
    </row>
    <row r="14" spans="1:28" s="289" customFormat="1" ht="18.600000000000001" customHeight="1" x14ac:dyDescent="0.2">
      <c r="A14" s="566" t="s">
        <v>30</v>
      </c>
      <c r="B14" s="304"/>
      <c r="C14" s="304"/>
      <c r="D14" s="304"/>
      <c r="E14" s="304"/>
      <c r="F14" s="304"/>
      <c r="G14" s="304"/>
      <c r="H14" s="304"/>
      <c r="I14" s="304"/>
      <c r="J14" s="304"/>
      <c r="K14" s="305"/>
      <c r="U14" s="51"/>
      <c r="V14" s="51"/>
      <c r="W14" s="51"/>
      <c r="X14" s="51"/>
      <c r="Y14" s="52"/>
      <c r="Z14" s="52"/>
      <c r="AA14" s="52"/>
    </row>
    <row r="15" spans="1:28" s="289" customFormat="1" ht="22.5" customHeight="1" x14ac:dyDescent="0.2">
      <c r="A15" s="569" t="s">
        <v>31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5"/>
      <c r="M15" s="570" t="s">
        <v>32</v>
      </c>
      <c r="N15" s="571"/>
      <c r="O15" s="571"/>
      <c r="P15" s="571"/>
      <c r="Q15" s="5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72"/>
      <c r="N16" s="572"/>
      <c r="O16" s="572"/>
      <c r="P16" s="572"/>
      <c r="Q16" s="57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53" t="s">
        <v>33</v>
      </c>
      <c r="B17" s="553" t="s">
        <v>34</v>
      </c>
      <c r="C17" s="574" t="s">
        <v>35</v>
      </c>
      <c r="D17" s="553" t="s">
        <v>36</v>
      </c>
      <c r="E17" s="575"/>
      <c r="F17" s="553" t="s">
        <v>37</v>
      </c>
      <c r="G17" s="553" t="s">
        <v>38</v>
      </c>
      <c r="H17" s="553" t="s">
        <v>39</v>
      </c>
      <c r="I17" s="553" t="s">
        <v>40</v>
      </c>
      <c r="J17" s="553" t="s">
        <v>41</v>
      </c>
      <c r="K17" s="553" t="s">
        <v>42</v>
      </c>
      <c r="L17" s="553" t="s">
        <v>43</v>
      </c>
      <c r="M17" s="553" t="s">
        <v>44</v>
      </c>
      <c r="N17" s="578"/>
      <c r="O17" s="578"/>
      <c r="P17" s="578"/>
      <c r="Q17" s="575"/>
      <c r="R17" s="573" t="s">
        <v>45</v>
      </c>
      <c r="S17" s="305"/>
      <c r="T17" s="553" t="s">
        <v>46</v>
      </c>
      <c r="U17" s="553" t="s">
        <v>47</v>
      </c>
      <c r="V17" s="555" t="s">
        <v>48</v>
      </c>
      <c r="W17" s="553" t="s">
        <v>49</v>
      </c>
      <c r="X17" s="557" t="s">
        <v>50</v>
      </c>
      <c r="Y17" s="557" t="s">
        <v>51</v>
      </c>
      <c r="Z17" s="557" t="s">
        <v>52</v>
      </c>
      <c r="AA17" s="559"/>
      <c r="AB17" s="560"/>
      <c r="AC17" s="564" t="s">
        <v>53</v>
      </c>
    </row>
    <row r="18" spans="1:29" ht="14.25" customHeight="1" x14ac:dyDescent="0.2">
      <c r="A18" s="554"/>
      <c r="B18" s="554"/>
      <c r="C18" s="554"/>
      <c r="D18" s="576"/>
      <c r="E18" s="577"/>
      <c r="F18" s="554"/>
      <c r="G18" s="554"/>
      <c r="H18" s="554"/>
      <c r="I18" s="554"/>
      <c r="J18" s="554"/>
      <c r="K18" s="554"/>
      <c r="L18" s="554"/>
      <c r="M18" s="576"/>
      <c r="N18" s="579"/>
      <c r="O18" s="579"/>
      <c r="P18" s="579"/>
      <c r="Q18" s="577"/>
      <c r="R18" s="290" t="s">
        <v>54</v>
      </c>
      <c r="S18" s="290" t="s">
        <v>55</v>
      </c>
      <c r="T18" s="554"/>
      <c r="U18" s="554"/>
      <c r="V18" s="556"/>
      <c r="W18" s="554"/>
      <c r="X18" s="558"/>
      <c r="Y18" s="558"/>
      <c r="Z18" s="561"/>
      <c r="AA18" s="562"/>
      <c r="AB18" s="563"/>
      <c r="AC18" s="565"/>
    </row>
    <row r="19" spans="1:29" ht="27.75" customHeight="1" x14ac:dyDescent="0.2">
      <c r="A19" s="327" t="s">
        <v>56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49"/>
      <c r="Y19" s="49"/>
    </row>
    <row r="20" spans="1:29" ht="16.5" customHeight="1" x14ac:dyDescent="0.25">
      <c r="A20" s="329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91"/>
      <c r="Y20" s="291"/>
    </row>
    <row r="21" spans="1:29" ht="14.25" customHeight="1" x14ac:dyDescent="0.25">
      <c r="A21" s="322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92"/>
      <c r="Y21" s="292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11">
        <v>4607091389258</v>
      </c>
      <c r="E22" s="312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551" t="s">
        <v>61</v>
      </c>
      <c r="N22" s="314"/>
      <c r="O22" s="314"/>
      <c r="P22" s="314"/>
      <c r="Q22" s="312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0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21"/>
      <c r="M23" s="317" t="s">
        <v>63</v>
      </c>
      <c r="N23" s="318"/>
      <c r="O23" s="318"/>
      <c r="P23" s="318"/>
      <c r="Q23" s="318"/>
      <c r="R23" s="318"/>
      <c r="S23" s="319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21"/>
      <c r="M24" s="317" t="s">
        <v>63</v>
      </c>
      <c r="N24" s="318"/>
      <c r="O24" s="318"/>
      <c r="P24" s="318"/>
      <c r="Q24" s="318"/>
      <c r="R24" s="318"/>
      <c r="S24" s="319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22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92"/>
      <c r="Y25" s="292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11">
        <v>4607091383881</v>
      </c>
      <c r="E26" s="312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55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4"/>
      <c r="O26" s="314"/>
      <c r="P26" s="314"/>
      <c r="Q26" s="312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11">
        <v>4607091388237</v>
      </c>
      <c r="E27" s="312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5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4"/>
      <c r="O27" s="314"/>
      <c r="P27" s="314"/>
      <c r="Q27" s="312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11">
        <v>4607091383935</v>
      </c>
      <c r="E28" s="312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4"/>
      <c r="O28" s="314"/>
      <c r="P28" s="314"/>
      <c r="Q28" s="312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11">
        <v>4680115881853</v>
      </c>
      <c r="E29" s="312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548" t="s">
        <v>74</v>
      </c>
      <c r="N29" s="314"/>
      <c r="O29" s="314"/>
      <c r="P29" s="314"/>
      <c r="Q29" s="312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1">
        <v>4607091383911</v>
      </c>
      <c r="E30" s="312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5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4"/>
      <c r="O30" s="314"/>
      <c r="P30" s="314"/>
      <c r="Q30" s="312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1">
        <v>4607091388244</v>
      </c>
      <c r="E31" s="312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55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4"/>
      <c r="O31" s="314"/>
      <c r="P31" s="314"/>
      <c r="Q31" s="312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0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21"/>
      <c r="M32" s="317" t="s">
        <v>63</v>
      </c>
      <c r="N32" s="318"/>
      <c r="O32" s="318"/>
      <c r="P32" s="318"/>
      <c r="Q32" s="318"/>
      <c r="R32" s="318"/>
      <c r="S32" s="319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21"/>
      <c r="M33" s="317" t="s">
        <v>63</v>
      </c>
      <c r="N33" s="318"/>
      <c r="O33" s="318"/>
      <c r="P33" s="318"/>
      <c r="Q33" s="318"/>
      <c r="R33" s="318"/>
      <c r="S33" s="319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22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92"/>
      <c r="Y34" s="292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1">
        <v>4607091388503</v>
      </c>
      <c r="E35" s="312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4"/>
      <c r="O35" s="314"/>
      <c r="P35" s="314"/>
      <c r="Q35" s="312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1">
        <v>4680115880139</v>
      </c>
      <c r="E36" s="312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54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4"/>
      <c r="O36" s="314"/>
      <c r="P36" s="314"/>
      <c r="Q36" s="312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0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21"/>
      <c r="M37" s="317" t="s">
        <v>63</v>
      </c>
      <c r="N37" s="318"/>
      <c r="O37" s="318"/>
      <c r="P37" s="318"/>
      <c r="Q37" s="318"/>
      <c r="R37" s="318"/>
      <c r="S37" s="319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21"/>
      <c r="M38" s="317" t="s">
        <v>63</v>
      </c>
      <c r="N38" s="318"/>
      <c r="O38" s="318"/>
      <c r="P38" s="318"/>
      <c r="Q38" s="318"/>
      <c r="R38" s="318"/>
      <c r="S38" s="319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22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92"/>
      <c r="Y39" s="292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1">
        <v>4607091388282</v>
      </c>
      <c r="E40" s="312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5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4"/>
      <c r="O40" s="314"/>
      <c r="P40" s="314"/>
      <c r="Q40" s="312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0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21"/>
      <c r="M41" s="317" t="s">
        <v>63</v>
      </c>
      <c r="N41" s="318"/>
      <c r="O41" s="318"/>
      <c r="P41" s="318"/>
      <c r="Q41" s="318"/>
      <c r="R41" s="318"/>
      <c r="S41" s="319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21"/>
      <c r="M42" s="317" t="s">
        <v>63</v>
      </c>
      <c r="N42" s="318"/>
      <c r="O42" s="318"/>
      <c r="P42" s="318"/>
      <c r="Q42" s="318"/>
      <c r="R42" s="318"/>
      <c r="S42" s="319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22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92"/>
      <c r="Y43" s="292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1">
        <v>4607091389111</v>
      </c>
      <c r="E44" s="312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54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4"/>
      <c r="O44" s="314"/>
      <c r="P44" s="314"/>
      <c r="Q44" s="312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0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21"/>
      <c r="M45" s="317" t="s">
        <v>63</v>
      </c>
      <c r="N45" s="318"/>
      <c r="O45" s="318"/>
      <c r="P45" s="318"/>
      <c r="Q45" s="318"/>
      <c r="R45" s="318"/>
      <c r="S45" s="319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21"/>
      <c r="M46" s="317" t="s">
        <v>63</v>
      </c>
      <c r="N46" s="318"/>
      <c r="O46" s="318"/>
      <c r="P46" s="318"/>
      <c r="Q46" s="318"/>
      <c r="R46" s="318"/>
      <c r="S46" s="319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27" t="s">
        <v>94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49"/>
      <c r="Y47" s="49"/>
    </row>
    <row r="48" spans="1:29" ht="16.5" customHeight="1" x14ac:dyDescent="0.25">
      <c r="A48" s="329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91"/>
      <c r="Y48" s="291"/>
    </row>
    <row r="49" spans="1:29" ht="14.25" customHeight="1" x14ac:dyDescent="0.25">
      <c r="A49" s="322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92"/>
      <c r="Y49" s="292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1">
        <v>4680115881440</v>
      </c>
      <c r="E50" s="312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4"/>
      <c r="O50" s="314"/>
      <c r="P50" s="314"/>
      <c r="Q50" s="312"/>
      <c r="R50" s="35"/>
      <c r="S50" s="35"/>
      <c r="T50" s="36" t="s">
        <v>62</v>
      </c>
      <c r="U50" s="295">
        <v>60</v>
      </c>
      <c r="V50" s="296">
        <f>IFERROR(IF(U50="",0,CEILING((U50/$H50),1)*$H50),"")</f>
        <v>64.800000000000011</v>
      </c>
      <c r="W50" s="37">
        <f>IFERROR(IF(V50=0,"",ROUNDUP(V50/H50,0)*0.02175),"")</f>
        <v>0.1305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1">
        <v>4680115881433</v>
      </c>
      <c r="E51" s="312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5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4"/>
      <c r="O51" s="314"/>
      <c r="P51" s="314"/>
      <c r="Q51" s="312"/>
      <c r="R51" s="35"/>
      <c r="S51" s="35"/>
      <c r="T51" s="36" t="s">
        <v>62</v>
      </c>
      <c r="U51" s="295">
        <v>126</v>
      </c>
      <c r="V51" s="296">
        <f>IFERROR(IF(U51="",0,CEILING((U51/$H51),1)*$H51),"")</f>
        <v>126.9</v>
      </c>
      <c r="W51" s="37">
        <f>IFERROR(IF(V51=0,"",ROUNDUP(V51/H51,0)*0.00753),"")</f>
        <v>0.35391</v>
      </c>
      <c r="X51" s="57"/>
      <c r="Y51" s="58"/>
      <c r="AC51" s="71" t="s">
        <v>1</v>
      </c>
    </row>
    <row r="52" spans="1:29" x14ac:dyDescent="0.2">
      <c r="A52" s="320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21"/>
      <c r="M52" s="317" t="s">
        <v>63</v>
      </c>
      <c r="N52" s="318"/>
      <c r="O52" s="318"/>
      <c r="P52" s="318"/>
      <c r="Q52" s="318"/>
      <c r="R52" s="318"/>
      <c r="S52" s="319"/>
      <c r="T52" s="38" t="s">
        <v>64</v>
      </c>
      <c r="U52" s="297">
        <f>IFERROR(U50/H50,"0")+IFERROR(U51/H51,"0")</f>
        <v>52.222222222222221</v>
      </c>
      <c r="V52" s="297">
        <f>IFERROR(V50/H50,"0")+IFERROR(V51/H51,"0")</f>
        <v>53</v>
      </c>
      <c r="W52" s="297">
        <f>IFERROR(IF(W50="",0,W50),"0")+IFERROR(IF(W51="",0,W51),"0")</f>
        <v>0.48441000000000001</v>
      </c>
      <c r="X52" s="298"/>
      <c r="Y52" s="298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21"/>
      <c r="M53" s="317" t="s">
        <v>63</v>
      </c>
      <c r="N53" s="318"/>
      <c r="O53" s="318"/>
      <c r="P53" s="318"/>
      <c r="Q53" s="318"/>
      <c r="R53" s="318"/>
      <c r="S53" s="319"/>
      <c r="T53" s="38" t="s">
        <v>62</v>
      </c>
      <c r="U53" s="297">
        <f>IFERROR(SUM(U50:U51),"0")</f>
        <v>186</v>
      </c>
      <c r="V53" s="297">
        <f>IFERROR(SUM(V50:V51),"0")</f>
        <v>191.70000000000002</v>
      </c>
      <c r="W53" s="38"/>
      <c r="X53" s="298"/>
      <c r="Y53" s="298"/>
    </row>
    <row r="54" spans="1:29" ht="16.5" customHeight="1" x14ac:dyDescent="0.25">
      <c r="A54" s="329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91"/>
      <c r="Y54" s="291"/>
    </row>
    <row r="55" spans="1:29" ht="14.25" customHeight="1" x14ac:dyDescent="0.25">
      <c r="A55" s="322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92"/>
      <c r="Y55" s="292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1">
        <v>4680115881426</v>
      </c>
      <c r="E56" s="312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5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4"/>
      <c r="O56" s="314"/>
      <c r="P56" s="314"/>
      <c r="Q56" s="312"/>
      <c r="R56" s="35"/>
      <c r="S56" s="35"/>
      <c r="T56" s="36" t="s">
        <v>62</v>
      </c>
      <c r="U56" s="295">
        <v>400</v>
      </c>
      <c r="V56" s="296">
        <f>IFERROR(IF(U56="",0,CEILING((U56/$H56),1)*$H56),"")</f>
        <v>410.40000000000003</v>
      </c>
      <c r="W56" s="37">
        <f>IFERROR(IF(V56=0,"",ROUNDUP(V56/H56,0)*0.02175),"")</f>
        <v>0.8264999999999999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1">
        <v>4680115881419</v>
      </c>
      <c r="E57" s="312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4"/>
      <c r="O57" s="314"/>
      <c r="P57" s="314"/>
      <c r="Q57" s="312"/>
      <c r="R57" s="35"/>
      <c r="S57" s="35"/>
      <c r="T57" s="36" t="s">
        <v>62</v>
      </c>
      <c r="U57" s="295">
        <v>540</v>
      </c>
      <c r="V57" s="296">
        <f>IFERROR(IF(U57="",0,CEILING((U57/$H57),1)*$H57),"")</f>
        <v>540</v>
      </c>
      <c r="W57" s="37">
        <f>IFERROR(IF(V57=0,"",ROUNDUP(V57/H57,0)*0.00937),"")</f>
        <v>1.1244000000000001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1">
        <v>4680115881525</v>
      </c>
      <c r="E58" s="312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536" t="s">
        <v>110</v>
      </c>
      <c r="N58" s="314"/>
      <c r="O58" s="314"/>
      <c r="P58" s="314"/>
      <c r="Q58" s="312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0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21"/>
      <c r="M59" s="317" t="s">
        <v>63</v>
      </c>
      <c r="N59" s="318"/>
      <c r="O59" s="318"/>
      <c r="P59" s="318"/>
      <c r="Q59" s="318"/>
      <c r="R59" s="318"/>
      <c r="S59" s="319"/>
      <c r="T59" s="38" t="s">
        <v>64</v>
      </c>
      <c r="U59" s="297">
        <f>IFERROR(U56/H56,"0")+IFERROR(U57/H57,"0")+IFERROR(U58/H58,"0")</f>
        <v>157.03703703703704</v>
      </c>
      <c r="V59" s="297">
        <f>IFERROR(V56/H56,"0")+IFERROR(V57/H57,"0")+IFERROR(V58/H58,"0")</f>
        <v>158</v>
      </c>
      <c r="W59" s="297">
        <f>IFERROR(IF(W56="",0,W56),"0")+IFERROR(IF(W57="",0,W57),"0")+IFERROR(IF(W58="",0,W58),"0")</f>
        <v>1.9508999999999999</v>
      </c>
      <c r="X59" s="298"/>
      <c r="Y59" s="298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21"/>
      <c r="M60" s="317" t="s">
        <v>63</v>
      </c>
      <c r="N60" s="318"/>
      <c r="O60" s="318"/>
      <c r="P60" s="318"/>
      <c r="Q60" s="318"/>
      <c r="R60" s="318"/>
      <c r="S60" s="319"/>
      <c r="T60" s="38" t="s">
        <v>62</v>
      </c>
      <c r="U60" s="297">
        <f>IFERROR(SUM(U56:U58),"0")</f>
        <v>940</v>
      </c>
      <c r="V60" s="297">
        <f>IFERROR(SUM(V56:V58),"0")</f>
        <v>950.40000000000009</v>
      </c>
      <c r="W60" s="38"/>
      <c r="X60" s="298"/>
      <c r="Y60" s="298"/>
    </row>
    <row r="61" spans="1:29" ht="16.5" customHeight="1" x14ac:dyDescent="0.25">
      <c r="A61" s="329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91"/>
      <c r="Y61" s="291"/>
    </row>
    <row r="62" spans="1:29" ht="14.25" customHeight="1" x14ac:dyDescent="0.25">
      <c r="A62" s="322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92"/>
      <c r="Y62" s="292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1">
        <v>4607091382945</v>
      </c>
      <c r="E63" s="312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53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4"/>
      <c r="O63" s="314"/>
      <c r="P63" s="314"/>
      <c r="Q63" s="312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1">
        <v>4607091385670</v>
      </c>
      <c r="E64" s="312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4"/>
      <c r="O64" s="314"/>
      <c r="P64" s="314"/>
      <c r="Q64" s="312"/>
      <c r="R64" s="35"/>
      <c r="S64" s="35"/>
      <c r="T64" s="36" t="s">
        <v>62</v>
      </c>
      <c r="U64" s="295">
        <v>260</v>
      </c>
      <c r="V64" s="296">
        <f t="shared" si="2"/>
        <v>270</v>
      </c>
      <c r="W64" s="37">
        <f>IFERROR(IF(V64=0,"",ROUNDUP(V64/H64,0)*0.02175),"")</f>
        <v>0.54374999999999996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1">
        <v>4680115881327</v>
      </c>
      <c r="E65" s="312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4"/>
      <c r="O65" s="314"/>
      <c r="P65" s="314"/>
      <c r="Q65" s="312"/>
      <c r="R65" s="35"/>
      <c r="S65" s="35"/>
      <c r="T65" s="36" t="s">
        <v>62</v>
      </c>
      <c r="U65" s="295">
        <v>250</v>
      </c>
      <c r="V65" s="296">
        <f t="shared" si="2"/>
        <v>259.20000000000005</v>
      </c>
      <c r="W65" s="37">
        <f>IFERROR(IF(V65=0,"",ROUNDUP(V65/H65,0)*0.02175),"")</f>
        <v>0.52200000000000002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1">
        <v>4607091388312</v>
      </c>
      <c r="E66" s="312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53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4"/>
      <c r="O66" s="314"/>
      <c r="P66" s="314"/>
      <c r="Q66" s="312"/>
      <c r="R66" s="35"/>
      <c r="S66" s="35"/>
      <c r="T66" s="36" t="s">
        <v>62</v>
      </c>
      <c r="U66" s="295">
        <v>0</v>
      </c>
      <c r="V66" s="29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1">
        <v>4680115882133</v>
      </c>
      <c r="E67" s="312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534" t="s">
        <v>122</v>
      </c>
      <c r="N67" s="314"/>
      <c r="O67" s="314"/>
      <c r="P67" s="314"/>
      <c r="Q67" s="312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11">
        <v>4607091382952</v>
      </c>
      <c r="E68" s="312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5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4"/>
      <c r="O68" s="314"/>
      <c r="P68" s="314"/>
      <c r="Q68" s="312"/>
      <c r="R68" s="35"/>
      <c r="S68" s="35"/>
      <c r="T68" s="36" t="s">
        <v>62</v>
      </c>
      <c r="U68" s="295">
        <v>25</v>
      </c>
      <c r="V68" s="296">
        <f t="shared" si="2"/>
        <v>27</v>
      </c>
      <c r="W68" s="37">
        <f>IFERROR(IF(V68=0,"",ROUNDUP(V68/H68,0)*0.00753),"")</f>
        <v>6.7769999999999997E-2</v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11">
        <v>4607091385687</v>
      </c>
      <c r="E69" s="312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5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4"/>
      <c r="O69" s="314"/>
      <c r="P69" s="314"/>
      <c r="Q69" s="312"/>
      <c r="R69" s="35"/>
      <c r="S69" s="35"/>
      <c r="T69" s="36" t="s">
        <v>62</v>
      </c>
      <c r="U69" s="295">
        <v>120</v>
      </c>
      <c r="V69" s="296">
        <f t="shared" si="2"/>
        <v>120</v>
      </c>
      <c r="W69" s="37">
        <f t="shared" ref="W69:W74" si="3">IFERROR(IF(V69=0,"",ROUNDUP(V69/H69,0)*0.00937),"")</f>
        <v>0.28110000000000002</v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11">
        <v>4607091384604</v>
      </c>
      <c r="E70" s="312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4"/>
      <c r="O70" s="314"/>
      <c r="P70" s="314"/>
      <c r="Q70" s="312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11">
        <v>4680115880283</v>
      </c>
      <c r="E71" s="312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4"/>
      <c r="O71" s="314"/>
      <c r="P71" s="314"/>
      <c r="Q71" s="312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11">
        <v>4680115881518</v>
      </c>
      <c r="E72" s="312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5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4"/>
      <c r="O72" s="314"/>
      <c r="P72" s="314"/>
      <c r="Q72" s="312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11">
        <v>4680115881303</v>
      </c>
      <c r="E73" s="312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5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4"/>
      <c r="O73" s="314"/>
      <c r="P73" s="314"/>
      <c r="Q73" s="312"/>
      <c r="R73" s="35"/>
      <c r="S73" s="35"/>
      <c r="T73" s="36" t="s">
        <v>62</v>
      </c>
      <c r="U73" s="295">
        <v>450</v>
      </c>
      <c r="V73" s="296">
        <f t="shared" si="2"/>
        <v>450</v>
      </c>
      <c r="W73" s="37">
        <f t="shared" si="3"/>
        <v>0.93699999999999994</v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11">
        <v>4607091381986</v>
      </c>
      <c r="E74" s="312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52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4"/>
      <c r="O74" s="314"/>
      <c r="P74" s="314"/>
      <c r="Q74" s="312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11">
        <v>4607091388466</v>
      </c>
      <c r="E75" s="312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52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4"/>
      <c r="O75" s="314"/>
      <c r="P75" s="314"/>
      <c r="Q75" s="312"/>
      <c r="R75" s="35"/>
      <c r="S75" s="35"/>
      <c r="T75" s="36" t="s">
        <v>62</v>
      </c>
      <c r="U75" s="295">
        <v>135</v>
      </c>
      <c r="V75" s="296">
        <f t="shared" si="2"/>
        <v>135</v>
      </c>
      <c r="W75" s="37">
        <f>IFERROR(IF(V75=0,"",ROUNDUP(V75/H75,0)*0.00753),"")</f>
        <v>0.3765</v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11">
        <v>4680115880269</v>
      </c>
      <c r="E76" s="312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5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4"/>
      <c r="O76" s="314"/>
      <c r="P76" s="314"/>
      <c r="Q76" s="312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11">
        <v>4680115880429</v>
      </c>
      <c r="E77" s="312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5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4"/>
      <c r="O77" s="314"/>
      <c r="P77" s="314"/>
      <c r="Q77" s="312"/>
      <c r="R77" s="35"/>
      <c r="S77" s="35"/>
      <c r="T77" s="36" t="s">
        <v>62</v>
      </c>
      <c r="U77" s="295">
        <v>225</v>
      </c>
      <c r="V77" s="296">
        <f t="shared" si="2"/>
        <v>225</v>
      </c>
      <c r="W77" s="37">
        <f>IFERROR(IF(V77=0,"",ROUNDUP(V77/H77,0)*0.00937),"")</f>
        <v>0.46849999999999997</v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11">
        <v>4680115881457</v>
      </c>
      <c r="E78" s="312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5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4"/>
      <c r="O78" s="314"/>
      <c r="P78" s="314"/>
      <c r="Q78" s="312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20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21"/>
      <c r="M79" s="317" t="s">
        <v>63</v>
      </c>
      <c r="N79" s="318"/>
      <c r="O79" s="318"/>
      <c r="P79" s="318"/>
      <c r="Q79" s="318"/>
      <c r="R79" s="318"/>
      <c r="S79" s="319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285.55555555555554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288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3.1966199999999998</v>
      </c>
      <c r="X79" s="298"/>
      <c r="Y79" s="298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21"/>
      <c r="M80" s="317" t="s">
        <v>63</v>
      </c>
      <c r="N80" s="318"/>
      <c r="O80" s="318"/>
      <c r="P80" s="318"/>
      <c r="Q80" s="318"/>
      <c r="R80" s="318"/>
      <c r="S80" s="319"/>
      <c r="T80" s="38" t="s">
        <v>62</v>
      </c>
      <c r="U80" s="297">
        <f>IFERROR(SUM(U63:U78),"0")</f>
        <v>1465</v>
      </c>
      <c r="V80" s="297">
        <f>IFERROR(SUM(V63:V78),"0")</f>
        <v>1486.2</v>
      </c>
      <c r="W80" s="38"/>
      <c r="X80" s="298"/>
      <c r="Y80" s="298"/>
    </row>
    <row r="81" spans="1:29" ht="14.25" customHeight="1" x14ac:dyDescent="0.25">
      <c r="A81" s="322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92"/>
      <c r="Y81" s="292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11">
        <v>4607091388442</v>
      </c>
      <c r="E82" s="312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51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4"/>
      <c r="O82" s="314"/>
      <c r="P82" s="314"/>
      <c r="Q82" s="312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11">
        <v>4607091384789</v>
      </c>
      <c r="E83" s="312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519" t="s">
        <v>150</v>
      </c>
      <c r="N83" s="314"/>
      <c r="O83" s="314"/>
      <c r="P83" s="314"/>
      <c r="Q83" s="312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11">
        <v>4680115881488</v>
      </c>
      <c r="E84" s="312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4"/>
      <c r="O84" s="314"/>
      <c r="P84" s="314"/>
      <c r="Q84" s="312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11">
        <v>4607091384765</v>
      </c>
      <c r="E85" s="312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515" t="s">
        <v>155</v>
      </c>
      <c r="N85" s="314"/>
      <c r="O85" s="314"/>
      <c r="P85" s="314"/>
      <c r="Q85" s="312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11">
        <v>4680115880658</v>
      </c>
      <c r="E86" s="312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4"/>
      <c r="O86" s="314"/>
      <c r="P86" s="314"/>
      <c r="Q86" s="312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11">
        <v>4607091381962</v>
      </c>
      <c r="E87" s="312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5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4"/>
      <c r="O87" s="314"/>
      <c r="P87" s="314"/>
      <c r="Q87" s="312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20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21"/>
      <c r="M88" s="317" t="s">
        <v>63</v>
      </c>
      <c r="N88" s="318"/>
      <c r="O88" s="318"/>
      <c r="P88" s="318"/>
      <c r="Q88" s="318"/>
      <c r="R88" s="318"/>
      <c r="S88" s="319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21"/>
      <c r="M89" s="317" t="s">
        <v>63</v>
      </c>
      <c r="N89" s="318"/>
      <c r="O89" s="318"/>
      <c r="P89" s="318"/>
      <c r="Q89" s="318"/>
      <c r="R89" s="318"/>
      <c r="S89" s="319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22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92"/>
      <c r="Y90" s="292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11">
        <v>4607091387667</v>
      </c>
      <c r="E91" s="312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5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4"/>
      <c r="O91" s="314"/>
      <c r="P91" s="314"/>
      <c r="Q91" s="312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11">
        <v>4607091387636</v>
      </c>
      <c r="E92" s="312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4"/>
      <c r="O92" s="314"/>
      <c r="P92" s="314"/>
      <c r="Q92" s="312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11">
        <v>4607091384727</v>
      </c>
      <c r="E93" s="312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4"/>
      <c r="O93" s="314"/>
      <c r="P93" s="314"/>
      <c r="Q93" s="312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11">
        <v>4607091386745</v>
      </c>
      <c r="E94" s="312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4"/>
      <c r="O94" s="314"/>
      <c r="P94" s="314"/>
      <c r="Q94" s="312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11">
        <v>4607091382426</v>
      </c>
      <c r="E95" s="312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4"/>
      <c r="O95" s="314"/>
      <c r="P95" s="314"/>
      <c r="Q95" s="312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11">
        <v>4607091386547</v>
      </c>
      <c r="E96" s="312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4"/>
      <c r="O96" s="314"/>
      <c r="P96" s="314"/>
      <c r="Q96" s="312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11">
        <v>4607091384703</v>
      </c>
      <c r="E97" s="312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50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4"/>
      <c r="O97" s="314"/>
      <c r="P97" s="314"/>
      <c r="Q97" s="312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11">
        <v>4607091384734</v>
      </c>
      <c r="E98" s="312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5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4"/>
      <c r="O98" s="314"/>
      <c r="P98" s="314"/>
      <c r="Q98" s="312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11">
        <v>4607091382464</v>
      </c>
      <c r="E99" s="312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4"/>
      <c r="O99" s="314"/>
      <c r="P99" s="314"/>
      <c r="Q99" s="312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20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21"/>
      <c r="M100" s="317" t="s">
        <v>63</v>
      </c>
      <c r="N100" s="318"/>
      <c r="O100" s="318"/>
      <c r="P100" s="318"/>
      <c r="Q100" s="318"/>
      <c r="R100" s="318"/>
      <c r="S100" s="319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21"/>
      <c r="M101" s="317" t="s">
        <v>63</v>
      </c>
      <c r="N101" s="318"/>
      <c r="O101" s="318"/>
      <c r="P101" s="318"/>
      <c r="Q101" s="318"/>
      <c r="R101" s="318"/>
      <c r="S101" s="319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22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92"/>
      <c r="Y102" s="292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11">
        <v>4607091386967</v>
      </c>
      <c r="E103" s="312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503" t="s">
        <v>180</v>
      </c>
      <c r="N103" s="314"/>
      <c r="O103" s="314"/>
      <c r="P103" s="314"/>
      <c r="Q103" s="312"/>
      <c r="R103" s="35"/>
      <c r="S103" s="35"/>
      <c r="T103" s="36" t="s">
        <v>62</v>
      </c>
      <c r="U103" s="295">
        <v>130</v>
      </c>
      <c r="V103" s="296">
        <f t="shared" ref="V103:V109" si="6">IFERROR(IF(U103="",0,CEILING((U103/$H103),1)*$H103),"")</f>
        <v>137.69999999999999</v>
      </c>
      <c r="W103" s="37">
        <f>IFERROR(IF(V103=0,"",ROUNDUP(V103/H103,0)*0.02175),"")</f>
        <v>0.36974999999999997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11">
        <v>4607091385304</v>
      </c>
      <c r="E104" s="312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50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4"/>
      <c r="O104" s="314"/>
      <c r="P104" s="314"/>
      <c r="Q104" s="312"/>
      <c r="R104" s="35"/>
      <c r="S104" s="35"/>
      <c r="T104" s="36" t="s">
        <v>62</v>
      </c>
      <c r="U104" s="295">
        <v>50</v>
      </c>
      <c r="V104" s="296">
        <f t="shared" si="6"/>
        <v>56.699999999999996</v>
      </c>
      <c r="W104" s="37">
        <f>IFERROR(IF(V104=0,"",ROUNDUP(V104/H104,0)*0.02175),"")</f>
        <v>0.15225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11">
        <v>4607091386264</v>
      </c>
      <c r="E105" s="312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5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4"/>
      <c r="O105" s="314"/>
      <c r="P105" s="314"/>
      <c r="Q105" s="312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11">
        <v>4607091385731</v>
      </c>
      <c r="E106" s="312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99" t="s">
        <v>187</v>
      </c>
      <c r="N106" s="314"/>
      <c r="O106" s="314"/>
      <c r="P106" s="314"/>
      <c r="Q106" s="312"/>
      <c r="R106" s="35"/>
      <c r="S106" s="35"/>
      <c r="T106" s="36" t="s">
        <v>62</v>
      </c>
      <c r="U106" s="295">
        <v>630</v>
      </c>
      <c r="V106" s="296">
        <f t="shared" si="6"/>
        <v>631.80000000000007</v>
      </c>
      <c r="W106" s="37">
        <f>IFERROR(IF(V106=0,"",ROUNDUP(V106/H106,0)*0.00753),"")</f>
        <v>1.7620200000000001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11">
        <v>4680115880214</v>
      </c>
      <c r="E107" s="312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500" t="s">
        <v>190</v>
      </c>
      <c r="N107" s="314"/>
      <c r="O107" s="314"/>
      <c r="P107" s="314"/>
      <c r="Q107" s="312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11">
        <v>4680115880894</v>
      </c>
      <c r="E108" s="312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501" t="s">
        <v>193</v>
      </c>
      <c r="N108" s="314"/>
      <c r="O108" s="314"/>
      <c r="P108" s="314"/>
      <c r="Q108" s="312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11">
        <v>4607091385427</v>
      </c>
      <c r="E109" s="312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4"/>
      <c r="O109" s="314"/>
      <c r="P109" s="314"/>
      <c r="Q109" s="312"/>
      <c r="R109" s="35"/>
      <c r="S109" s="35"/>
      <c r="T109" s="36" t="s">
        <v>62</v>
      </c>
      <c r="U109" s="295">
        <v>15</v>
      </c>
      <c r="V109" s="296">
        <f t="shared" si="6"/>
        <v>15</v>
      </c>
      <c r="W109" s="37">
        <f>IFERROR(IF(V109=0,"",ROUNDUP(V109/H109,0)*0.00753),"")</f>
        <v>3.7650000000000003E-2</v>
      </c>
      <c r="X109" s="57"/>
      <c r="Y109" s="58"/>
      <c r="AC109" s="112" t="s">
        <v>1</v>
      </c>
    </row>
    <row r="110" spans="1:29" x14ac:dyDescent="0.2">
      <c r="A110" s="320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21"/>
      <c r="M110" s="317" t="s">
        <v>63</v>
      </c>
      <c r="N110" s="318"/>
      <c r="O110" s="318"/>
      <c r="P110" s="318"/>
      <c r="Q110" s="318"/>
      <c r="R110" s="318"/>
      <c r="S110" s="319"/>
      <c r="T110" s="38" t="s">
        <v>64</v>
      </c>
      <c r="U110" s="297">
        <f>IFERROR(U103/H103,"0")+IFERROR(U104/H104,"0")+IFERROR(U105/H105,"0")+IFERROR(U106/H106,"0")+IFERROR(U107/H107,"0")+IFERROR(U108/H108,"0")+IFERROR(U109/H109,"0")</f>
        <v>260.55555555555554</v>
      </c>
      <c r="V110" s="297">
        <f>IFERROR(V103/H103,"0")+IFERROR(V104/H104,"0")+IFERROR(V105/H105,"0")+IFERROR(V106/H106,"0")+IFERROR(V107/H107,"0")+IFERROR(V108/H108,"0")+IFERROR(V109/H109,"0")</f>
        <v>263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2.3216700000000001</v>
      </c>
      <c r="X110" s="298"/>
      <c r="Y110" s="298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21"/>
      <c r="M111" s="317" t="s">
        <v>63</v>
      </c>
      <c r="N111" s="318"/>
      <c r="O111" s="318"/>
      <c r="P111" s="318"/>
      <c r="Q111" s="318"/>
      <c r="R111" s="318"/>
      <c r="S111" s="319"/>
      <c r="T111" s="38" t="s">
        <v>62</v>
      </c>
      <c r="U111" s="297">
        <f>IFERROR(SUM(U103:U109),"0")</f>
        <v>825</v>
      </c>
      <c r="V111" s="297">
        <f>IFERROR(SUM(V103:V109),"0")</f>
        <v>841.2</v>
      </c>
      <c r="W111" s="38"/>
      <c r="X111" s="298"/>
      <c r="Y111" s="298"/>
    </row>
    <row r="112" spans="1:29" ht="14.25" customHeight="1" x14ac:dyDescent="0.25">
      <c r="A112" s="322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92"/>
      <c r="Y112" s="292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11">
        <v>4607091383065</v>
      </c>
      <c r="E113" s="312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4"/>
      <c r="O113" s="314"/>
      <c r="P113" s="314"/>
      <c r="Q113" s="312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11">
        <v>4607091380699</v>
      </c>
      <c r="E114" s="312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9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4"/>
      <c r="O114" s="314"/>
      <c r="P114" s="314"/>
      <c r="Q114" s="312"/>
      <c r="R114" s="35"/>
      <c r="S114" s="35"/>
      <c r="T114" s="36" t="s">
        <v>62</v>
      </c>
      <c r="U114" s="295">
        <v>80</v>
      </c>
      <c r="V114" s="296">
        <f>IFERROR(IF(U114="",0,CEILING((U114/$H114),1)*$H114),"")</f>
        <v>85.8</v>
      </c>
      <c r="W114" s="37">
        <f>IFERROR(IF(V114=0,"",ROUNDUP(V114/H114,0)*0.02175),"")</f>
        <v>0.23924999999999999</v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11">
        <v>4680115880238</v>
      </c>
      <c r="E115" s="312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97" t="s">
        <v>203</v>
      </c>
      <c r="N115" s="314"/>
      <c r="O115" s="314"/>
      <c r="P115" s="314"/>
      <c r="Q115" s="312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11">
        <v>4680115881464</v>
      </c>
      <c r="E116" s="312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98" t="s">
        <v>206</v>
      </c>
      <c r="N116" s="314"/>
      <c r="O116" s="314"/>
      <c r="P116" s="314"/>
      <c r="Q116" s="312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20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21"/>
      <c r="M117" s="317" t="s">
        <v>63</v>
      </c>
      <c r="N117" s="318"/>
      <c r="O117" s="318"/>
      <c r="P117" s="318"/>
      <c r="Q117" s="318"/>
      <c r="R117" s="318"/>
      <c r="S117" s="319"/>
      <c r="T117" s="38" t="s">
        <v>64</v>
      </c>
      <c r="U117" s="297">
        <f>IFERROR(U113/H113,"0")+IFERROR(U114/H114,"0")+IFERROR(U115/H115,"0")+IFERROR(U116/H116,"0")</f>
        <v>10.256410256410257</v>
      </c>
      <c r="V117" s="297">
        <f>IFERROR(V113/H113,"0")+IFERROR(V114/H114,"0")+IFERROR(V115/H115,"0")+IFERROR(V116/H116,"0")</f>
        <v>11</v>
      </c>
      <c r="W117" s="297">
        <f>IFERROR(IF(W113="",0,W113),"0")+IFERROR(IF(W114="",0,W114),"0")+IFERROR(IF(W115="",0,W115),"0")+IFERROR(IF(W116="",0,W116),"0")</f>
        <v>0.23924999999999999</v>
      </c>
      <c r="X117" s="298"/>
      <c r="Y117" s="298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21"/>
      <c r="M118" s="317" t="s">
        <v>63</v>
      </c>
      <c r="N118" s="318"/>
      <c r="O118" s="318"/>
      <c r="P118" s="318"/>
      <c r="Q118" s="318"/>
      <c r="R118" s="318"/>
      <c r="S118" s="319"/>
      <c r="T118" s="38" t="s">
        <v>62</v>
      </c>
      <c r="U118" s="297">
        <f>IFERROR(SUM(U113:U116),"0")</f>
        <v>80</v>
      </c>
      <c r="V118" s="297">
        <f>IFERROR(SUM(V113:V116),"0")</f>
        <v>85.8</v>
      </c>
      <c r="W118" s="38"/>
      <c r="X118" s="298"/>
      <c r="Y118" s="298"/>
    </row>
    <row r="119" spans="1:29" ht="16.5" customHeight="1" x14ac:dyDescent="0.25">
      <c r="A119" s="329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91"/>
      <c r="Y119" s="291"/>
    </row>
    <row r="120" spans="1:29" ht="14.25" customHeight="1" x14ac:dyDescent="0.25">
      <c r="A120" s="322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92"/>
      <c r="Y120" s="292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11">
        <v>4607091385168</v>
      </c>
      <c r="E121" s="312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4"/>
      <c r="O121" s="314"/>
      <c r="P121" s="314"/>
      <c r="Q121" s="312"/>
      <c r="R121" s="35"/>
      <c r="S121" s="35"/>
      <c r="T121" s="36" t="s">
        <v>62</v>
      </c>
      <c r="U121" s="295">
        <v>500</v>
      </c>
      <c r="V121" s="296">
        <f>IFERROR(IF(U121="",0,CEILING((U121/$H121),1)*$H121),"")</f>
        <v>502.2</v>
      </c>
      <c r="W121" s="37">
        <f>IFERROR(IF(V121=0,"",ROUNDUP(V121/H121,0)*0.02175),"")</f>
        <v>1.3484999999999998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11">
        <v>4607091383256</v>
      </c>
      <c r="E122" s="312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4"/>
      <c r="O122" s="314"/>
      <c r="P122" s="314"/>
      <c r="Q122" s="312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11">
        <v>4607091385748</v>
      </c>
      <c r="E123" s="312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4"/>
      <c r="O123" s="314"/>
      <c r="P123" s="314"/>
      <c r="Q123" s="312"/>
      <c r="R123" s="35"/>
      <c r="S123" s="35"/>
      <c r="T123" s="36" t="s">
        <v>62</v>
      </c>
      <c r="U123" s="295">
        <v>450</v>
      </c>
      <c r="V123" s="296">
        <f>IFERROR(IF(U123="",0,CEILING((U123/$H123),1)*$H123),"")</f>
        <v>450.90000000000003</v>
      </c>
      <c r="W123" s="37">
        <f>IFERROR(IF(V123=0,"",ROUNDUP(V123/H123,0)*0.00753),"")</f>
        <v>1.2575100000000001</v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11">
        <v>4607091384581</v>
      </c>
      <c r="E124" s="312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9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4"/>
      <c r="O124" s="314"/>
      <c r="P124" s="314"/>
      <c r="Q124" s="312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20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21"/>
      <c r="M125" s="317" t="s">
        <v>63</v>
      </c>
      <c r="N125" s="318"/>
      <c r="O125" s="318"/>
      <c r="P125" s="318"/>
      <c r="Q125" s="318"/>
      <c r="R125" s="318"/>
      <c r="S125" s="319"/>
      <c r="T125" s="38" t="s">
        <v>64</v>
      </c>
      <c r="U125" s="297">
        <f>IFERROR(U121/H121,"0")+IFERROR(U122/H122,"0")+IFERROR(U123/H123,"0")+IFERROR(U124/H124,"0")</f>
        <v>228.39506172839506</v>
      </c>
      <c r="V125" s="297">
        <f>IFERROR(V121/H121,"0")+IFERROR(V122/H122,"0")+IFERROR(V123/H123,"0")+IFERROR(V124/H124,"0")</f>
        <v>229</v>
      </c>
      <c r="W125" s="297">
        <f>IFERROR(IF(W121="",0,W121),"0")+IFERROR(IF(W122="",0,W122),"0")+IFERROR(IF(W123="",0,W123),"0")+IFERROR(IF(W124="",0,W124),"0")</f>
        <v>2.6060099999999999</v>
      </c>
      <c r="X125" s="298"/>
      <c r="Y125" s="298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21"/>
      <c r="M126" s="317" t="s">
        <v>63</v>
      </c>
      <c r="N126" s="318"/>
      <c r="O126" s="318"/>
      <c r="P126" s="318"/>
      <c r="Q126" s="318"/>
      <c r="R126" s="318"/>
      <c r="S126" s="319"/>
      <c r="T126" s="38" t="s">
        <v>62</v>
      </c>
      <c r="U126" s="297">
        <f>IFERROR(SUM(U121:U124),"0")</f>
        <v>950</v>
      </c>
      <c r="V126" s="297">
        <f>IFERROR(SUM(V121:V124),"0")</f>
        <v>953.1</v>
      </c>
      <c r="W126" s="38"/>
      <c r="X126" s="298"/>
      <c r="Y126" s="298"/>
    </row>
    <row r="127" spans="1:29" ht="27.75" customHeight="1" x14ac:dyDescent="0.2">
      <c r="A127" s="327" t="s">
        <v>216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49"/>
      <c r="Y127" s="49"/>
    </row>
    <row r="128" spans="1:29" ht="16.5" customHeight="1" x14ac:dyDescent="0.25">
      <c r="A128" s="329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91"/>
      <c r="Y128" s="291"/>
    </row>
    <row r="129" spans="1:29" ht="14.25" customHeight="1" x14ac:dyDescent="0.25">
      <c r="A129" s="322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92"/>
      <c r="Y129" s="292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11">
        <v>4607091383423</v>
      </c>
      <c r="E130" s="312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4"/>
      <c r="O130" s="314"/>
      <c r="P130" s="314"/>
      <c r="Q130" s="312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11">
        <v>4607091381405</v>
      </c>
      <c r="E131" s="312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4"/>
      <c r="O131" s="314"/>
      <c r="P131" s="314"/>
      <c r="Q131" s="312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11">
        <v>4607091386516</v>
      </c>
      <c r="E132" s="312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4"/>
      <c r="O132" s="314"/>
      <c r="P132" s="314"/>
      <c r="Q132" s="312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20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21"/>
      <c r="M133" s="317" t="s">
        <v>63</v>
      </c>
      <c r="N133" s="318"/>
      <c r="O133" s="318"/>
      <c r="P133" s="318"/>
      <c r="Q133" s="318"/>
      <c r="R133" s="318"/>
      <c r="S133" s="319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21"/>
      <c r="M134" s="317" t="s">
        <v>63</v>
      </c>
      <c r="N134" s="318"/>
      <c r="O134" s="318"/>
      <c r="P134" s="318"/>
      <c r="Q134" s="318"/>
      <c r="R134" s="318"/>
      <c r="S134" s="319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29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91"/>
      <c r="Y135" s="291"/>
    </row>
    <row r="136" spans="1:29" ht="14.25" customHeight="1" x14ac:dyDescent="0.25">
      <c r="A136" s="322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92"/>
      <c r="Y136" s="292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11">
        <v>4680115882638</v>
      </c>
      <c r="E137" s="312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84" t="s">
        <v>227</v>
      </c>
      <c r="N137" s="314"/>
      <c r="O137" s="314"/>
      <c r="P137" s="314"/>
      <c r="Q137" s="312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11">
        <v>4607091387445</v>
      </c>
      <c r="E138" s="312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4"/>
      <c r="O138" s="314"/>
      <c r="P138" s="314"/>
      <c r="Q138" s="312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11">
        <v>4607091386004</v>
      </c>
      <c r="E139" s="312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4"/>
      <c r="O139" s="314"/>
      <c r="P139" s="314"/>
      <c r="Q139" s="312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11">
        <v>4607091386004</v>
      </c>
      <c r="E140" s="312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4"/>
      <c r="O140" s="314"/>
      <c r="P140" s="314"/>
      <c r="Q140" s="312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11">
        <v>4607091386073</v>
      </c>
      <c r="E141" s="312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4"/>
      <c r="O141" s="314"/>
      <c r="P141" s="314"/>
      <c r="Q141" s="312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11">
        <v>4607091387322</v>
      </c>
      <c r="E142" s="312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4"/>
      <c r="O142" s="314"/>
      <c r="P142" s="314"/>
      <c r="Q142" s="312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11">
        <v>4607091387322</v>
      </c>
      <c r="E143" s="312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4"/>
      <c r="O143" s="314"/>
      <c r="P143" s="314"/>
      <c r="Q143" s="312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11">
        <v>4607091387377</v>
      </c>
      <c r="E144" s="312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4"/>
      <c r="O144" s="314"/>
      <c r="P144" s="314"/>
      <c r="Q144" s="312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11">
        <v>4680115881402</v>
      </c>
      <c r="E145" s="312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83" t="s">
        <v>244</v>
      </c>
      <c r="N145" s="314"/>
      <c r="O145" s="314"/>
      <c r="P145" s="314"/>
      <c r="Q145" s="312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11">
        <v>4607091387353</v>
      </c>
      <c r="E146" s="312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4"/>
      <c r="O146" s="314"/>
      <c r="P146" s="314"/>
      <c r="Q146" s="312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11">
        <v>4607091386011</v>
      </c>
      <c r="E147" s="312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4"/>
      <c r="O147" s="314"/>
      <c r="P147" s="314"/>
      <c r="Q147" s="312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11">
        <v>4607091387308</v>
      </c>
      <c r="E148" s="312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4"/>
      <c r="O148" s="314"/>
      <c r="P148" s="314"/>
      <c r="Q148" s="312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11">
        <v>4607091387339</v>
      </c>
      <c r="E149" s="312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4"/>
      <c r="O149" s="314"/>
      <c r="P149" s="314"/>
      <c r="Q149" s="312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11">
        <v>4680115881938</v>
      </c>
      <c r="E150" s="312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78" t="s">
        <v>255</v>
      </c>
      <c r="N150" s="314"/>
      <c r="O150" s="314"/>
      <c r="P150" s="314"/>
      <c r="Q150" s="312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11">
        <v>4680115881396</v>
      </c>
      <c r="E151" s="312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71" t="s">
        <v>258</v>
      </c>
      <c r="N151" s="314"/>
      <c r="O151" s="314"/>
      <c r="P151" s="314"/>
      <c r="Q151" s="312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11">
        <v>4607091387346</v>
      </c>
      <c r="E152" s="312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14"/>
      <c r="O152" s="314"/>
      <c r="P152" s="314"/>
      <c r="Q152" s="312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11">
        <v>4607091389807</v>
      </c>
      <c r="E153" s="312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14"/>
      <c r="O153" s="314"/>
      <c r="P153" s="314"/>
      <c r="Q153" s="312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20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21"/>
      <c r="M154" s="317" t="s">
        <v>63</v>
      </c>
      <c r="N154" s="318"/>
      <c r="O154" s="318"/>
      <c r="P154" s="318"/>
      <c r="Q154" s="318"/>
      <c r="R154" s="318"/>
      <c r="S154" s="319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298"/>
      <c r="Y154" s="298"/>
    </row>
    <row r="155" spans="1:29" x14ac:dyDescent="0.2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21"/>
      <c r="M155" s="317" t="s">
        <v>63</v>
      </c>
      <c r="N155" s="318"/>
      <c r="O155" s="318"/>
      <c r="P155" s="318"/>
      <c r="Q155" s="318"/>
      <c r="R155" s="318"/>
      <c r="S155" s="319"/>
      <c r="T155" s="38" t="s">
        <v>62</v>
      </c>
      <c r="U155" s="297">
        <f>IFERROR(SUM(U137:U153),"0")</f>
        <v>0</v>
      </c>
      <c r="V155" s="297">
        <f>IFERROR(SUM(V137:V153),"0")</f>
        <v>0</v>
      </c>
      <c r="W155" s="38"/>
      <c r="X155" s="298"/>
      <c r="Y155" s="298"/>
    </row>
    <row r="156" spans="1:29" ht="14.25" customHeight="1" x14ac:dyDescent="0.25">
      <c r="A156" s="322" t="s">
        <v>96</v>
      </c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292"/>
      <c r="Y156" s="292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11">
        <v>4680115881914</v>
      </c>
      <c r="E157" s="312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9" t="s">
        <v>265</v>
      </c>
      <c r="N157" s="314"/>
      <c r="O157" s="314"/>
      <c r="P157" s="314"/>
      <c r="Q157" s="312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11">
        <v>4680115880764</v>
      </c>
      <c r="E158" s="312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70" t="s">
        <v>268</v>
      </c>
      <c r="N158" s="314"/>
      <c r="O158" s="314"/>
      <c r="P158" s="314"/>
      <c r="Q158" s="312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20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21"/>
      <c r="M159" s="317" t="s">
        <v>63</v>
      </c>
      <c r="N159" s="318"/>
      <c r="O159" s="318"/>
      <c r="P159" s="318"/>
      <c r="Q159" s="318"/>
      <c r="R159" s="318"/>
      <c r="S159" s="319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7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21"/>
      <c r="M160" s="317" t="s">
        <v>63</v>
      </c>
      <c r="N160" s="318"/>
      <c r="O160" s="318"/>
      <c r="P160" s="318"/>
      <c r="Q160" s="318"/>
      <c r="R160" s="318"/>
      <c r="S160" s="319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22" t="s">
        <v>57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292"/>
      <c r="Y161" s="292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11">
        <v>4607091387193</v>
      </c>
      <c r="E162" s="312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14"/>
      <c r="O162" s="314"/>
      <c r="P162" s="314"/>
      <c r="Q162" s="312"/>
      <c r="R162" s="35"/>
      <c r="S162" s="35"/>
      <c r="T162" s="36" t="s">
        <v>62</v>
      </c>
      <c r="U162" s="295">
        <v>0</v>
      </c>
      <c r="V162" s="296">
        <f t="shared" ref="V162:V177" si="8">IFERROR(IF(U162="",0,CEILING((U162/$H162),1)*$H162),"")</f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11">
        <v>4607091387230</v>
      </c>
      <c r="E163" s="312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14"/>
      <c r="O163" s="314"/>
      <c r="P163" s="314"/>
      <c r="Q163" s="312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11">
        <v>4680115880993</v>
      </c>
      <c r="E164" s="312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14"/>
      <c r="O164" s="314"/>
      <c r="P164" s="314"/>
      <c r="Q164" s="312"/>
      <c r="R164" s="35"/>
      <c r="S164" s="35"/>
      <c r="T164" s="36" t="s">
        <v>62</v>
      </c>
      <c r="U164" s="295">
        <v>100</v>
      </c>
      <c r="V164" s="296">
        <f t="shared" si="8"/>
        <v>100.80000000000001</v>
      </c>
      <c r="W164" s="37">
        <f>IFERROR(IF(V164=0,"",ROUNDUP(V164/H164,0)*0.00753),"")</f>
        <v>0.18071999999999999</v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11">
        <v>4680115881761</v>
      </c>
      <c r="E165" s="312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7" t="s">
        <v>277</v>
      </c>
      <c r="N165" s="314"/>
      <c r="O165" s="314"/>
      <c r="P165" s="314"/>
      <c r="Q165" s="312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11">
        <v>4680115881563</v>
      </c>
      <c r="E166" s="312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14"/>
      <c r="O166" s="314"/>
      <c r="P166" s="314"/>
      <c r="Q166" s="312"/>
      <c r="R166" s="35"/>
      <c r="S166" s="35"/>
      <c r="T166" s="36" t="s">
        <v>62</v>
      </c>
      <c r="U166" s="295">
        <v>20</v>
      </c>
      <c r="V166" s="296">
        <f t="shared" si="8"/>
        <v>21</v>
      </c>
      <c r="W166" s="37">
        <f>IFERROR(IF(V166=0,"",ROUNDUP(V166/H166,0)*0.00753),"")</f>
        <v>3.7650000000000003E-2</v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11">
        <v>4680115882683</v>
      </c>
      <c r="E167" s="312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59" t="s">
        <v>282</v>
      </c>
      <c r="N167" s="314"/>
      <c r="O167" s="314"/>
      <c r="P167" s="314"/>
      <c r="Q167" s="312"/>
      <c r="R167" s="35"/>
      <c r="S167" s="35"/>
      <c r="T167" s="36" t="s">
        <v>62</v>
      </c>
      <c r="U167" s="295">
        <v>70</v>
      </c>
      <c r="V167" s="296">
        <f t="shared" si="8"/>
        <v>70.2</v>
      </c>
      <c r="W167" s="37">
        <f>IFERROR(IF(V167=0,"",ROUNDUP(V167/H167,0)*0.00937),"")</f>
        <v>0.12181</v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11">
        <v>4680115882690</v>
      </c>
      <c r="E168" s="312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0" t="s">
        <v>285</v>
      </c>
      <c r="N168" s="314"/>
      <c r="O168" s="314"/>
      <c r="P168" s="314"/>
      <c r="Q168" s="312"/>
      <c r="R168" s="35"/>
      <c r="S168" s="35"/>
      <c r="T168" s="36" t="s">
        <v>62</v>
      </c>
      <c r="U168" s="295">
        <v>70</v>
      </c>
      <c r="V168" s="296">
        <f t="shared" si="8"/>
        <v>70.2</v>
      </c>
      <c r="W168" s="37">
        <f>IFERROR(IF(V168=0,"",ROUNDUP(V168/H168,0)*0.00937),"")</f>
        <v>0.12181</v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11">
        <v>4680115882669</v>
      </c>
      <c r="E169" s="312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61" t="s">
        <v>288</v>
      </c>
      <c r="N169" s="314"/>
      <c r="O169" s="314"/>
      <c r="P169" s="314"/>
      <c r="Q169" s="312"/>
      <c r="R169" s="35"/>
      <c r="S169" s="35"/>
      <c r="T169" s="36" t="s">
        <v>62</v>
      </c>
      <c r="U169" s="295">
        <v>70</v>
      </c>
      <c r="V169" s="296">
        <f t="shared" si="8"/>
        <v>70.2</v>
      </c>
      <c r="W169" s="37">
        <f>IFERROR(IF(V169=0,"",ROUNDUP(V169/H169,0)*0.00937),"")</f>
        <v>0.12181</v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11">
        <v>4680115882676</v>
      </c>
      <c r="E170" s="312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62" t="s">
        <v>291</v>
      </c>
      <c r="N170" s="314"/>
      <c r="O170" s="314"/>
      <c r="P170" s="314"/>
      <c r="Q170" s="312"/>
      <c r="R170" s="35"/>
      <c r="S170" s="35"/>
      <c r="T170" s="36" t="s">
        <v>62</v>
      </c>
      <c r="U170" s="295">
        <v>70</v>
      </c>
      <c r="V170" s="296">
        <f t="shared" si="8"/>
        <v>70.2</v>
      </c>
      <c r="W170" s="37">
        <f>IFERROR(IF(V170=0,"",ROUNDUP(V170/H170,0)*0.00937),"")</f>
        <v>0.12181</v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11">
        <v>4607091387285</v>
      </c>
      <c r="E171" s="312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14"/>
      <c r="O171" s="314"/>
      <c r="P171" s="314"/>
      <c r="Q171" s="312"/>
      <c r="R171" s="35"/>
      <c r="S171" s="35"/>
      <c r="T171" s="36" t="s">
        <v>62</v>
      </c>
      <c r="U171" s="295">
        <v>0</v>
      </c>
      <c r="V171" s="296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11">
        <v>4680115880986</v>
      </c>
      <c r="E172" s="312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14"/>
      <c r="O172" s="314"/>
      <c r="P172" s="314"/>
      <c r="Q172" s="312"/>
      <c r="R172" s="35"/>
      <c r="S172" s="35"/>
      <c r="T172" s="36" t="s">
        <v>62</v>
      </c>
      <c r="U172" s="295">
        <v>105</v>
      </c>
      <c r="V172" s="296">
        <f t="shared" si="8"/>
        <v>105</v>
      </c>
      <c r="W172" s="37">
        <f>IFERROR(IF(V172=0,"",ROUNDUP(V172/H172,0)*0.00502),"")</f>
        <v>0.251</v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11">
        <v>4680115880207</v>
      </c>
      <c r="E173" s="312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14"/>
      <c r="O173" s="314"/>
      <c r="P173" s="314"/>
      <c r="Q173" s="312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11">
        <v>4680115881785</v>
      </c>
      <c r="E174" s="312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56" t="s">
        <v>300</v>
      </c>
      <c r="N174" s="314"/>
      <c r="O174" s="314"/>
      <c r="P174" s="314"/>
      <c r="Q174" s="312"/>
      <c r="R174" s="35"/>
      <c r="S174" s="35"/>
      <c r="T174" s="36" t="s">
        <v>62</v>
      </c>
      <c r="U174" s="295">
        <v>70</v>
      </c>
      <c r="V174" s="296">
        <f t="shared" si="8"/>
        <v>71.400000000000006</v>
      </c>
      <c r="W174" s="37">
        <f>IFERROR(IF(V174=0,"",ROUNDUP(V174/H174,0)*0.00502),"")</f>
        <v>0.17068</v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11">
        <v>4680115881679</v>
      </c>
      <c r="E175" s="312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5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14"/>
      <c r="O175" s="314"/>
      <c r="P175" s="314"/>
      <c r="Q175" s="312"/>
      <c r="R175" s="35"/>
      <c r="S175" s="35"/>
      <c r="T175" s="36" t="s">
        <v>62</v>
      </c>
      <c r="U175" s="295">
        <v>105</v>
      </c>
      <c r="V175" s="296">
        <f t="shared" si="8"/>
        <v>105</v>
      </c>
      <c r="W175" s="37">
        <f>IFERROR(IF(V175=0,"",ROUNDUP(V175/H175,0)*0.00502),"")</f>
        <v>0.251</v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11">
        <v>4680115880191</v>
      </c>
      <c r="E176" s="312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58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14"/>
      <c r="O176" s="314"/>
      <c r="P176" s="314"/>
      <c r="Q176" s="312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11">
        <v>4607091389845</v>
      </c>
      <c r="E177" s="312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14"/>
      <c r="O177" s="314"/>
      <c r="P177" s="314"/>
      <c r="Q177" s="312"/>
      <c r="R177" s="35"/>
      <c r="S177" s="35"/>
      <c r="T177" s="36" t="s">
        <v>62</v>
      </c>
      <c r="U177" s="295">
        <v>105</v>
      </c>
      <c r="V177" s="296">
        <f t="shared" si="8"/>
        <v>105</v>
      </c>
      <c r="W177" s="37">
        <f>IFERROR(IF(V177=0,"",ROUNDUP(V177/H177,0)*0.00502),"")</f>
        <v>0.251</v>
      </c>
      <c r="X177" s="57"/>
      <c r="Y177" s="58"/>
      <c r="AC177" s="158" t="s">
        <v>1</v>
      </c>
    </row>
    <row r="178" spans="1:29" x14ac:dyDescent="0.2">
      <c r="A178" s="320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21"/>
      <c r="M178" s="317" t="s">
        <v>63</v>
      </c>
      <c r="N178" s="318"/>
      <c r="O178" s="318"/>
      <c r="P178" s="318"/>
      <c r="Q178" s="318"/>
      <c r="R178" s="318"/>
      <c r="S178" s="319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263.75661375661372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265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1.6292899999999997</v>
      </c>
      <c r="X178" s="298"/>
      <c r="Y178" s="298"/>
    </row>
    <row r="179" spans="1:29" x14ac:dyDescent="0.2">
      <c r="A179" s="307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21"/>
      <c r="M179" s="317" t="s">
        <v>63</v>
      </c>
      <c r="N179" s="318"/>
      <c r="O179" s="318"/>
      <c r="P179" s="318"/>
      <c r="Q179" s="318"/>
      <c r="R179" s="318"/>
      <c r="S179" s="319"/>
      <c r="T179" s="38" t="s">
        <v>62</v>
      </c>
      <c r="U179" s="297">
        <f>IFERROR(SUM(U162:U177),"0")</f>
        <v>785</v>
      </c>
      <c r="V179" s="297">
        <f>IFERROR(SUM(V162:V177),"0")</f>
        <v>789</v>
      </c>
      <c r="W179" s="38"/>
      <c r="X179" s="298"/>
      <c r="Y179" s="298"/>
    </row>
    <row r="180" spans="1:29" ht="14.25" customHeight="1" x14ac:dyDescent="0.25">
      <c r="A180" s="322" t="s">
        <v>65</v>
      </c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292"/>
      <c r="Y180" s="292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11">
        <v>4680115882607</v>
      </c>
      <c r="E181" s="312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52" t="s">
        <v>309</v>
      </c>
      <c r="N181" s="314"/>
      <c r="O181" s="314"/>
      <c r="P181" s="314"/>
      <c r="Q181" s="312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11">
        <v>4680115882942</v>
      </c>
      <c r="E182" s="312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53" t="s">
        <v>312</v>
      </c>
      <c r="N182" s="314"/>
      <c r="O182" s="314"/>
      <c r="P182" s="314"/>
      <c r="Q182" s="312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11">
        <v>4680115881556</v>
      </c>
      <c r="E183" s="312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46" t="s">
        <v>315</v>
      </c>
      <c r="N183" s="314"/>
      <c r="O183" s="314"/>
      <c r="P183" s="314"/>
      <c r="Q183" s="312"/>
      <c r="R183" s="35"/>
      <c r="S183" s="35"/>
      <c r="T183" s="36" t="s">
        <v>62</v>
      </c>
      <c r="U183" s="295">
        <v>10</v>
      </c>
      <c r="V183" s="296">
        <f t="shared" si="9"/>
        <v>12</v>
      </c>
      <c r="W183" s="37">
        <f>IFERROR(IF(V183=0,"",ROUNDUP(V183/H183,0)*0.01196),"")</f>
        <v>3.5880000000000002E-2</v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11">
        <v>4607091387766</v>
      </c>
      <c r="E184" s="312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4"/>
      <c r="O184" s="314"/>
      <c r="P184" s="314"/>
      <c r="Q184" s="312"/>
      <c r="R184" s="35"/>
      <c r="S184" s="35"/>
      <c r="T184" s="36" t="s">
        <v>62</v>
      </c>
      <c r="U184" s="295">
        <v>0</v>
      </c>
      <c r="V184" s="29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11">
        <v>4607091387957</v>
      </c>
      <c r="E185" s="312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4"/>
      <c r="O185" s="314"/>
      <c r="P185" s="314"/>
      <c r="Q185" s="312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11">
        <v>4607091387964</v>
      </c>
      <c r="E186" s="312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4"/>
      <c r="O186" s="314"/>
      <c r="P186" s="314"/>
      <c r="Q186" s="312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11">
        <v>4680115880573</v>
      </c>
      <c r="E187" s="312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50" t="s">
        <v>324</v>
      </c>
      <c r="N187" s="314"/>
      <c r="O187" s="314"/>
      <c r="P187" s="314"/>
      <c r="Q187" s="312"/>
      <c r="R187" s="35"/>
      <c r="S187" s="35"/>
      <c r="T187" s="36" t="s">
        <v>62</v>
      </c>
      <c r="U187" s="295">
        <v>100</v>
      </c>
      <c r="V187" s="296">
        <f t="shared" si="9"/>
        <v>101.39999999999999</v>
      </c>
      <c r="W187" s="37">
        <f>IFERROR(IF(V187=0,"",ROUNDUP(V187/H187,0)*0.02175),"")</f>
        <v>0.28275</v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11">
        <v>4680115881594</v>
      </c>
      <c r="E188" s="312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41" t="s">
        <v>327</v>
      </c>
      <c r="N188" s="314"/>
      <c r="O188" s="314"/>
      <c r="P188" s="314"/>
      <c r="Q188" s="312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11">
        <v>4680115881587</v>
      </c>
      <c r="E189" s="312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42" t="s">
        <v>330</v>
      </c>
      <c r="N189" s="314"/>
      <c r="O189" s="314"/>
      <c r="P189" s="314"/>
      <c r="Q189" s="312"/>
      <c r="R189" s="35"/>
      <c r="S189" s="35"/>
      <c r="T189" s="36" t="s">
        <v>62</v>
      </c>
      <c r="U189" s="295">
        <v>10</v>
      </c>
      <c r="V189" s="296">
        <f t="shared" si="9"/>
        <v>12</v>
      </c>
      <c r="W189" s="37">
        <f>IFERROR(IF(V189=0,"",ROUNDUP(V189/H189,0)*0.01196),"")</f>
        <v>3.5880000000000002E-2</v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11">
        <v>4680115880962</v>
      </c>
      <c r="E190" s="312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43" t="s">
        <v>333</v>
      </c>
      <c r="N190" s="314"/>
      <c r="O190" s="314"/>
      <c r="P190" s="314"/>
      <c r="Q190" s="312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11">
        <v>4680115881617</v>
      </c>
      <c r="E191" s="312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44" t="s">
        <v>336</v>
      </c>
      <c r="N191" s="314"/>
      <c r="O191" s="314"/>
      <c r="P191" s="314"/>
      <c r="Q191" s="312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11">
        <v>4680115881228</v>
      </c>
      <c r="E192" s="312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4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4"/>
      <c r="O192" s="314"/>
      <c r="P192" s="314"/>
      <c r="Q192" s="312"/>
      <c r="R192" s="35"/>
      <c r="S192" s="35"/>
      <c r="T192" s="36" t="s">
        <v>62</v>
      </c>
      <c r="U192" s="295">
        <v>400</v>
      </c>
      <c r="V192" s="296">
        <f t="shared" si="9"/>
        <v>400.8</v>
      </c>
      <c r="W192" s="37">
        <f>IFERROR(IF(V192=0,"",ROUNDUP(V192/H192,0)*0.00753),"")</f>
        <v>1.2575100000000001</v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11">
        <v>4680115881037</v>
      </c>
      <c r="E193" s="312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36" t="s">
        <v>341</v>
      </c>
      <c r="N193" s="314"/>
      <c r="O193" s="314"/>
      <c r="P193" s="314"/>
      <c r="Q193" s="312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11">
        <v>4680115881211</v>
      </c>
      <c r="E194" s="312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37" t="s">
        <v>344</v>
      </c>
      <c r="N194" s="314"/>
      <c r="O194" s="314"/>
      <c r="P194" s="314"/>
      <c r="Q194" s="312"/>
      <c r="R194" s="35"/>
      <c r="S194" s="35"/>
      <c r="T194" s="36" t="s">
        <v>62</v>
      </c>
      <c r="U194" s="295">
        <v>480</v>
      </c>
      <c r="V194" s="296">
        <f t="shared" si="9"/>
        <v>480</v>
      </c>
      <c r="W194" s="37">
        <f>IFERROR(IF(V194=0,"",ROUNDUP(V194/H194,0)*0.00753),"")</f>
        <v>1.506</v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11">
        <v>4680115881020</v>
      </c>
      <c r="E195" s="312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38" t="s">
        <v>347</v>
      </c>
      <c r="N195" s="314"/>
      <c r="O195" s="314"/>
      <c r="P195" s="314"/>
      <c r="Q195" s="312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11">
        <v>4607091381672</v>
      </c>
      <c r="E196" s="312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4"/>
      <c r="O196" s="314"/>
      <c r="P196" s="314"/>
      <c r="Q196" s="312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11">
        <v>4607091387537</v>
      </c>
      <c r="E197" s="312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4"/>
      <c r="O197" s="314"/>
      <c r="P197" s="314"/>
      <c r="Q197" s="312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11">
        <v>4607091387513</v>
      </c>
      <c r="E198" s="312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4"/>
      <c r="O198" s="314"/>
      <c r="P198" s="314"/>
      <c r="Q198" s="312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11">
        <v>4680115882195</v>
      </c>
      <c r="E199" s="312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32" t="s">
        <v>356</v>
      </c>
      <c r="N199" s="314"/>
      <c r="O199" s="314"/>
      <c r="P199" s="314"/>
      <c r="Q199" s="312"/>
      <c r="R199" s="35"/>
      <c r="S199" s="35"/>
      <c r="T199" s="36" t="s">
        <v>62</v>
      </c>
      <c r="U199" s="295">
        <v>40</v>
      </c>
      <c r="V199" s="296">
        <f t="shared" si="9"/>
        <v>40.799999999999997</v>
      </c>
      <c r="W199" s="37">
        <f t="shared" si="10"/>
        <v>0.12801000000000001</v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11">
        <v>4680115880092</v>
      </c>
      <c r="E200" s="312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33" t="s">
        <v>359</v>
      </c>
      <c r="N200" s="314"/>
      <c r="O200" s="314"/>
      <c r="P200" s="314"/>
      <c r="Q200" s="312"/>
      <c r="R200" s="35"/>
      <c r="S200" s="35"/>
      <c r="T200" s="36" t="s">
        <v>62</v>
      </c>
      <c r="U200" s="295">
        <v>440</v>
      </c>
      <c r="V200" s="296">
        <f t="shared" si="9"/>
        <v>441.59999999999997</v>
      </c>
      <c r="W200" s="37">
        <f t="shared" si="10"/>
        <v>1.3855200000000001</v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11">
        <v>4680115880221</v>
      </c>
      <c r="E201" s="312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34" t="s">
        <v>362</v>
      </c>
      <c r="N201" s="314"/>
      <c r="O201" s="314"/>
      <c r="P201" s="314"/>
      <c r="Q201" s="312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11">
        <v>4680115880504</v>
      </c>
      <c r="E202" s="312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43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14"/>
      <c r="O202" s="314"/>
      <c r="P202" s="314"/>
      <c r="Q202" s="312"/>
      <c r="R202" s="35"/>
      <c r="S202" s="35"/>
      <c r="T202" s="36" t="s">
        <v>62</v>
      </c>
      <c r="U202" s="295">
        <v>120</v>
      </c>
      <c r="V202" s="296">
        <f t="shared" si="9"/>
        <v>120</v>
      </c>
      <c r="W202" s="37">
        <f t="shared" si="10"/>
        <v>0.3765</v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11">
        <v>4680115882164</v>
      </c>
      <c r="E203" s="312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428" t="s">
        <v>367</v>
      </c>
      <c r="N203" s="314"/>
      <c r="O203" s="314"/>
      <c r="P203" s="314"/>
      <c r="Q203" s="312"/>
      <c r="R203" s="35"/>
      <c r="S203" s="35"/>
      <c r="T203" s="36" t="s">
        <v>62</v>
      </c>
      <c r="U203" s="295">
        <v>20</v>
      </c>
      <c r="V203" s="296">
        <f t="shared" si="9"/>
        <v>21.599999999999998</v>
      </c>
      <c r="W203" s="37">
        <f t="shared" si="10"/>
        <v>6.7769999999999997E-2</v>
      </c>
      <c r="X203" s="57"/>
      <c r="Y203" s="58"/>
      <c r="AC203" s="181" t="s">
        <v>1</v>
      </c>
    </row>
    <row r="204" spans="1:29" x14ac:dyDescent="0.2">
      <c r="A204" s="320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21"/>
      <c r="M204" s="317" t="s">
        <v>63</v>
      </c>
      <c r="N204" s="318"/>
      <c r="O204" s="318"/>
      <c r="P204" s="318"/>
      <c r="Q204" s="318"/>
      <c r="R204" s="318"/>
      <c r="S204" s="319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642.82051282051293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646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5.0758200000000011</v>
      </c>
      <c r="X204" s="298"/>
      <c r="Y204" s="298"/>
    </row>
    <row r="205" spans="1:29" x14ac:dyDescent="0.2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21"/>
      <c r="M205" s="317" t="s">
        <v>63</v>
      </c>
      <c r="N205" s="318"/>
      <c r="O205" s="318"/>
      <c r="P205" s="318"/>
      <c r="Q205" s="318"/>
      <c r="R205" s="318"/>
      <c r="S205" s="319"/>
      <c r="T205" s="38" t="s">
        <v>62</v>
      </c>
      <c r="U205" s="297">
        <f>IFERROR(SUM(U181:U203),"0")</f>
        <v>1620</v>
      </c>
      <c r="V205" s="297">
        <f>IFERROR(SUM(V181:V203),"0")</f>
        <v>1630.1999999999998</v>
      </c>
      <c r="W205" s="38"/>
      <c r="X205" s="298"/>
      <c r="Y205" s="298"/>
    </row>
    <row r="206" spans="1:29" ht="14.25" customHeight="1" x14ac:dyDescent="0.25">
      <c r="A206" s="322" t="s">
        <v>196</v>
      </c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292"/>
      <c r="Y206" s="292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11">
        <v>4607091380880</v>
      </c>
      <c r="E207" s="312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14"/>
      <c r="O207" s="314"/>
      <c r="P207" s="314"/>
      <c r="Q207" s="312"/>
      <c r="R207" s="35"/>
      <c r="S207" s="35"/>
      <c r="T207" s="36" t="s">
        <v>62</v>
      </c>
      <c r="U207" s="295">
        <v>30</v>
      </c>
      <c r="V207" s="296">
        <f t="shared" ref="V207:V212" si="11">IFERROR(IF(U207="",0,CEILING((U207/$H207),1)*$H207),"")</f>
        <v>33.6</v>
      </c>
      <c r="W207" s="37">
        <f>IFERROR(IF(V207=0,"",ROUNDUP(V207/H207,0)*0.02175),"")</f>
        <v>8.6999999999999994E-2</v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11">
        <v>4607091384482</v>
      </c>
      <c r="E208" s="312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4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14"/>
      <c r="O208" s="314"/>
      <c r="P208" s="314"/>
      <c r="Q208" s="312"/>
      <c r="R208" s="35"/>
      <c r="S208" s="35"/>
      <c r="T208" s="36" t="s">
        <v>62</v>
      </c>
      <c r="U208" s="295">
        <v>250</v>
      </c>
      <c r="V208" s="296">
        <f t="shared" si="11"/>
        <v>257.39999999999998</v>
      </c>
      <c r="W208" s="37">
        <f>IFERROR(IF(V208=0,"",ROUNDUP(V208/H208,0)*0.02175),"")</f>
        <v>0.71775</v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11">
        <v>4607091380897</v>
      </c>
      <c r="E209" s="312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4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14"/>
      <c r="O209" s="314"/>
      <c r="P209" s="314"/>
      <c r="Q209" s="312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11">
        <v>4680115880801</v>
      </c>
      <c r="E210" s="312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425" t="s">
        <v>376</v>
      </c>
      <c r="N210" s="314"/>
      <c r="O210" s="314"/>
      <c r="P210" s="314"/>
      <c r="Q210" s="312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11">
        <v>4680115880818</v>
      </c>
      <c r="E211" s="312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426" t="s">
        <v>379</v>
      </c>
      <c r="N211" s="314"/>
      <c r="O211" s="314"/>
      <c r="P211" s="314"/>
      <c r="Q211" s="312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11">
        <v>4680115880368</v>
      </c>
      <c r="E212" s="312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427" t="s">
        <v>382</v>
      </c>
      <c r="N212" s="314"/>
      <c r="O212" s="314"/>
      <c r="P212" s="314"/>
      <c r="Q212" s="312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20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21"/>
      <c r="M213" s="317" t="s">
        <v>63</v>
      </c>
      <c r="N213" s="318"/>
      <c r="O213" s="318"/>
      <c r="P213" s="318"/>
      <c r="Q213" s="318"/>
      <c r="R213" s="318"/>
      <c r="S213" s="319"/>
      <c r="T213" s="38" t="s">
        <v>64</v>
      </c>
      <c r="U213" s="297">
        <f>IFERROR(U207/H207,"0")+IFERROR(U208/H208,"0")+IFERROR(U209/H209,"0")+IFERROR(U210/H210,"0")+IFERROR(U211/H211,"0")+IFERROR(U212/H212,"0")</f>
        <v>35.62271062271062</v>
      </c>
      <c r="V213" s="297">
        <f>IFERROR(V207/H207,"0")+IFERROR(V208/H208,"0")+IFERROR(V209/H209,"0")+IFERROR(V210/H210,"0")+IFERROR(V211/H211,"0")+IFERROR(V212/H212,"0")</f>
        <v>37</v>
      </c>
      <c r="W213" s="297">
        <f>IFERROR(IF(W207="",0,W207),"0")+IFERROR(IF(W208="",0,W208),"0")+IFERROR(IF(W209="",0,W209),"0")+IFERROR(IF(W210="",0,W210),"0")+IFERROR(IF(W211="",0,W211),"0")+IFERROR(IF(W212="",0,W212),"0")</f>
        <v>0.80474999999999997</v>
      </c>
      <c r="X213" s="298"/>
      <c r="Y213" s="298"/>
    </row>
    <row r="214" spans="1:29" x14ac:dyDescent="0.2">
      <c r="A214" s="307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21"/>
      <c r="M214" s="317" t="s">
        <v>63</v>
      </c>
      <c r="N214" s="318"/>
      <c r="O214" s="318"/>
      <c r="P214" s="318"/>
      <c r="Q214" s="318"/>
      <c r="R214" s="318"/>
      <c r="S214" s="319"/>
      <c r="T214" s="38" t="s">
        <v>62</v>
      </c>
      <c r="U214" s="297">
        <f>IFERROR(SUM(U207:U212),"0")</f>
        <v>280</v>
      </c>
      <c r="V214" s="297">
        <f>IFERROR(SUM(V207:V212),"0")</f>
        <v>291</v>
      </c>
      <c r="W214" s="38"/>
      <c r="X214" s="298"/>
      <c r="Y214" s="298"/>
    </row>
    <row r="215" spans="1:29" ht="14.25" customHeight="1" x14ac:dyDescent="0.25">
      <c r="A215" s="322" t="s">
        <v>79</v>
      </c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292"/>
      <c r="Y215" s="292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11">
        <v>4607091388374</v>
      </c>
      <c r="E216" s="312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421" t="s">
        <v>385</v>
      </c>
      <c r="N216" s="314"/>
      <c r="O216" s="314"/>
      <c r="P216" s="314"/>
      <c r="Q216" s="312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11">
        <v>4607091388381</v>
      </c>
      <c r="E217" s="312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422" t="s">
        <v>388</v>
      </c>
      <c r="N217" s="314"/>
      <c r="O217" s="314"/>
      <c r="P217" s="314"/>
      <c r="Q217" s="312"/>
      <c r="R217" s="35"/>
      <c r="S217" s="35"/>
      <c r="T217" s="36" t="s">
        <v>62</v>
      </c>
      <c r="U217" s="295">
        <v>30</v>
      </c>
      <c r="V217" s="296">
        <f>IFERROR(IF(U217="",0,CEILING((U217/$H217),1)*$H217),"")</f>
        <v>30.4</v>
      </c>
      <c r="W217" s="37">
        <f>IFERROR(IF(V217=0,"",ROUNDUP(V217/H217,0)*0.00753),"")</f>
        <v>7.5300000000000006E-2</v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11">
        <v>4607091388404</v>
      </c>
      <c r="E218" s="312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14"/>
      <c r="O218" s="314"/>
      <c r="P218" s="314"/>
      <c r="Q218" s="312"/>
      <c r="R218" s="35"/>
      <c r="S218" s="35"/>
      <c r="T218" s="36" t="s">
        <v>62</v>
      </c>
      <c r="U218" s="295">
        <v>255</v>
      </c>
      <c r="V218" s="296">
        <f>IFERROR(IF(U218="",0,CEILING((U218/$H218),1)*$H218),"")</f>
        <v>254.99999999999997</v>
      </c>
      <c r="W218" s="37">
        <f>IFERROR(IF(V218=0,"",ROUNDUP(V218/H218,0)*0.00753),"")</f>
        <v>0.753</v>
      </c>
      <c r="X218" s="57"/>
      <c r="Y218" s="58"/>
      <c r="AC218" s="190" t="s">
        <v>1</v>
      </c>
    </row>
    <row r="219" spans="1:29" x14ac:dyDescent="0.2">
      <c r="A219" s="320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21"/>
      <c r="M219" s="317" t="s">
        <v>63</v>
      </c>
      <c r="N219" s="318"/>
      <c r="O219" s="318"/>
      <c r="P219" s="318"/>
      <c r="Q219" s="318"/>
      <c r="R219" s="318"/>
      <c r="S219" s="319"/>
      <c r="T219" s="38" t="s">
        <v>64</v>
      </c>
      <c r="U219" s="297">
        <f>IFERROR(U216/H216,"0")+IFERROR(U217/H217,"0")+IFERROR(U218/H218,"0")</f>
        <v>109.86842105263158</v>
      </c>
      <c r="V219" s="297">
        <f>IFERROR(V216/H216,"0")+IFERROR(V217/H217,"0")+IFERROR(V218/H218,"0")</f>
        <v>110</v>
      </c>
      <c r="W219" s="297">
        <f>IFERROR(IF(W216="",0,W216),"0")+IFERROR(IF(W217="",0,W217),"0")+IFERROR(IF(W218="",0,W218),"0")</f>
        <v>0.82830000000000004</v>
      </c>
      <c r="X219" s="298"/>
      <c r="Y219" s="298"/>
    </row>
    <row r="220" spans="1:29" x14ac:dyDescent="0.2">
      <c r="A220" s="307"/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21"/>
      <c r="M220" s="317" t="s">
        <v>63</v>
      </c>
      <c r="N220" s="318"/>
      <c r="O220" s="318"/>
      <c r="P220" s="318"/>
      <c r="Q220" s="318"/>
      <c r="R220" s="318"/>
      <c r="S220" s="319"/>
      <c r="T220" s="38" t="s">
        <v>62</v>
      </c>
      <c r="U220" s="297">
        <f>IFERROR(SUM(U216:U218),"0")</f>
        <v>285</v>
      </c>
      <c r="V220" s="297">
        <f>IFERROR(SUM(V216:V218),"0")</f>
        <v>285.39999999999998</v>
      </c>
      <c r="W220" s="38"/>
      <c r="X220" s="298"/>
      <c r="Y220" s="298"/>
    </row>
    <row r="221" spans="1:29" ht="14.25" customHeight="1" x14ac:dyDescent="0.25">
      <c r="A221" s="322" t="s">
        <v>391</v>
      </c>
      <c r="B221" s="307"/>
      <c r="C221" s="307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292"/>
      <c r="Y221" s="292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11">
        <v>4680115880122</v>
      </c>
      <c r="E222" s="312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41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14"/>
      <c r="O222" s="314"/>
      <c r="P222" s="314"/>
      <c r="Q222" s="312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11">
        <v>4680115881808</v>
      </c>
      <c r="E223" s="312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418" t="s">
        <v>397</v>
      </c>
      <c r="N223" s="314"/>
      <c r="O223" s="314"/>
      <c r="P223" s="314"/>
      <c r="Q223" s="312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11">
        <v>4680115881822</v>
      </c>
      <c r="E224" s="312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419" t="s">
        <v>400</v>
      </c>
      <c r="N224" s="314"/>
      <c r="O224" s="314"/>
      <c r="P224" s="314"/>
      <c r="Q224" s="312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11">
        <v>4680115880016</v>
      </c>
      <c r="E225" s="312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4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14"/>
      <c r="O225" s="314"/>
      <c r="P225" s="314"/>
      <c r="Q225" s="312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20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21"/>
      <c r="M226" s="317" t="s">
        <v>63</v>
      </c>
      <c r="N226" s="318"/>
      <c r="O226" s="318"/>
      <c r="P226" s="318"/>
      <c r="Q226" s="318"/>
      <c r="R226" s="318"/>
      <c r="S226" s="319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21"/>
      <c r="M227" s="317" t="s">
        <v>63</v>
      </c>
      <c r="N227" s="318"/>
      <c r="O227" s="318"/>
      <c r="P227" s="318"/>
      <c r="Q227" s="318"/>
      <c r="R227" s="318"/>
      <c r="S227" s="319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29" t="s">
        <v>403</v>
      </c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291"/>
      <c r="Y228" s="291"/>
    </row>
    <row r="229" spans="1:29" ht="14.25" customHeight="1" x14ac:dyDescent="0.25">
      <c r="A229" s="322" t="s">
        <v>103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292"/>
      <c r="Y229" s="292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11">
        <v>4607091387421</v>
      </c>
      <c r="E230" s="312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4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14"/>
      <c r="O230" s="314"/>
      <c r="P230" s="314"/>
      <c r="Q230" s="312"/>
      <c r="R230" s="35"/>
      <c r="S230" s="35"/>
      <c r="T230" s="36" t="s">
        <v>62</v>
      </c>
      <c r="U230" s="295">
        <v>100</v>
      </c>
      <c r="V230" s="296">
        <f t="shared" ref="V230:V236" si="12">IFERROR(IF(U230="",0,CEILING((U230/$H230),1)*$H230),"")</f>
        <v>108</v>
      </c>
      <c r="W230" s="37">
        <f>IFERROR(IF(V230=0,"",ROUNDUP(V230/H230,0)*0.02175),"")</f>
        <v>0.21749999999999997</v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11">
        <v>4607091387421</v>
      </c>
      <c r="E231" s="312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4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14"/>
      <c r="O231" s="314"/>
      <c r="P231" s="314"/>
      <c r="Q231" s="312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11">
        <v>4607091387452</v>
      </c>
      <c r="E232" s="312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4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14"/>
      <c r="O232" s="314"/>
      <c r="P232" s="314"/>
      <c r="Q232" s="312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11">
        <v>4607091387452</v>
      </c>
      <c r="E233" s="312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41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14"/>
      <c r="O233" s="314"/>
      <c r="P233" s="314"/>
      <c r="Q233" s="312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11">
        <v>4607091385984</v>
      </c>
      <c r="E234" s="312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14"/>
      <c r="O234" s="314"/>
      <c r="P234" s="314"/>
      <c r="Q234" s="312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11">
        <v>4607091387438</v>
      </c>
      <c r="E235" s="312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4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14"/>
      <c r="O235" s="314"/>
      <c r="P235" s="314"/>
      <c r="Q235" s="312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11">
        <v>4607091387469</v>
      </c>
      <c r="E236" s="312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4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14"/>
      <c r="O236" s="314"/>
      <c r="P236" s="314"/>
      <c r="Q236" s="312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20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21"/>
      <c r="M237" s="317" t="s">
        <v>63</v>
      </c>
      <c r="N237" s="318"/>
      <c r="O237" s="318"/>
      <c r="P237" s="318"/>
      <c r="Q237" s="318"/>
      <c r="R237" s="318"/>
      <c r="S237" s="319"/>
      <c r="T237" s="38" t="s">
        <v>64</v>
      </c>
      <c r="U237" s="297">
        <f>IFERROR(U230/H230,"0")+IFERROR(U231/H231,"0")+IFERROR(U232/H232,"0")+IFERROR(U233/H233,"0")+IFERROR(U234/H234,"0")+IFERROR(U235/H235,"0")+IFERROR(U236/H236,"0")</f>
        <v>9.2592592592592595</v>
      </c>
      <c r="V237" s="297">
        <f>IFERROR(V230/H230,"0")+IFERROR(V231/H231,"0")+IFERROR(V232/H232,"0")+IFERROR(V233/H233,"0")+IFERROR(V234/H234,"0")+IFERROR(V235/H235,"0")+IFERROR(V236/H236,"0")</f>
        <v>10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0.21749999999999997</v>
      </c>
      <c r="X237" s="298"/>
      <c r="Y237" s="298"/>
    </row>
    <row r="238" spans="1:29" x14ac:dyDescent="0.2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21"/>
      <c r="M238" s="317" t="s">
        <v>63</v>
      </c>
      <c r="N238" s="318"/>
      <c r="O238" s="318"/>
      <c r="P238" s="318"/>
      <c r="Q238" s="318"/>
      <c r="R238" s="318"/>
      <c r="S238" s="319"/>
      <c r="T238" s="38" t="s">
        <v>62</v>
      </c>
      <c r="U238" s="297">
        <f>IFERROR(SUM(U230:U236),"0")</f>
        <v>100</v>
      </c>
      <c r="V238" s="297">
        <f>IFERROR(SUM(V230:V236),"0")</f>
        <v>108</v>
      </c>
      <c r="W238" s="38"/>
      <c r="X238" s="298"/>
      <c r="Y238" s="298"/>
    </row>
    <row r="239" spans="1:29" ht="14.25" customHeight="1" x14ac:dyDescent="0.25">
      <c r="A239" s="322" t="s">
        <v>57</v>
      </c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292"/>
      <c r="Y239" s="292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11">
        <v>4607091387292</v>
      </c>
      <c r="E240" s="312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4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14"/>
      <c r="O240" s="314"/>
      <c r="P240" s="314"/>
      <c r="Q240" s="312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11">
        <v>4607091387315</v>
      </c>
      <c r="E241" s="312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4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14"/>
      <c r="O241" s="314"/>
      <c r="P241" s="314"/>
      <c r="Q241" s="312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20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21"/>
      <c r="M242" s="317" t="s">
        <v>63</v>
      </c>
      <c r="N242" s="318"/>
      <c r="O242" s="318"/>
      <c r="P242" s="318"/>
      <c r="Q242" s="318"/>
      <c r="R242" s="318"/>
      <c r="S242" s="319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21"/>
      <c r="M243" s="317" t="s">
        <v>63</v>
      </c>
      <c r="N243" s="318"/>
      <c r="O243" s="318"/>
      <c r="P243" s="318"/>
      <c r="Q243" s="318"/>
      <c r="R243" s="318"/>
      <c r="S243" s="319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29" t="s">
        <v>420</v>
      </c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291"/>
      <c r="Y244" s="291"/>
    </row>
    <row r="245" spans="1:29" ht="14.25" customHeight="1" x14ac:dyDescent="0.25">
      <c r="A245" s="322" t="s">
        <v>57</v>
      </c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292"/>
      <c r="Y245" s="292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11">
        <v>4607091383232</v>
      </c>
      <c r="E246" s="312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40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14"/>
      <c r="O246" s="314"/>
      <c r="P246" s="314"/>
      <c r="Q246" s="312"/>
      <c r="R246" s="35"/>
      <c r="S246" s="35"/>
      <c r="T246" s="36" t="s">
        <v>62</v>
      </c>
      <c r="U246" s="295">
        <v>280</v>
      </c>
      <c r="V246" s="296">
        <f>IFERROR(IF(U246="",0,CEILING((U246/$H246),1)*$H246),"")</f>
        <v>280.56</v>
      </c>
      <c r="W246" s="37">
        <f>IFERROR(IF(V246=0,"",ROUNDUP(V246/H246,0)*0.00753),"")</f>
        <v>1.2575100000000001</v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11">
        <v>4607091383836</v>
      </c>
      <c r="E247" s="312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4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14"/>
      <c r="O247" s="314"/>
      <c r="P247" s="314"/>
      <c r="Q247" s="312"/>
      <c r="R247" s="35"/>
      <c r="S247" s="35"/>
      <c r="T247" s="36" t="s">
        <v>62</v>
      </c>
      <c r="U247" s="295">
        <v>18</v>
      </c>
      <c r="V247" s="296">
        <f>IFERROR(IF(U247="",0,CEILING((U247/$H247),1)*$H247),"")</f>
        <v>18</v>
      </c>
      <c r="W247" s="37">
        <f>IFERROR(IF(V247=0,"",ROUNDUP(V247/H247,0)*0.00753),"")</f>
        <v>7.5300000000000006E-2</v>
      </c>
      <c r="X247" s="57"/>
      <c r="Y247" s="58"/>
      <c r="AC247" s="205" t="s">
        <v>1</v>
      </c>
    </row>
    <row r="248" spans="1:29" x14ac:dyDescent="0.2">
      <c r="A248" s="320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21"/>
      <c r="M248" s="317" t="s">
        <v>63</v>
      </c>
      <c r="N248" s="318"/>
      <c r="O248" s="318"/>
      <c r="P248" s="318"/>
      <c r="Q248" s="318"/>
      <c r="R248" s="318"/>
      <c r="S248" s="319"/>
      <c r="T248" s="38" t="s">
        <v>64</v>
      </c>
      <c r="U248" s="297">
        <f>IFERROR(U246/H246,"0")+IFERROR(U247/H247,"0")</f>
        <v>176.66666666666669</v>
      </c>
      <c r="V248" s="297">
        <f>IFERROR(V246/H246,"0")+IFERROR(V247/H247,"0")</f>
        <v>177</v>
      </c>
      <c r="W248" s="297">
        <f>IFERROR(IF(W246="",0,W246),"0")+IFERROR(IF(W247="",0,W247),"0")</f>
        <v>1.3328100000000001</v>
      </c>
      <c r="X248" s="298"/>
      <c r="Y248" s="298"/>
    </row>
    <row r="249" spans="1:29" x14ac:dyDescent="0.2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21"/>
      <c r="M249" s="317" t="s">
        <v>63</v>
      </c>
      <c r="N249" s="318"/>
      <c r="O249" s="318"/>
      <c r="P249" s="318"/>
      <c r="Q249" s="318"/>
      <c r="R249" s="318"/>
      <c r="S249" s="319"/>
      <c r="T249" s="38" t="s">
        <v>62</v>
      </c>
      <c r="U249" s="297">
        <f>IFERROR(SUM(U246:U247),"0")</f>
        <v>298</v>
      </c>
      <c r="V249" s="297">
        <f>IFERROR(SUM(V246:V247),"0")</f>
        <v>298.56</v>
      </c>
      <c r="W249" s="38"/>
      <c r="X249" s="298"/>
      <c r="Y249" s="298"/>
    </row>
    <row r="250" spans="1:29" ht="14.25" customHeight="1" x14ac:dyDescent="0.25">
      <c r="A250" s="322" t="s">
        <v>65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292"/>
      <c r="Y250" s="292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11">
        <v>4607091387919</v>
      </c>
      <c r="E251" s="312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4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14"/>
      <c r="O251" s="314"/>
      <c r="P251" s="314"/>
      <c r="Q251" s="312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11">
        <v>4607091383942</v>
      </c>
      <c r="E252" s="312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40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14"/>
      <c r="O252" s="314"/>
      <c r="P252" s="314"/>
      <c r="Q252" s="312"/>
      <c r="R252" s="35"/>
      <c r="S252" s="35"/>
      <c r="T252" s="36" t="s">
        <v>62</v>
      </c>
      <c r="U252" s="295">
        <v>1050</v>
      </c>
      <c r="V252" s="296">
        <f>IFERROR(IF(U252="",0,CEILING((U252/$H252),1)*$H252),"")</f>
        <v>1050.8399999999999</v>
      </c>
      <c r="W252" s="37">
        <f>IFERROR(IF(V252=0,"",ROUNDUP(V252/H252,0)*0.00753),"")</f>
        <v>3.1400100000000002</v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11">
        <v>4607091383959</v>
      </c>
      <c r="E253" s="312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40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14"/>
      <c r="O253" s="314"/>
      <c r="P253" s="314"/>
      <c r="Q253" s="312"/>
      <c r="R253" s="35"/>
      <c r="S253" s="35"/>
      <c r="T253" s="36" t="s">
        <v>62</v>
      </c>
      <c r="U253" s="295">
        <v>630</v>
      </c>
      <c r="V253" s="296">
        <f>IFERROR(IF(U253="",0,CEILING((U253/$H253),1)*$H253),"")</f>
        <v>630</v>
      </c>
      <c r="W253" s="37">
        <f>IFERROR(IF(V253=0,"",ROUNDUP(V253/H253,0)*0.00753),"")</f>
        <v>1.8825000000000001</v>
      </c>
      <c r="X253" s="57"/>
      <c r="Y253" s="58"/>
      <c r="AC253" s="208" t="s">
        <v>1</v>
      </c>
    </row>
    <row r="254" spans="1:29" x14ac:dyDescent="0.2">
      <c r="A254" s="320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21"/>
      <c r="M254" s="317" t="s">
        <v>63</v>
      </c>
      <c r="N254" s="318"/>
      <c r="O254" s="318"/>
      <c r="P254" s="318"/>
      <c r="Q254" s="318"/>
      <c r="R254" s="318"/>
      <c r="S254" s="319"/>
      <c r="T254" s="38" t="s">
        <v>64</v>
      </c>
      <c r="U254" s="297">
        <f>IFERROR(U251/H251,"0")+IFERROR(U252/H252,"0")+IFERROR(U253/H253,"0")</f>
        <v>666.66666666666674</v>
      </c>
      <c r="V254" s="297">
        <f>IFERROR(V251/H251,"0")+IFERROR(V252/H252,"0")+IFERROR(V253/H253,"0")</f>
        <v>667</v>
      </c>
      <c r="W254" s="297">
        <f>IFERROR(IF(W251="",0,W251),"0")+IFERROR(IF(W252="",0,W252),"0")+IFERROR(IF(W253="",0,W253),"0")</f>
        <v>5.0225100000000005</v>
      </c>
      <c r="X254" s="298"/>
      <c r="Y254" s="298"/>
    </row>
    <row r="255" spans="1:29" x14ac:dyDescent="0.2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21"/>
      <c r="M255" s="317" t="s">
        <v>63</v>
      </c>
      <c r="N255" s="318"/>
      <c r="O255" s="318"/>
      <c r="P255" s="318"/>
      <c r="Q255" s="318"/>
      <c r="R255" s="318"/>
      <c r="S255" s="319"/>
      <c r="T255" s="38" t="s">
        <v>62</v>
      </c>
      <c r="U255" s="297">
        <f>IFERROR(SUM(U251:U253),"0")</f>
        <v>1680</v>
      </c>
      <c r="V255" s="297">
        <f>IFERROR(SUM(V251:V253),"0")</f>
        <v>1680.84</v>
      </c>
      <c r="W255" s="38"/>
      <c r="X255" s="298"/>
      <c r="Y255" s="298"/>
    </row>
    <row r="256" spans="1:29" ht="14.25" customHeight="1" x14ac:dyDescent="0.25">
      <c r="A256" s="322" t="s">
        <v>196</v>
      </c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292"/>
      <c r="Y256" s="292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11">
        <v>4607091388831</v>
      </c>
      <c r="E257" s="312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4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14"/>
      <c r="O257" s="314"/>
      <c r="P257" s="314"/>
      <c r="Q257" s="312"/>
      <c r="R257" s="35"/>
      <c r="S257" s="35"/>
      <c r="T257" s="36" t="s">
        <v>62</v>
      </c>
      <c r="U257" s="295">
        <v>30.4</v>
      </c>
      <c r="V257" s="296">
        <f>IFERROR(IF(U257="",0,CEILING((U257/$H257),1)*$H257),"")</f>
        <v>31.919999999999998</v>
      </c>
      <c r="W257" s="37">
        <f>IFERROR(IF(V257=0,"",ROUNDUP(V257/H257,0)*0.00753),"")</f>
        <v>0.10542</v>
      </c>
      <c r="X257" s="57"/>
      <c r="Y257" s="58"/>
      <c r="AC257" s="209" t="s">
        <v>1</v>
      </c>
    </row>
    <row r="258" spans="1:29" x14ac:dyDescent="0.2">
      <c r="A258" s="320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21"/>
      <c r="M258" s="317" t="s">
        <v>63</v>
      </c>
      <c r="N258" s="318"/>
      <c r="O258" s="318"/>
      <c r="P258" s="318"/>
      <c r="Q258" s="318"/>
      <c r="R258" s="318"/>
      <c r="S258" s="319"/>
      <c r="T258" s="38" t="s">
        <v>64</v>
      </c>
      <c r="U258" s="297">
        <f>IFERROR(U257/H257,"0")</f>
        <v>13.333333333333334</v>
      </c>
      <c r="V258" s="297">
        <f>IFERROR(V257/H257,"0")</f>
        <v>14</v>
      </c>
      <c r="W258" s="297">
        <f>IFERROR(IF(W257="",0,W257),"0")</f>
        <v>0.10542</v>
      </c>
      <c r="X258" s="298"/>
      <c r="Y258" s="298"/>
    </row>
    <row r="259" spans="1:29" x14ac:dyDescent="0.2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21"/>
      <c r="M259" s="317" t="s">
        <v>63</v>
      </c>
      <c r="N259" s="318"/>
      <c r="O259" s="318"/>
      <c r="P259" s="318"/>
      <c r="Q259" s="318"/>
      <c r="R259" s="318"/>
      <c r="S259" s="319"/>
      <c r="T259" s="38" t="s">
        <v>62</v>
      </c>
      <c r="U259" s="297">
        <f>IFERROR(SUM(U257:U257),"0")</f>
        <v>30.4</v>
      </c>
      <c r="V259" s="297">
        <f>IFERROR(SUM(V257:V257),"0")</f>
        <v>31.919999999999998</v>
      </c>
      <c r="W259" s="38"/>
      <c r="X259" s="298"/>
      <c r="Y259" s="298"/>
    </row>
    <row r="260" spans="1:29" ht="14.25" customHeight="1" x14ac:dyDescent="0.25">
      <c r="A260" s="322" t="s">
        <v>79</v>
      </c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292"/>
      <c r="Y260" s="292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11">
        <v>4607091383102</v>
      </c>
      <c r="E261" s="312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14"/>
      <c r="O261" s="314"/>
      <c r="P261" s="314"/>
      <c r="Q261" s="312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20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21"/>
      <c r="M262" s="317" t="s">
        <v>63</v>
      </c>
      <c r="N262" s="318"/>
      <c r="O262" s="318"/>
      <c r="P262" s="318"/>
      <c r="Q262" s="318"/>
      <c r="R262" s="318"/>
      <c r="S262" s="319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21"/>
      <c r="M263" s="317" t="s">
        <v>63</v>
      </c>
      <c r="N263" s="318"/>
      <c r="O263" s="318"/>
      <c r="P263" s="318"/>
      <c r="Q263" s="318"/>
      <c r="R263" s="318"/>
      <c r="S263" s="319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27" t="s">
        <v>435</v>
      </c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8"/>
      <c r="P264" s="328"/>
      <c r="Q264" s="328"/>
      <c r="R264" s="328"/>
      <c r="S264" s="328"/>
      <c r="T264" s="328"/>
      <c r="U264" s="328"/>
      <c r="V264" s="328"/>
      <c r="W264" s="328"/>
      <c r="X264" s="49"/>
      <c r="Y264" s="49"/>
    </row>
    <row r="265" spans="1:29" ht="16.5" customHeight="1" x14ac:dyDescent="0.25">
      <c r="A265" s="329" t="s">
        <v>436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291"/>
      <c r="Y265" s="291"/>
    </row>
    <row r="266" spans="1:29" ht="14.25" customHeight="1" x14ac:dyDescent="0.25">
      <c r="A266" s="322" t="s">
        <v>103</v>
      </c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292"/>
      <c r="Y266" s="292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11">
        <v>4607091383997</v>
      </c>
      <c r="E267" s="312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14"/>
      <c r="O267" s="314"/>
      <c r="P267" s="314"/>
      <c r="Q267" s="312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11">
        <v>4607091383997</v>
      </c>
      <c r="E268" s="312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4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4"/>
      <c r="O268" s="314"/>
      <c r="P268" s="314"/>
      <c r="Q268" s="312"/>
      <c r="R268" s="35"/>
      <c r="S268" s="35"/>
      <c r="T268" s="36" t="s">
        <v>62</v>
      </c>
      <c r="U268" s="295">
        <v>2100</v>
      </c>
      <c r="V268" s="296">
        <f t="shared" si="13"/>
        <v>2100</v>
      </c>
      <c r="W268" s="37">
        <f>IFERROR(IF(V268=0,"",ROUNDUP(V268/H268,0)*0.02175),"")</f>
        <v>3.0449999999999999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11">
        <v>4607091384130</v>
      </c>
      <c r="E269" s="312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3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14"/>
      <c r="O269" s="314"/>
      <c r="P269" s="314"/>
      <c r="Q269" s="312"/>
      <c r="R269" s="35"/>
      <c r="S269" s="35"/>
      <c r="T269" s="36" t="s">
        <v>62</v>
      </c>
      <c r="U269" s="295">
        <v>1200</v>
      </c>
      <c r="V269" s="296">
        <f t="shared" si="13"/>
        <v>1200</v>
      </c>
      <c r="W269" s="37">
        <f>IFERROR(IF(V269=0,"",ROUNDUP(V269/H269,0)*0.02175),"")</f>
        <v>1.7399999999999998</v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11">
        <v>4607091384130</v>
      </c>
      <c r="E270" s="312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4"/>
      <c r="O270" s="314"/>
      <c r="P270" s="314"/>
      <c r="Q270" s="312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11">
        <v>4607091384147</v>
      </c>
      <c r="E271" s="312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14"/>
      <c r="O271" s="314"/>
      <c r="P271" s="314"/>
      <c r="Q271" s="312"/>
      <c r="R271" s="35"/>
      <c r="S271" s="35"/>
      <c r="T271" s="36" t="s">
        <v>62</v>
      </c>
      <c r="U271" s="295">
        <v>1300</v>
      </c>
      <c r="V271" s="296">
        <f t="shared" si="13"/>
        <v>1305</v>
      </c>
      <c r="W271" s="37">
        <f>IFERROR(IF(V271=0,"",ROUNDUP(V271/H271,0)*0.02175),"")</f>
        <v>1.8922499999999998</v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11">
        <v>4607091384147</v>
      </c>
      <c r="E272" s="312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397" t="s">
        <v>446</v>
      </c>
      <c r="N272" s="314"/>
      <c r="O272" s="314"/>
      <c r="P272" s="314"/>
      <c r="Q272" s="312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11">
        <v>4607091384154</v>
      </c>
      <c r="E273" s="312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39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14"/>
      <c r="O273" s="314"/>
      <c r="P273" s="314"/>
      <c r="Q273" s="312"/>
      <c r="R273" s="35"/>
      <c r="S273" s="35"/>
      <c r="T273" s="36" t="s">
        <v>62</v>
      </c>
      <c r="U273" s="295">
        <v>25</v>
      </c>
      <c r="V273" s="296">
        <f t="shared" si="13"/>
        <v>25</v>
      </c>
      <c r="W273" s="37">
        <f>IFERROR(IF(V273=0,"",ROUNDUP(V273/H273,0)*0.00937),"")</f>
        <v>4.6850000000000003E-2</v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11">
        <v>4607091384161</v>
      </c>
      <c r="E274" s="312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3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14"/>
      <c r="O274" s="314"/>
      <c r="P274" s="314"/>
      <c r="Q274" s="312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20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21"/>
      <c r="M275" s="317" t="s">
        <v>63</v>
      </c>
      <c r="N275" s="318"/>
      <c r="O275" s="318"/>
      <c r="P275" s="318"/>
      <c r="Q275" s="318"/>
      <c r="R275" s="318"/>
      <c r="S275" s="319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311.66666666666669</v>
      </c>
      <c r="V275" s="297">
        <f>IFERROR(V267/H267,"0")+IFERROR(V268/H268,"0")+IFERROR(V269/H269,"0")+IFERROR(V270/H270,"0")+IFERROR(V271/H271,"0")+IFERROR(V272/H272,"0")+IFERROR(V273/H273,"0")+IFERROR(V274/H274,"0")</f>
        <v>312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6.7241</v>
      </c>
      <c r="X275" s="298"/>
      <c r="Y275" s="298"/>
    </row>
    <row r="276" spans="1:29" x14ac:dyDescent="0.2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21"/>
      <c r="M276" s="317" t="s">
        <v>63</v>
      </c>
      <c r="N276" s="318"/>
      <c r="O276" s="318"/>
      <c r="P276" s="318"/>
      <c r="Q276" s="318"/>
      <c r="R276" s="318"/>
      <c r="S276" s="319"/>
      <c r="T276" s="38" t="s">
        <v>62</v>
      </c>
      <c r="U276" s="297">
        <f>IFERROR(SUM(U267:U274),"0")</f>
        <v>4625</v>
      </c>
      <c r="V276" s="297">
        <f>IFERROR(SUM(V267:V274),"0")</f>
        <v>4630</v>
      </c>
      <c r="W276" s="38"/>
      <c r="X276" s="298"/>
      <c r="Y276" s="298"/>
    </row>
    <row r="277" spans="1:29" ht="14.25" customHeight="1" x14ac:dyDescent="0.25">
      <c r="A277" s="322" t="s">
        <v>96</v>
      </c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292"/>
      <c r="Y277" s="292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11">
        <v>4607091383980</v>
      </c>
      <c r="E278" s="312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3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14"/>
      <c r="O278" s="314"/>
      <c r="P278" s="314"/>
      <c r="Q278" s="312"/>
      <c r="R278" s="35"/>
      <c r="S278" s="35"/>
      <c r="T278" s="36" t="s">
        <v>62</v>
      </c>
      <c r="U278" s="295">
        <v>1300</v>
      </c>
      <c r="V278" s="296">
        <f>IFERROR(IF(U278="",0,CEILING((U278/$H278),1)*$H278),"")</f>
        <v>1305</v>
      </c>
      <c r="W278" s="37">
        <f>IFERROR(IF(V278=0,"",ROUNDUP(V278/H278,0)*0.02175),"")</f>
        <v>1.8922499999999998</v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11">
        <v>4607091384178</v>
      </c>
      <c r="E279" s="312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14"/>
      <c r="O279" s="314"/>
      <c r="P279" s="314"/>
      <c r="Q279" s="312"/>
      <c r="R279" s="35"/>
      <c r="S279" s="35"/>
      <c r="T279" s="36" t="s">
        <v>62</v>
      </c>
      <c r="U279" s="295">
        <v>12</v>
      </c>
      <c r="V279" s="296">
        <f>IFERROR(IF(U279="",0,CEILING((U279/$H279),1)*$H279),"")</f>
        <v>12</v>
      </c>
      <c r="W279" s="37">
        <f>IFERROR(IF(V279=0,"",ROUNDUP(V279/H279,0)*0.00937),"")</f>
        <v>2.811E-2</v>
      </c>
      <c r="X279" s="57"/>
      <c r="Y279" s="58"/>
      <c r="AC279" s="220" t="s">
        <v>1</v>
      </c>
    </row>
    <row r="280" spans="1:29" x14ac:dyDescent="0.2">
      <c r="A280" s="320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21"/>
      <c r="M280" s="317" t="s">
        <v>63</v>
      </c>
      <c r="N280" s="318"/>
      <c r="O280" s="318"/>
      <c r="P280" s="318"/>
      <c r="Q280" s="318"/>
      <c r="R280" s="318"/>
      <c r="S280" s="319"/>
      <c r="T280" s="38" t="s">
        <v>64</v>
      </c>
      <c r="U280" s="297">
        <f>IFERROR(U278/H278,"0")+IFERROR(U279/H279,"0")</f>
        <v>89.666666666666671</v>
      </c>
      <c r="V280" s="297">
        <f>IFERROR(V278/H278,"0")+IFERROR(V279/H279,"0")</f>
        <v>90</v>
      </c>
      <c r="W280" s="297">
        <f>IFERROR(IF(W278="",0,W278),"0")+IFERROR(IF(W279="",0,W279),"0")</f>
        <v>1.9203599999999998</v>
      </c>
      <c r="X280" s="298"/>
      <c r="Y280" s="298"/>
    </row>
    <row r="281" spans="1:29" x14ac:dyDescent="0.2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21"/>
      <c r="M281" s="317" t="s">
        <v>63</v>
      </c>
      <c r="N281" s="318"/>
      <c r="O281" s="318"/>
      <c r="P281" s="318"/>
      <c r="Q281" s="318"/>
      <c r="R281" s="318"/>
      <c r="S281" s="319"/>
      <c r="T281" s="38" t="s">
        <v>62</v>
      </c>
      <c r="U281" s="297">
        <f>IFERROR(SUM(U278:U279),"0")</f>
        <v>1312</v>
      </c>
      <c r="V281" s="297">
        <f>IFERROR(SUM(V278:V279),"0")</f>
        <v>1317</v>
      </c>
      <c r="W281" s="38"/>
      <c r="X281" s="298"/>
      <c r="Y281" s="298"/>
    </row>
    <row r="282" spans="1:29" ht="14.25" customHeight="1" x14ac:dyDescent="0.25">
      <c r="A282" s="322" t="s">
        <v>57</v>
      </c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292"/>
      <c r="Y282" s="292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11">
        <v>4607091384857</v>
      </c>
      <c r="E283" s="312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39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14"/>
      <c r="O283" s="314"/>
      <c r="P283" s="314"/>
      <c r="Q283" s="312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20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21"/>
      <c r="M284" s="317" t="s">
        <v>63</v>
      </c>
      <c r="N284" s="318"/>
      <c r="O284" s="318"/>
      <c r="P284" s="318"/>
      <c r="Q284" s="318"/>
      <c r="R284" s="318"/>
      <c r="S284" s="319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21"/>
      <c r="M285" s="317" t="s">
        <v>63</v>
      </c>
      <c r="N285" s="318"/>
      <c r="O285" s="318"/>
      <c r="P285" s="318"/>
      <c r="Q285" s="318"/>
      <c r="R285" s="318"/>
      <c r="S285" s="319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22" t="s">
        <v>65</v>
      </c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292"/>
      <c r="Y286" s="292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11">
        <v>4607091384260</v>
      </c>
      <c r="E287" s="312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14"/>
      <c r="O287" s="314"/>
      <c r="P287" s="314"/>
      <c r="Q287" s="312"/>
      <c r="R287" s="35"/>
      <c r="S287" s="35"/>
      <c r="T287" s="36" t="s">
        <v>62</v>
      </c>
      <c r="U287" s="295">
        <v>50</v>
      </c>
      <c r="V287" s="296">
        <f>IFERROR(IF(U287="",0,CEILING((U287/$H287),1)*$H287),"")</f>
        <v>54.6</v>
      </c>
      <c r="W287" s="37">
        <f>IFERROR(IF(V287=0,"",ROUNDUP(V287/H287,0)*0.02175),"")</f>
        <v>0.15225</v>
      </c>
      <c r="X287" s="57"/>
      <c r="Y287" s="58"/>
      <c r="AC287" s="222" t="s">
        <v>1</v>
      </c>
    </row>
    <row r="288" spans="1:29" x14ac:dyDescent="0.2">
      <c r="A288" s="320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21"/>
      <c r="M288" s="317" t="s">
        <v>63</v>
      </c>
      <c r="N288" s="318"/>
      <c r="O288" s="318"/>
      <c r="P288" s="318"/>
      <c r="Q288" s="318"/>
      <c r="R288" s="318"/>
      <c r="S288" s="319"/>
      <c r="T288" s="38" t="s">
        <v>64</v>
      </c>
      <c r="U288" s="297">
        <f>IFERROR(U287/H287,"0")</f>
        <v>6.4102564102564106</v>
      </c>
      <c r="V288" s="297">
        <f>IFERROR(V287/H287,"0")</f>
        <v>7</v>
      </c>
      <c r="W288" s="297">
        <f>IFERROR(IF(W287="",0,W287),"0")</f>
        <v>0.15225</v>
      </c>
      <c r="X288" s="298"/>
      <c r="Y288" s="298"/>
    </row>
    <row r="289" spans="1:29" x14ac:dyDescent="0.2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21"/>
      <c r="M289" s="317" t="s">
        <v>63</v>
      </c>
      <c r="N289" s="318"/>
      <c r="O289" s="318"/>
      <c r="P289" s="318"/>
      <c r="Q289" s="318"/>
      <c r="R289" s="318"/>
      <c r="S289" s="319"/>
      <c r="T289" s="38" t="s">
        <v>62</v>
      </c>
      <c r="U289" s="297">
        <f>IFERROR(SUM(U287:U287),"0")</f>
        <v>50</v>
      </c>
      <c r="V289" s="297">
        <f>IFERROR(SUM(V287:V287),"0")</f>
        <v>54.6</v>
      </c>
      <c r="W289" s="38"/>
      <c r="X289" s="298"/>
      <c r="Y289" s="298"/>
    </row>
    <row r="290" spans="1:29" ht="14.25" customHeight="1" x14ac:dyDescent="0.25">
      <c r="A290" s="322" t="s">
        <v>196</v>
      </c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292"/>
      <c r="Y290" s="292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11">
        <v>4607091384673</v>
      </c>
      <c r="E291" s="312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14"/>
      <c r="O291" s="314"/>
      <c r="P291" s="314"/>
      <c r="Q291" s="312"/>
      <c r="R291" s="35"/>
      <c r="S291" s="35"/>
      <c r="T291" s="36" t="s">
        <v>62</v>
      </c>
      <c r="U291" s="295">
        <v>50</v>
      </c>
      <c r="V291" s="296">
        <f>IFERROR(IF(U291="",0,CEILING((U291/$H291),1)*$H291),"")</f>
        <v>54.6</v>
      </c>
      <c r="W291" s="37">
        <f>IFERROR(IF(V291=0,"",ROUNDUP(V291/H291,0)*0.02175),"")</f>
        <v>0.15225</v>
      </c>
      <c r="X291" s="57"/>
      <c r="Y291" s="58"/>
      <c r="AC291" s="223" t="s">
        <v>1</v>
      </c>
    </row>
    <row r="292" spans="1:29" x14ac:dyDescent="0.2">
      <c r="A292" s="320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21"/>
      <c r="M292" s="317" t="s">
        <v>63</v>
      </c>
      <c r="N292" s="318"/>
      <c r="O292" s="318"/>
      <c r="P292" s="318"/>
      <c r="Q292" s="318"/>
      <c r="R292" s="318"/>
      <c r="S292" s="319"/>
      <c r="T292" s="38" t="s">
        <v>64</v>
      </c>
      <c r="U292" s="297">
        <f>IFERROR(U291/H291,"0")</f>
        <v>6.4102564102564106</v>
      </c>
      <c r="V292" s="297">
        <f>IFERROR(V291/H291,"0")</f>
        <v>7</v>
      </c>
      <c r="W292" s="297">
        <f>IFERROR(IF(W291="",0,W291),"0")</f>
        <v>0.15225</v>
      </c>
      <c r="X292" s="298"/>
      <c r="Y292" s="298"/>
    </row>
    <row r="293" spans="1:29" x14ac:dyDescent="0.2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21"/>
      <c r="M293" s="317" t="s">
        <v>63</v>
      </c>
      <c r="N293" s="318"/>
      <c r="O293" s="318"/>
      <c r="P293" s="318"/>
      <c r="Q293" s="318"/>
      <c r="R293" s="318"/>
      <c r="S293" s="319"/>
      <c r="T293" s="38" t="s">
        <v>62</v>
      </c>
      <c r="U293" s="297">
        <f>IFERROR(SUM(U291:U291),"0")</f>
        <v>50</v>
      </c>
      <c r="V293" s="297">
        <f>IFERROR(SUM(V291:V291),"0")</f>
        <v>54.6</v>
      </c>
      <c r="W293" s="38"/>
      <c r="X293" s="298"/>
      <c r="Y293" s="298"/>
    </row>
    <row r="294" spans="1:29" ht="16.5" customHeight="1" x14ac:dyDescent="0.25">
      <c r="A294" s="329" t="s">
        <v>461</v>
      </c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291"/>
      <c r="Y294" s="291"/>
    </row>
    <row r="295" spans="1:29" ht="14.25" customHeight="1" x14ac:dyDescent="0.25">
      <c r="A295" s="322" t="s">
        <v>103</v>
      </c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292"/>
      <c r="Y295" s="292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11">
        <v>4607091384185</v>
      </c>
      <c r="E296" s="312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14"/>
      <c r="O296" s="314"/>
      <c r="P296" s="314"/>
      <c r="Q296" s="312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11">
        <v>4607091384192</v>
      </c>
      <c r="E297" s="312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3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14"/>
      <c r="O297" s="314"/>
      <c r="P297" s="314"/>
      <c r="Q297" s="312"/>
      <c r="R297" s="35"/>
      <c r="S297" s="35"/>
      <c r="T297" s="36" t="s">
        <v>62</v>
      </c>
      <c r="U297" s="295">
        <v>20</v>
      </c>
      <c r="V297" s="296">
        <f>IFERROR(IF(U297="",0,CEILING((U297/$H297),1)*$H297),"")</f>
        <v>21.6</v>
      </c>
      <c r="W297" s="37">
        <f>IFERROR(IF(V297=0,"",ROUNDUP(V297/H297,0)*0.02175),"")</f>
        <v>4.3499999999999997E-2</v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11">
        <v>4680115881907</v>
      </c>
      <c r="E298" s="312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383" t="s">
        <v>468</v>
      </c>
      <c r="N298" s="314"/>
      <c r="O298" s="314"/>
      <c r="P298" s="314"/>
      <c r="Q298" s="312"/>
      <c r="R298" s="35"/>
      <c r="S298" s="35"/>
      <c r="T298" s="36" t="s">
        <v>62</v>
      </c>
      <c r="U298" s="295">
        <v>50</v>
      </c>
      <c r="V298" s="296">
        <f>IFERROR(IF(U298="",0,CEILING((U298/$H298),1)*$H298),"")</f>
        <v>54</v>
      </c>
      <c r="W298" s="37">
        <f>IFERROR(IF(V298=0,"",ROUNDUP(V298/H298,0)*0.02175),"")</f>
        <v>0.10874999999999999</v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11">
        <v>4607091384680</v>
      </c>
      <c r="E299" s="312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38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14"/>
      <c r="O299" s="314"/>
      <c r="P299" s="314"/>
      <c r="Q299" s="312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20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21"/>
      <c r="M300" s="317" t="s">
        <v>63</v>
      </c>
      <c r="N300" s="318"/>
      <c r="O300" s="318"/>
      <c r="P300" s="318"/>
      <c r="Q300" s="318"/>
      <c r="R300" s="318"/>
      <c r="S300" s="319"/>
      <c r="T300" s="38" t="s">
        <v>64</v>
      </c>
      <c r="U300" s="297">
        <f>IFERROR(U296/H296,"0")+IFERROR(U297/H297,"0")+IFERROR(U298/H298,"0")+IFERROR(U299/H299,"0")</f>
        <v>6.481481481481481</v>
      </c>
      <c r="V300" s="297">
        <f>IFERROR(V296/H296,"0")+IFERROR(V297/H297,"0")+IFERROR(V298/H298,"0")+IFERROR(V299/H299,"0")</f>
        <v>7</v>
      </c>
      <c r="W300" s="297">
        <f>IFERROR(IF(W296="",0,W296),"0")+IFERROR(IF(W297="",0,W297),"0")+IFERROR(IF(W298="",0,W298),"0")+IFERROR(IF(W299="",0,W299),"0")</f>
        <v>0.15225</v>
      </c>
      <c r="X300" s="298"/>
      <c r="Y300" s="298"/>
    </row>
    <row r="301" spans="1:29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21"/>
      <c r="M301" s="317" t="s">
        <v>63</v>
      </c>
      <c r="N301" s="318"/>
      <c r="O301" s="318"/>
      <c r="P301" s="318"/>
      <c r="Q301" s="318"/>
      <c r="R301" s="318"/>
      <c r="S301" s="319"/>
      <c r="T301" s="38" t="s">
        <v>62</v>
      </c>
      <c r="U301" s="297">
        <f>IFERROR(SUM(U296:U299),"0")</f>
        <v>70</v>
      </c>
      <c r="V301" s="297">
        <f>IFERROR(SUM(V296:V299),"0")</f>
        <v>75.599999999999994</v>
      </c>
      <c r="W301" s="38"/>
      <c r="X301" s="298"/>
      <c r="Y301" s="298"/>
    </row>
    <row r="302" spans="1:29" ht="14.25" customHeight="1" x14ac:dyDescent="0.25">
      <c r="A302" s="322" t="s">
        <v>57</v>
      </c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292"/>
      <c r="Y302" s="292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11">
        <v>4607091384802</v>
      </c>
      <c r="E303" s="312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3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14"/>
      <c r="O303" s="314"/>
      <c r="P303" s="314"/>
      <c r="Q303" s="312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11">
        <v>4607091384826</v>
      </c>
      <c r="E304" s="312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3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14"/>
      <c r="O304" s="314"/>
      <c r="P304" s="314"/>
      <c r="Q304" s="312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20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21"/>
      <c r="M305" s="317" t="s">
        <v>63</v>
      </c>
      <c r="N305" s="318"/>
      <c r="O305" s="318"/>
      <c r="P305" s="318"/>
      <c r="Q305" s="318"/>
      <c r="R305" s="318"/>
      <c r="S305" s="319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21"/>
      <c r="M306" s="317" t="s">
        <v>63</v>
      </c>
      <c r="N306" s="318"/>
      <c r="O306" s="318"/>
      <c r="P306" s="318"/>
      <c r="Q306" s="318"/>
      <c r="R306" s="318"/>
      <c r="S306" s="319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22" t="s">
        <v>65</v>
      </c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292"/>
      <c r="Y307" s="292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11">
        <v>4607091384246</v>
      </c>
      <c r="E308" s="312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14"/>
      <c r="O308" s="314"/>
      <c r="P308" s="314"/>
      <c r="Q308" s="312"/>
      <c r="R308" s="35"/>
      <c r="S308" s="35"/>
      <c r="T308" s="36" t="s">
        <v>62</v>
      </c>
      <c r="U308" s="295">
        <v>0</v>
      </c>
      <c r="V308" s="29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11">
        <v>4680115881976</v>
      </c>
      <c r="E309" s="312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382" t="s">
        <v>479</v>
      </c>
      <c r="N309" s="314"/>
      <c r="O309" s="314"/>
      <c r="P309" s="314"/>
      <c r="Q309" s="312"/>
      <c r="R309" s="35"/>
      <c r="S309" s="35"/>
      <c r="T309" s="36" t="s">
        <v>62</v>
      </c>
      <c r="U309" s="295">
        <v>20</v>
      </c>
      <c r="V309" s="296">
        <f>IFERROR(IF(U309="",0,CEILING((U309/$H309),1)*$H309),"")</f>
        <v>23.4</v>
      </c>
      <c r="W309" s="37">
        <f>IFERROR(IF(V309=0,"",ROUNDUP(V309/H309,0)*0.02175),"")</f>
        <v>6.5250000000000002E-2</v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11">
        <v>4607091384253</v>
      </c>
      <c r="E310" s="312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3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14"/>
      <c r="O310" s="314"/>
      <c r="P310" s="314"/>
      <c r="Q310" s="312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11">
        <v>4680115881969</v>
      </c>
      <c r="E311" s="312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378" t="s">
        <v>484</v>
      </c>
      <c r="N311" s="314"/>
      <c r="O311" s="314"/>
      <c r="P311" s="314"/>
      <c r="Q311" s="312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20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21"/>
      <c r="M312" s="317" t="s">
        <v>63</v>
      </c>
      <c r="N312" s="318"/>
      <c r="O312" s="318"/>
      <c r="P312" s="318"/>
      <c r="Q312" s="318"/>
      <c r="R312" s="318"/>
      <c r="S312" s="319"/>
      <c r="T312" s="38" t="s">
        <v>64</v>
      </c>
      <c r="U312" s="297">
        <f>IFERROR(U308/H308,"0")+IFERROR(U309/H309,"0")+IFERROR(U310/H310,"0")+IFERROR(U311/H311,"0")</f>
        <v>2.5641025641025643</v>
      </c>
      <c r="V312" s="297">
        <f>IFERROR(V308/H308,"0")+IFERROR(V309/H309,"0")+IFERROR(V310/H310,"0")+IFERROR(V311/H311,"0")</f>
        <v>3</v>
      </c>
      <c r="W312" s="297">
        <f>IFERROR(IF(W308="",0,W308),"0")+IFERROR(IF(W309="",0,W309),"0")+IFERROR(IF(W310="",0,W310),"0")+IFERROR(IF(W311="",0,W311),"0")</f>
        <v>6.5250000000000002E-2</v>
      </c>
      <c r="X312" s="298"/>
      <c r="Y312" s="298"/>
    </row>
    <row r="313" spans="1:29" x14ac:dyDescent="0.2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21"/>
      <c r="M313" s="317" t="s">
        <v>63</v>
      </c>
      <c r="N313" s="318"/>
      <c r="O313" s="318"/>
      <c r="P313" s="318"/>
      <c r="Q313" s="318"/>
      <c r="R313" s="318"/>
      <c r="S313" s="319"/>
      <c r="T313" s="38" t="s">
        <v>62</v>
      </c>
      <c r="U313" s="297">
        <f>IFERROR(SUM(U308:U311),"0")</f>
        <v>20</v>
      </c>
      <c r="V313" s="297">
        <f>IFERROR(SUM(V308:V311),"0")</f>
        <v>23.4</v>
      </c>
      <c r="W313" s="38"/>
      <c r="X313" s="298"/>
      <c r="Y313" s="298"/>
    </row>
    <row r="314" spans="1:29" ht="14.25" customHeight="1" x14ac:dyDescent="0.25">
      <c r="A314" s="322" t="s">
        <v>196</v>
      </c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292"/>
      <c r="Y314" s="292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11">
        <v>4607091389357</v>
      </c>
      <c r="E315" s="312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379" t="s">
        <v>487</v>
      </c>
      <c r="N315" s="314"/>
      <c r="O315" s="314"/>
      <c r="P315" s="314"/>
      <c r="Q315" s="312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20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21"/>
      <c r="M316" s="317" t="s">
        <v>63</v>
      </c>
      <c r="N316" s="318"/>
      <c r="O316" s="318"/>
      <c r="P316" s="318"/>
      <c r="Q316" s="318"/>
      <c r="R316" s="318"/>
      <c r="S316" s="319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21"/>
      <c r="M317" s="317" t="s">
        <v>63</v>
      </c>
      <c r="N317" s="318"/>
      <c r="O317" s="318"/>
      <c r="P317" s="318"/>
      <c r="Q317" s="318"/>
      <c r="R317" s="318"/>
      <c r="S317" s="319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27" t="s">
        <v>488</v>
      </c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8"/>
      <c r="N318" s="328"/>
      <c r="O318" s="328"/>
      <c r="P318" s="328"/>
      <c r="Q318" s="328"/>
      <c r="R318" s="328"/>
      <c r="S318" s="328"/>
      <c r="T318" s="328"/>
      <c r="U318" s="328"/>
      <c r="V318" s="328"/>
      <c r="W318" s="328"/>
      <c r="X318" s="49"/>
      <c r="Y318" s="49"/>
    </row>
    <row r="319" spans="1:29" ht="16.5" customHeight="1" x14ac:dyDescent="0.25">
      <c r="A319" s="329" t="s">
        <v>489</v>
      </c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291"/>
      <c r="Y319" s="291"/>
    </row>
    <row r="320" spans="1:29" ht="14.25" customHeight="1" x14ac:dyDescent="0.25">
      <c r="A320" s="322" t="s">
        <v>103</v>
      </c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292"/>
      <c r="Y320" s="292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11">
        <v>4607091389708</v>
      </c>
      <c r="E321" s="312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3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14"/>
      <c r="O321" s="314"/>
      <c r="P321" s="314"/>
      <c r="Q321" s="312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11">
        <v>4607091389692</v>
      </c>
      <c r="E322" s="312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376" t="s">
        <v>494</v>
      </c>
      <c r="N322" s="314"/>
      <c r="O322" s="314"/>
      <c r="P322" s="314"/>
      <c r="Q322" s="312"/>
      <c r="R322" s="35"/>
      <c r="S322" s="35"/>
      <c r="T322" s="36" t="s">
        <v>62</v>
      </c>
      <c r="U322" s="295">
        <v>45</v>
      </c>
      <c r="V322" s="296">
        <f>IFERROR(IF(U322="",0,CEILING((U322/$H322),1)*$H322),"")</f>
        <v>45.900000000000006</v>
      </c>
      <c r="W322" s="37">
        <f>IFERROR(IF(V322=0,"",ROUNDUP(V322/H322,0)*0.00753),"")</f>
        <v>0.12801000000000001</v>
      </c>
      <c r="X322" s="57"/>
      <c r="Y322" s="58"/>
      <c r="AC322" s="236" t="s">
        <v>1</v>
      </c>
    </row>
    <row r="323" spans="1:29" x14ac:dyDescent="0.2">
      <c r="A323" s="320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21"/>
      <c r="M323" s="317" t="s">
        <v>63</v>
      </c>
      <c r="N323" s="318"/>
      <c r="O323" s="318"/>
      <c r="P323" s="318"/>
      <c r="Q323" s="318"/>
      <c r="R323" s="318"/>
      <c r="S323" s="319"/>
      <c r="T323" s="38" t="s">
        <v>64</v>
      </c>
      <c r="U323" s="297">
        <f>IFERROR(U321/H321,"0")+IFERROR(U322/H322,"0")</f>
        <v>16.666666666666664</v>
      </c>
      <c r="V323" s="297">
        <f>IFERROR(V321/H321,"0")+IFERROR(V322/H322,"0")</f>
        <v>17</v>
      </c>
      <c r="W323" s="297">
        <f>IFERROR(IF(W321="",0,W321),"0")+IFERROR(IF(W322="",0,W322),"0")</f>
        <v>0.12801000000000001</v>
      </c>
      <c r="X323" s="298"/>
      <c r="Y323" s="298"/>
    </row>
    <row r="324" spans="1:29" x14ac:dyDescent="0.2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21"/>
      <c r="M324" s="317" t="s">
        <v>63</v>
      </c>
      <c r="N324" s="318"/>
      <c r="O324" s="318"/>
      <c r="P324" s="318"/>
      <c r="Q324" s="318"/>
      <c r="R324" s="318"/>
      <c r="S324" s="319"/>
      <c r="T324" s="38" t="s">
        <v>62</v>
      </c>
      <c r="U324" s="297">
        <f>IFERROR(SUM(U321:U322),"0")</f>
        <v>45</v>
      </c>
      <c r="V324" s="297">
        <f>IFERROR(SUM(V321:V322),"0")</f>
        <v>45.900000000000006</v>
      </c>
      <c r="W324" s="38"/>
      <c r="X324" s="298"/>
      <c r="Y324" s="298"/>
    </row>
    <row r="325" spans="1:29" ht="14.25" customHeight="1" x14ac:dyDescent="0.25">
      <c r="A325" s="322" t="s">
        <v>57</v>
      </c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292"/>
      <c r="Y325" s="292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11">
        <v>4680115883147</v>
      </c>
      <c r="E326" s="312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372" t="s">
        <v>497</v>
      </c>
      <c r="N326" s="314"/>
      <c r="O326" s="314"/>
      <c r="P326" s="314"/>
      <c r="Q326" s="312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11">
        <v>4680115883154</v>
      </c>
      <c r="E327" s="312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373" t="s">
        <v>501</v>
      </c>
      <c r="N327" s="314"/>
      <c r="O327" s="314"/>
      <c r="P327" s="314"/>
      <c r="Q327" s="312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11">
        <v>4680115883161</v>
      </c>
      <c r="E328" s="312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374" t="s">
        <v>504</v>
      </c>
      <c r="N328" s="314"/>
      <c r="O328" s="314"/>
      <c r="P328" s="314"/>
      <c r="Q328" s="312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11">
        <v>4680115883185</v>
      </c>
      <c r="E329" s="312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367" t="s">
        <v>507</v>
      </c>
      <c r="N329" s="314"/>
      <c r="O329" s="314"/>
      <c r="P329" s="314"/>
      <c r="Q329" s="312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11">
        <v>4607091389753</v>
      </c>
      <c r="E330" s="312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3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14"/>
      <c r="O330" s="314"/>
      <c r="P330" s="314"/>
      <c r="Q330" s="312"/>
      <c r="R330" s="35"/>
      <c r="S330" s="35"/>
      <c r="T330" s="36" t="s">
        <v>62</v>
      </c>
      <c r="U330" s="295">
        <v>100</v>
      </c>
      <c r="V330" s="296">
        <f t="shared" si="14"/>
        <v>100.80000000000001</v>
      </c>
      <c r="W330" s="37">
        <f>IFERROR(IF(V330=0,"",ROUNDUP(V330/H330,0)*0.00753),"")</f>
        <v>0.18071999999999999</v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11">
        <v>4607091389760</v>
      </c>
      <c r="E331" s="312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3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14"/>
      <c r="O331" s="314"/>
      <c r="P331" s="314"/>
      <c r="Q331" s="312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11">
        <v>4607091389746</v>
      </c>
      <c r="E332" s="312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14"/>
      <c r="O332" s="314"/>
      <c r="P332" s="314"/>
      <c r="Q332" s="312"/>
      <c r="R332" s="35"/>
      <c r="S332" s="35"/>
      <c r="T332" s="36" t="s">
        <v>62</v>
      </c>
      <c r="U332" s="295">
        <v>100</v>
      </c>
      <c r="V332" s="296">
        <f t="shared" si="14"/>
        <v>100.80000000000001</v>
      </c>
      <c r="W332" s="37">
        <f>IFERROR(IF(V332=0,"",ROUNDUP(V332/H332,0)*0.00753),"")</f>
        <v>0.18071999999999999</v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11">
        <v>4607091384338</v>
      </c>
      <c r="E333" s="312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3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14"/>
      <c r="O333" s="314"/>
      <c r="P333" s="314"/>
      <c r="Q333" s="312"/>
      <c r="R333" s="35"/>
      <c r="S333" s="35"/>
      <c r="T333" s="36" t="s">
        <v>62</v>
      </c>
      <c r="U333" s="295">
        <v>77</v>
      </c>
      <c r="V333" s="296">
        <f t="shared" si="14"/>
        <v>77.7</v>
      </c>
      <c r="W333" s="37">
        <f>IFERROR(IF(V333=0,"",ROUNDUP(V333/H333,0)*0.00502),"")</f>
        <v>0.18574000000000002</v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11">
        <v>4607091389524</v>
      </c>
      <c r="E334" s="312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14"/>
      <c r="O334" s="314"/>
      <c r="P334" s="314"/>
      <c r="Q334" s="312"/>
      <c r="R334" s="35"/>
      <c r="S334" s="35"/>
      <c r="T334" s="36" t="s">
        <v>62</v>
      </c>
      <c r="U334" s="295">
        <v>52.5</v>
      </c>
      <c r="V334" s="296">
        <f t="shared" si="14"/>
        <v>52.5</v>
      </c>
      <c r="W334" s="37">
        <f>IFERROR(IF(V334=0,"",ROUNDUP(V334/H334,0)*0.00502),"")</f>
        <v>0.1255</v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11">
        <v>4607091384345</v>
      </c>
      <c r="E335" s="312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3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14"/>
      <c r="O335" s="314"/>
      <c r="P335" s="314"/>
      <c r="Q335" s="312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11">
        <v>4607091389531</v>
      </c>
      <c r="E336" s="312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3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14"/>
      <c r="O336" s="314"/>
      <c r="P336" s="314"/>
      <c r="Q336" s="312"/>
      <c r="R336" s="35"/>
      <c r="S336" s="35"/>
      <c r="T336" s="36" t="s">
        <v>62</v>
      </c>
      <c r="U336" s="295">
        <v>87.5</v>
      </c>
      <c r="V336" s="296">
        <f t="shared" si="14"/>
        <v>88.2</v>
      </c>
      <c r="W336" s="37">
        <f>IFERROR(IF(V336=0,"",ROUNDUP(V336/H336,0)*0.00502),"")</f>
        <v>0.21084</v>
      </c>
      <c r="X336" s="57"/>
      <c r="Y336" s="58"/>
      <c r="AC336" s="247" t="s">
        <v>1</v>
      </c>
    </row>
    <row r="337" spans="1:29" x14ac:dyDescent="0.2">
      <c r="A337" s="320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21"/>
      <c r="M337" s="317" t="s">
        <v>63</v>
      </c>
      <c r="N337" s="318"/>
      <c r="O337" s="318"/>
      <c r="P337" s="318"/>
      <c r="Q337" s="318"/>
      <c r="R337" s="318"/>
      <c r="S337" s="319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150.95238095238093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152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0.88351999999999997</v>
      </c>
      <c r="X337" s="298"/>
      <c r="Y337" s="298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21"/>
      <c r="M338" s="317" t="s">
        <v>63</v>
      </c>
      <c r="N338" s="318"/>
      <c r="O338" s="318"/>
      <c r="P338" s="318"/>
      <c r="Q338" s="318"/>
      <c r="R338" s="318"/>
      <c r="S338" s="319"/>
      <c r="T338" s="38" t="s">
        <v>62</v>
      </c>
      <c r="U338" s="297">
        <f>IFERROR(SUM(U326:U336),"0")</f>
        <v>417</v>
      </c>
      <c r="V338" s="297">
        <f>IFERROR(SUM(V326:V336),"0")</f>
        <v>420</v>
      </c>
      <c r="W338" s="38"/>
      <c r="X338" s="298"/>
      <c r="Y338" s="298"/>
    </row>
    <row r="339" spans="1:29" ht="14.25" customHeight="1" x14ac:dyDescent="0.25">
      <c r="A339" s="322" t="s">
        <v>65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92"/>
      <c r="Y339" s="292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11">
        <v>4607091389685</v>
      </c>
      <c r="E340" s="312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3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14"/>
      <c r="O340" s="314"/>
      <c r="P340" s="314"/>
      <c r="Q340" s="312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11">
        <v>4607091389654</v>
      </c>
      <c r="E341" s="312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361" t="s">
        <v>526</v>
      </c>
      <c r="N341" s="314"/>
      <c r="O341" s="314"/>
      <c r="P341" s="314"/>
      <c r="Q341" s="312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11">
        <v>4607091384352</v>
      </c>
      <c r="E342" s="312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3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14"/>
      <c r="O342" s="314"/>
      <c r="P342" s="314"/>
      <c r="Q342" s="312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11">
        <v>4607091389661</v>
      </c>
      <c r="E343" s="312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3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14"/>
      <c r="O343" s="314"/>
      <c r="P343" s="314"/>
      <c r="Q343" s="312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20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21"/>
      <c r="M344" s="317" t="s">
        <v>63</v>
      </c>
      <c r="N344" s="318"/>
      <c r="O344" s="318"/>
      <c r="P344" s="318"/>
      <c r="Q344" s="318"/>
      <c r="R344" s="318"/>
      <c r="S344" s="319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21"/>
      <c r="M345" s="317" t="s">
        <v>63</v>
      </c>
      <c r="N345" s="318"/>
      <c r="O345" s="318"/>
      <c r="P345" s="318"/>
      <c r="Q345" s="318"/>
      <c r="R345" s="318"/>
      <c r="S345" s="319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22" t="s">
        <v>196</v>
      </c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292"/>
      <c r="Y346" s="292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11">
        <v>4680115881648</v>
      </c>
      <c r="E347" s="312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359" t="s">
        <v>533</v>
      </c>
      <c r="N347" s="314"/>
      <c r="O347" s="314"/>
      <c r="P347" s="314"/>
      <c r="Q347" s="312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20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21"/>
      <c r="M348" s="317" t="s">
        <v>63</v>
      </c>
      <c r="N348" s="318"/>
      <c r="O348" s="318"/>
      <c r="P348" s="318"/>
      <c r="Q348" s="318"/>
      <c r="R348" s="318"/>
      <c r="S348" s="319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21"/>
      <c r="M349" s="317" t="s">
        <v>63</v>
      </c>
      <c r="N349" s="318"/>
      <c r="O349" s="318"/>
      <c r="P349" s="318"/>
      <c r="Q349" s="318"/>
      <c r="R349" s="318"/>
      <c r="S349" s="319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29" t="s">
        <v>534</v>
      </c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291"/>
      <c r="Y350" s="291"/>
    </row>
    <row r="351" spans="1:29" ht="14.25" customHeight="1" x14ac:dyDescent="0.25">
      <c r="A351" s="322" t="s">
        <v>96</v>
      </c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292"/>
      <c r="Y351" s="292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11">
        <v>4607091389388</v>
      </c>
      <c r="E352" s="312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14"/>
      <c r="O352" s="314"/>
      <c r="P352" s="314"/>
      <c r="Q352" s="312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11">
        <v>4607091389364</v>
      </c>
      <c r="E353" s="312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3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14"/>
      <c r="O353" s="314"/>
      <c r="P353" s="314"/>
      <c r="Q353" s="312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20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21"/>
      <c r="M354" s="317" t="s">
        <v>63</v>
      </c>
      <c r="N354" s="318"/>
      <c r="O354" s="318"/>
      <c r="P354" s="318"/>
      <c r="Q354" s="318"/>
      <c r="R354" s="318"/>
      <c r="S354" s="319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21"/>
      <c r="M355" s="317" t="s">
        <v>63</v>
      </c>
      <c r="N355" s="318"/>
      <c r="O355" s="318"/>
      <c r="P355" s="318"/>
      <c r="Q355" s="318"/>
      <c r="R355" s="318"/>
      <c r="S355" s="319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22" t="s">
        <v>57</v>
      </c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292"/>
      <c r="Y356" s="292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11">
        <v>4607091389739</v>
      </c>
      <c r="E357" s="312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35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14"/>
      <c r="O357" s="314"/>
      <c r="P357" s="314"/>
      <c r="Q357" s="312"/>
      <c r="R357" s="35"/>
      <c r="S357" s="35"/>
      <c r="T357" s="36" t="s">
        <v>62</v>
      </c>
      <c r="U357" s="295">
        <v>100</v>
      </c>
      <c r="V357" s="296">
        <f>IFERROR(IF(U357="",0,CEILING((U357/$H357),1)*$H357),"")</f>
        <v>100.80000000000001</v>
      </c>
      <c r="W357" s="37">
        <f>IFERROR(IF(V357=0,"",ROUNDUP(V357/H357,0)*0.00753),"")</f>
        <v>0.18071999999999999</v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11">
        <v>4607091389425</v>
      </c>
      <c r="E358" s="312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3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14"/>
      <c r="O358" s="314"/>
      <c r="P358" s="314"/>
      <c r="Q358" s="312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11">
        <v>4680115880771</v>
      </c>
      <c r="E359" s="312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3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14"/>
      <c r="O359" s="314"/>
      <c r="P359" s="314"/>
      <c r="Q359" s="312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11">
        <v>4607091389500</v>
      </c>
      <c r="E360" s="312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3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14"/>
      <c r="O360" s="314"/>
      <c r="P360" s="314"/>
      <c r="Q360" s="312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11">
        <v>4680115881983</v>
      </c>
      <c r="E361" s="312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351" t="s">
        <v>549</v>
      </c>
      <c r="N361" s="314"/>
      <c r="O361" s="314"/>
      <c r="P361" s="314"/>
      <c r="Q361" s="312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20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21"/>
      <c r="M362" s="317" t="s">
        <v>63</v>
      </c>
      <c r="N362" s="318"/>
      <c r="O362" s="318"/>
      <c r="P362" s="318"/>
      <c r="Q362" s="318"/>
      <c r="R362" s="318"/>
      <c r="S362" s="319"/>
      <c r="T362" s="38" t="s">
        <v>64</v>
      </c>
      <c r="U362" s="297">
        <f>IFERROR(U357/H357,"0")+IFERROR(U358/H358,"0")+IFERROR(U359/H359,"0")+IFERROR(U360/H360,"0")+IFERROR(U361/H361,"0")</f>
        <v>23.80952380952381</v>
      </c>
      <c r="V362" s="297">
        <f>IFERROR(V357/H357,"0")+IFERROR(V358/H358,"0")+IFERROR(V359/H359,"0")+IFERROR(V360/H360,"0")+IFERROR(V361/H361,"0")</f>
        <v>24</v>
      </c>
      <c r="W362" s="297">
        <f>IFERROR(IF(W357="",0,W357),"0")+IFERROR(IF(W358="",0,W358),"0")+IFERROR(IF(W359="",0,W359),"0")+IFERROR(IF(W360="",0,W360),"0")+IFERROR(IF(W361="",0,W361),"0")</f>
        <v>0.18071999999999999</v>
      </c>
      <c r="X362" s="298"/>
      <c r="Y362" s="298"/>
    </row>
    <row r="363" spans="1:29" x14ac:dyDescent="0.2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21"/>
      <c r="M363" s="317" t="s">
        <v>63</v>
      </c>
      <c r="N363" s="318"/>
      <c r="O363" s="318"/>
      <c r="P363" s="318"/>
      <c r="Q363" s="318"/>
      <c r="R363" s="318"/>
      <c r="S363" s="319"/>
      <c r="T363" s="38" t="s">
        <v>62</v>
      </c>
      <c r="U363" s="297">
        <f>IFERROR(SUM(U357:U361),"0")</f>
        <v>100</v>
      </c>
      <c r="V363" s="297">
        <f>IFERROR(SUM(V357:V361),"0")</f>
        <v>100.80000000000001</v>
      </c>
      <c r="W363" s="38"/>
      <c r="X363" s="298"/>
      <c r="Y363" s="298"/>
    </row>
    <row r="364" spans="1:29" ht="27.75" customHeight="1" x14ac:dyDescent="0.2">
      <c r="A364" s="327" t="s">
        <v>550</v>
      </c>
      <c r="B364" s="328"/>
      <c r="C364" s="328"/>
      <c r="D364" s="328"/>
      <c r="E364" s="328"/>
      <c r="F364" s="328"/>
      <c r="G364" s="328"/>
      <c r="H364" s="328"/>
      <c r="I364" s="328"/>
      <c r="J364" s="328"/>
      <c r="K364" s="328"/>
      <c r="L364" s="328"/>
      <c r="M364" s="328"/>
      <c r="N364" s="328"/>
      <c r="O364" s="328"/>
      <c r="P364" s="328"/>
      <c r="Q364" s="328"/>
      <c r="R364" s="328"/>
      <c r="S364" s="328"/>
      <c r="T364" s="328"/>
      <c r="U364" s="328"/>
      <c r="V364" s="328"/>
      <c r="W364" s="328"/>
      <c r="X364" s="49"/>
      <c r="Y364" s="49"/>
    </row>
    <row r="365" spans="1:29" ht="16.5" customHeight="1" x14ac:dyDescent="0.25">
      <c r="A365" s="329" t="s">
        <v>550</v>
      </c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291"/>
      <c r="Y365" s="291"/>
    </row>
    <row r="366" spans="1:29" ht="14.25" customHeight="1" x14ac:dyDescent="0.25">
      <c r="A366" s="322" t="s">
        <v>103</v>
      </c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292"/>
      <c r="Y366" s="292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11">
        <v>4607091389067</v>
      </c>
      <c r="E367" s="312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14"/>
      <c r="O367" s="314"/>
      <c r="P367" s="314"/>
      <c r="Q367" s="312"/>
      <c r="R367" s="35"/>
      <c r="S367" s="35"/>
      <c r="T367" s="36" t="s">
        <v>62</v>
      </c>
      <c r="U367" s="295">
        <v>100</v>
      </c>
      <c r="V367" s="296">
        <f t="shared" ref="V367:V376" si="15">IFERROR(IF(U367="",0,CEILING((U367/$H367),1)*$H367),"")</f>
        <v>100.32000000000001</v>
      </c>
      <c r="W367" s="37">
        <f>IFERROR(IF(V367=0,"",ROUNDUP(V367/H367,0)*0.01196),"")</f>
        <v>0.22724</v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11">
        <v>4607091383522</v>
      </c>
      <c r="E368" s="312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34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14"/>
      <c r="O368" s="314"/>
      <c r="P368" s="314"/>
      <c r="Q368" s="312"/>
      <c r="R368" s="35"/>
      <c r="S368" s="35"/>
      <c r="T368" s="36" t="s">
        <v>62</v>
      </c>
      <c r="U368" s="295">
        <v>150</v>
      </c>
      <c r="V368" s="296">
        <f t="shared" si="15"/>
        <v>153.12</v>
      </c>
      <c r="W368" s="37">
        <f>IFERROR(IF(V368=0,"",ROUNDUP(V368/H368,0)*0.01196),"")</f>
        <v>0.34683999999999998</v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11">
        <v>4607091384437</v>
      </c>
      <c r="E369" s="312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347" t="s">
        <v>557</v>
      </c>
      <c r="N369" s="314"/>
      <c r="O369" s="314"/>
      <c r="P369" s="314"/>
      <c r="Q369" s="312"/>
      <c r="R369" s="35"/>
      <c r="S369" s="35"/>
      <c r="T369" s="36" t="s">
        <v>62</v>
      </c>
      <c r="U369" s="295">
        <v>20</v>
      </c>
      <c r="V369" s="296">
        <f t="shared" si="15"/>
        <v>21.12</v>
      </c>
      <c r="W369" s="37">
        <f>IFERROR(IF(V369=0,"",ROUNDUP(V369/H369,0)*0.01196),"")</f>
        <v>4.7840000000000001E-2</v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11">
        <v>4607091389104</v>
      </c>
      <c r="E370" s="312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34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14"/>
      <c r="O370" s="314"/>
      <c r="P370" s="314"/>
      <c r="Q370" s="312"/>
      <c r="R370" s="35"/>
      <c r="S370" s="35"/>
      <c r="T370" s="36" t="s">
        <v>62</v>
      </c>
      <c r="U370" s="295">
        <v>150</v>
      </c>
      <c r="V370" s="296">
        <f t="shared" si="15"/>
        <v>153.12</v>
      </c>
      <c r="W370" s="37">
        <f>IFERROR(IF(V370=0,"",ROUNDUP(V370/H370,0)*0.01196),"")</f>
        <v>0.34683999999999998</v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11">
        <v>4607091389036</v>
      </c>
      <c r="E371" s="312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349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14"/>
      <c r="O371" s="314"/>
      <c r="P371" s="314"/>
      <c r="Q371" s="312"/>
      <c r="R371" s="35"/>
      <c r="S371" s="35"/>
      <c r="T371" s="36" t="s">
        <v>62</v>
      </c>
      <c r="U371" s="295">
        <v>40</v>
      </c>
      <c r="V371" s="296">
        <f t="shared" si="15"/>
        <v>40.799999999999997</v>
      </c>
      <c r="W371" s="37">
        <f>IFERROR(IF(V371=0,"",ROUNDUP(V371/H371,0)*0.00753),"")</f>
        <v>0.12801000000000001</v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11">
        <v>4680115880603</v>
      </c>
      <c r="E372" s="312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350" t="s">
        <v>564</v>
      </c>
      <c r="N372" s="314"/>
      <c r="O372" s="314"/>
      <c r="P372" s="314"/>
      <c r="Q372" s="312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11">
        <v>4607091389999</v>
      </c>
      <c r="E373" s="312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342" t="s">
        <v>567</v>
      </c>
      <c r="N373" s="314"/>
      <c r="O373" s="314"/>
      <c r="P373" s="314"/>
      <c r="Q373" s="312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11">
        <v>4680115882782</v>
      </c>
      <c r="E374" s="312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343" t="s">
        <v>570</v>
      </c>
      <c r="N374" s="314"/>
      <c r="O374" s="314"/>
      <c r="P374" s="314"/>
      <c r="Q374" s="312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11">
        <v>4607091389098</v>
      </c>
      <c r="E375" s="312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3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14"/>
      <c r="O375" s="314"/>
      <c r="P375" s="314"/>
      <c r="Q375" s="312"/>
      <c r="R375" s="35"/>
      <c r="S375" s="35"/>
      <c r="T375" s="36" t="s">
        <v>62</v>
      </c>
      <c r="U375" s="295">
        <v>24</v>
      </c>
      <c r="V375" s="296">
        <f t="shared" si="15"/>
        <v>24</v>
      </c>
      <c r="W375" s="37">
        <f>IFERROR(IF(V375=0,"",ROUNDUP(V375/H375,0)*0.00753),"")</f>
        <v>7.5300000000000006E-2</v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11">
        <v>4607091389982</v>
      </c>
      <c r="E376" s="312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345" t="s">
        <v>575</v>
      </c>
      <c r="N376" s="314"/>
      <c r="O376" s="314"/>
      <c r="P376" s="314"/>
      <c r="Q376" s="312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20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21"/>
      <c r="M377" s="317" t="s">
        <v>63</v>
      </c>
      <c r="N377" s="318"/>
      <c r="O377" s="318"/>
      <c r="P377" s="318"/>
      <c r="Q377" s="318"/>
      <c r="R377" s="318"/>
      <c r="S377" s="319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106.2121212121212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108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1.1720699999999997</v>
      </c>
      <c r="X377" s="298"/>
      <c r="Y377" s="298"/>
    </row>
    <row r="378" spans="1:29" x14ac:dyDescent="0.2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21"/>
      <c r="M378" s="317" t="s">
        <v>63</v>
      </c>
      <c r="N378" s="318"/>
      <c r="O378" s="318"/>
      <c r="P378" s="318"/>
      <c r="Q378" s="318"/>
      <c r="R378" s="318"/>
      <c r="S378" s="319"/>
      <c r="T378" s="38" t="s">
        <v>62</v>
      </c>
      <c r="U378" s="297">
        <f>IFERROR(SUM(U367:U376),"0")</f>
        <v>484</v>
      </c>
      <c r="V378" s="297">
        <f>IFERROR(SUM(V367:V376),"0")</f>
        <v>492.48</v>
      </c>
      <c r="W378" s="38"/>
      <c r="X378" s="298"/>
      <c r="Y378" s="298"/>
    </row>
    <row r="379" spans="1:29" ht="14.25" customHeight="1" x14ac:dyDescent="0.25">
      <c r="A379" s="322" t="s">
        <v>96</v>
      </c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292"/>
      <c r="Y379" s="292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11">
        <v>4607091388930</v>
      </c>
      <c r="E380" s="312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3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14"/>
      <c r="O380" s="314"/>
      <c r="P380" s="314"/>
      <c r="Q380" s="312"/>
      <c r="R380" s="35"/>
      <c r="S380" s="35"/>
      <c r="T380" s="36" t="s">
        <v>62</v>
      </c>
      <c r="U380" s="295">
        <v>120</v>
      </c>
      <c r="V380" s="296">
        <f>IFERROR(IF(U380="",0,CEILING((U380/$H380),1)*$H380),"")</f>
        <v>121.44000000000001</v>
      </c>
      <c r="W380" s="37">
        <f>IFERROR(IF(V380=0,"",ROUNDUP(V380/H380,0)*0.01196),"")</f>
        <v>0.27507999999999999</v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11">
        <v>4680115880054</v>
      </c>
      <c r="E381" s="312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341" t="s">
        <v>580</v>
      </c>
      <c r="N381" s="314"/>
      <c r="O381" s="314"/>
      <c r="P381" s="314"/>
      <c r="Q381" s="312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20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21"/>
      <c r="M382" s="317" t="s">
        <v>63</v>
      </c>
      <c r="N382" s="318"/>
      <c r="O382" s="318"/>
      <c r="P382" s="318"/>
      <c r="Q382" s="318"/>
      <c r="R382" s="318"/>
      <c r="S382" s="319"/>
      <c r="T382" s="38" t="s">
        <v>64</v>
      </c>
      <c r="U382" s="297">
        <f>IFERROR(U380/H380,"0")+IFERROR(U381/H381,"0")</f>
        <v>22.727272727272727</v>
      </c>
      <c r="V382" s="297">
        <f>IFERROR(V380/H380,"0")+IFERROR(V381/H381,"0")</f>
        <v>23</v>
      </c>
      <c r="W382" s="297">
        <f>IFERROR(IF(W380="",0,W380),"0")+IFERROR(IF(W381="",0,W381),"0")</f>
        <v>0.27507999999999999</v>
      </c>
      <c r="X382" s="298"/>
      <c r="Y382" s="298"/>
    </row>
    <row r="383" spans="1:29" x14ac:dyDescent="0.2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21"/>
      <c r="M383" s="317" t="s">
        <v>63</v>
      </c>
      <c r="N383" s="318"/>
      <c r="O383" s="318"/>
      <c r="P383" s="318"/>
      <c r="Q383" s="318"/>
      <c r="R383" s="318"/>
      <c r="S383" s="319"/>
      <c r="T383" s="38" t="s">
        <v>62</v>
      </c>
      <c r="U383" s="297">
        <f>IFERROR(SUM(U380:U381),"0")</f>
        <v>120</v>
      </c>
      <c r="V383" s="297">
        <f>IFERROR(SUM(V380:V381),"0")</f>
        <v>121.44000000000001</v>
      </c>
      <c r="W383" s="38"/>
      <c r="X383" s="298"/>
      <c r="Y383" s="298"/>
    </row>
    <row r="384" spans="1:29" ht="14.25" customHeight="1" x14ac:dyDescent="0.25">
      <c r="A384" s="322" t="s">
        <v>57</v>
      </c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292"/>
      <c r="Y384" s="292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11">
        <v>4607091383348</v>
      </c>
      <c r="E385" s="312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33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14"/>
      <c r="O385" s="314"/>
      <c r="P385" s="314"/>
      <c r="Q385" s="312"/>
      <c r="R385" s="35"/>
      <c r="S385" s="35"/>
      <c r="T385" s="36" t="s">
        <v>62</v>
      </c>
      <c r="U385" s="295">
        <v>100</v>
      </c>
      <c r="V385" s="296">
        <f t="shared" ref="V385:V390" si="16">IFERROR(IF(U385="",0,CEILING((U385/$H385),1)*$H385),"")</f>
        <v>100.32000000000001</v>
      </c>
      <c r="W385" s="37">
        <f>IFERROR(IF(V385=0,"",ROUNDUP(V385/H385,0)*0.01196),"")</f>
        <v>0.22724</v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11">
        <v>4607091383386</v>
      </c>
      <c r="E386" s="312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33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14"/>
      <c r="O386" s="314"/>
      <c r="P386" s="314"/>
      <c r="Q386" s="312"/>
      <c r="R386" s="35"/>
      <c r="S386" s="35"/>
      <c r="T386" s="36" t="s">
        <v>62</v>
      </c>
      <c r="U386" s="295">
        <v>100</v>
      </c>
      <c r="V386" s="296">
        <f t="shared" si="16"/>
        <v>100.32000000000001</v>
      </c>
      <c r="W386" s="37">
        <f>IFERROR(IF(V386=0,"",ROUNDUP(V386/H386,0)*0.01196),"")</f>
        <v>0.22724</v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11">
        <v>4607091383355</v>
      </c>
      <c r="E387" s="312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33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14"/>
      <c r="O387" s="314"/>
      <c r="P387" s="314"/>
      <c r="Q387" s="312"/>
      <c r="R387" s="35"/>
      <c r="S387" s="35"/>
      <c r="T387" s="36" t="s">
        <v>62</v>
      </c>
      <c r="U387" s="295">
        <v>150</v>
      </c>
      <c r="V387" s="296">
        <f t="shared" si="16"/>
        <v>153.12</v>
      </c>
      <c r="W387" s="37">
        <f>IFERROR(IF(V387=0,"",ROUNDUP(V387/H387,0)*0.01196),"")</f>
        <v>0.34683999999999998</v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11">
        <v>4680115882072</v>
      </c>
      <c r="E388" s="312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338" t="s">
        <v>589</v>
      </c>
      <c r="N388" s="314"/>
      <c r="O388" s="314"/>
      <c r="P388" s="314"/>
      <c r="Q388" s="312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11">
        <v>4680115882102</v>
      </c>
      <c r="E389" s="312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339" t="s">
        <v>592</v>
      </c>
      <c r="N389" s="314"/>
      <c r="O389" s="314"/>
      <c r="P389" s="314"/>
      <c r="Q389" s="312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11">
        <v>4680115882096</v>
      </c>
      <c r="E390" s="312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332" t="s">
        <v>595</v>
      </c>
      <c r="N390" s="314"/>
      <c r="O390" s="314"/>
      <c r="P390" s="314"/>
      <c r="Q390" s="312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20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21"/>
      <c r="M391" s="317" t="s">
        <v>63</v>
      </c>
      <c r="N391" s="318"/>
      <c r="O391" s="318"/>
      <c r="P391" s="318"/>
      <c r="Q391" s="318"/>
      <c r="R391" s="318"/>
      <c r="S391" s="319"/>
      <c r="T391" s="38" t="s">
        <v>64</v>
      </c>
      <c r="U391" s="297">
        <f>IFERROR(U385/H385,"0")+IFERROR(U386/H386,"0")+IFERROR(U387/H387,"0")+IFERROR(U388/H388,"0")+IFERROR(U389/H389,"0")+IFERROR(U390/H390,"0")</f>
        <v>66.287878787878782</v>
      </c>
      <c r="V391" s="297">
        <f>IFERROR(V385/H385,"0")+IFERROR(V386/H386,"0")+IFERROR(V387/H387,"0")+IFERROR(V388/H388,"0")+IFERROR(V389/H389,"0")+IFERROR(V390/H390,"0")</f>
        <v>67</v>
      </c>
      <c r="W391" s="297">
        <f>IFERROR(IF(W385="",0,W385),"0")+IFERROR(IF(W386="",0,W386),"0")+IFERROR(IF(W387="",0,W387),"0")+IFERROR(IF(W388="",0,W388),"0")+IFERROR(IF(W389="",0,W389),"0")+IFERROR(IF(W390="",0,W390),"0")</f>
        <v>0.80132000000000003</v>
      </c>
      <c r="X391" s="298"/>
      <c r="Y391" s="298"/>
    </row>
    <row r="392" spans="1:29" x14ac:dyDescent="0.2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21"/>
      <c r="M392" s="317" t="s">
        <v>63</v>
      </c>
      <c r="N392" s="318"/>
      <c r="O392" s="318"/>
      <c r="P392" s="318"/>
      <c r="Q392" s="318"/>
      <c r="R392" s="318"/>
      <c r="S392" s="319"/>
      <c r="T392" s="38" t="s">
        <v>62</v>
      </c>
      <c r="U392" s="297">
        <f>IFERROR(SUM(U385:U390),"0")</f>
        <v>350</v>
      </c>
      <c r="V392" s="297">
        <f>IFERROR(SUM(V385:V390),"0")</f>
        <v>353.76</v>
      </c>
      <c r="W392" s="38"/>
      <c r="X392" s="298"/>
      <c r="Y392" s="298"/>
    </row>
    <row r="393" spans="1:29" ht="14.25" customHeight="1" x14ac:dyDescent="0.25">
      <c r="A393" s="322" t="s">
        <v>65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92"/>
      <c r="Y393" s="292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11">
        <v>4607091383409</v>
      </c>
      <c r="E394" s="312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3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14"/>
      <c r="O394" s="314"/>
      <c r="P394" s="314"/>
      <c r="Q394" s="312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11">
        <v>4607091383416</v>
      </c>
      <c r="E395" s="312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3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14"/>
      <c r="O395" s="314"/>
      <c r="P395" s="314"/>
      <c r="Q395" s="312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20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21"/>
      <c r="M396" s="317" t="s">
        <v>63</v>
      </c>
      <c r="N396" s="318"/>
      <c r="O396" s="318"/>
      <c r="P396" s="318"/>
      <c r="Q396" s="318"/>
      <c r="R396" s="318"/>
      <c r="S396" s="319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21"/>
      <c r="M397" s="317" t="s">
        <v>63</v>
      </c>
      <c r="N397" s="318"/>
      <c r="O397" s="318"/>
      <c r="P397" s="318"/>
      <c r="Q397" s="318"/>
      <c r="R397" s="318"/>
      <c r="S397" s="319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27" t="s">
        <v>600</v>
      </c>
      <c r="B398" s="328"/>
      <c r="C398" s="328"/>
      <c r="D398" s="328"/>
      <c r="E398" s="328"/>
      <c r="F398" s="328"/>
      <c r="G398" s="328"/>
      <c r="H398" s="328"/>
      <c r="I398" s="328"/>
      <c r="J398" s="328"/>
      <c r="K398" s="328"/>
      <c r="L398" s="328"/>
      <c r="M398" s="328"/>
      <c r="N398" s="328"/>
      <c r="O398" s="328"/>
      <c r="P398" s="328"/>
      <c r="Q398" s="328"/>
      <c r="R398" s="328"/>
      <c r="S398" s="328"/>
      <c r="T398" s="328"/>
      <c r="U398" s="328"/>
      <c r="V398" s="328"/>
      <c r="W398" s="328"/>
      <c r="X398" s="49"/>
      <c r="Y398" s="49"/>
    </row>
    <row r="399" spans="1:29" ht="16.5" customHeight="1" x14ac:dyDescent="0.25">
      <c r="A399" s="329" t="s">
        <v>601</v>
      </c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291"/>
      <c r="Y399" s="291"/>
    </row>
    <row r="400" spans="1:29" ht="14.25" customHeight="1" x14ac:dyDescent="0.25">
      <c r="A400" s="322" t="s">
        <v>103</v>
      </c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292"/>
      <c r="Y400" s="292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11">
        <v>4680115881099</v>
      </c>
      <c r="E401" s="312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330" t="s">
        <v>604</v>
      </c>
      <c r="N401" s="314"/>
      <c r="O401" s="314"/>
      <c r="P401" s="314"/>
      <c r="Q401" s="312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11">
        <v>4680115881150</v>
      </c>
      <c r="E402" s="312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331" t="s">
        <v>607</v>
      </c>
      <c r="N402" s="314"/>
      <c r="O402" s="314"/>
      <c r="P402" s="314"/>
      <c r="Q402" s="312"/>
      <c r="R402" s="35"/>
      <c r="S402" s="35"/>
      <c r="T402" s="36" t="s">
        <v>62</v>
      </c>
      <c r="U402" s="295">
        <v>0</v>
      </c>
      <c r="V402" s="29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  <c r="AC402" s="281" t="s">
        <v>1</v>
      </c>
    </row>
    <row r="403" spans="1:29" x14ac:dyDescent="0.2">
      <c r="A403" s="320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21"/>
      <c r="M403" s="317" t="s">
        <v>63</v>
      </c>
      <c r="N403" s="318"/>
      <c r="O403" s="318"/>
      <c r="P403" s="318"/>
      <c r="Q403" s="318"/>
      <c r="R403" s="318"/>
      <c r="S403" s="319"/>
      <c r="T403" s="38" t="s">
        <v>64</v>
      </c>
      <c r="U403" s="297">
        <f>IFERROR(U401/H401,"0")+IFERROR(U402/H402,"0")</f>
        <v>0</v>
      </c>
      <c r="V403" s="297">
        <f>IFERROR(V401/H401,"0")+IFERROR(V402/H402,"0")</f>
        <v>0</v>
      </c>
      <c r="W403" s="297">
        <f>IFERROR(IF(W401="",0,W401),"0")+IFERROR(IF(W402="",0,W402),"0")</f>
        <v>0</v>
      </c>
      <c r="X403" s="298"/>
      <c r="Y403" s="298"/>
    </row>
    <row r="404" spans="1:29" x14ac:dyDescent="0.2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21"/>
      <c r="M404" s="317" t="s">
        <v>63</v>
      </c>
      <c r="N404" s="318"/>
      <c r="O404" s="318"/>
      <c r="P404" s="318"/>
      <c r="Q404" s="318"/>
      <c r="R404" s="318"/>
      <c r="S404" s="319"/>
      <c r="T404" s="38" t="s">
        <v>62</v>
      </c>
      <c r="U404" s="297">
        <f>IFERROR(SUM(U401:U402),"0")</f>
        <v>0</v>
      </c>
      <c r="V404" s="297">
        <f>IFERROR(SUM(V401:V402),"0")</f>
        <v>0</v>
      </c>
      <c r="W404" s="38"/>
      <c r="X404" s="298"/>
      <c r="Y404" s="298"/>
    </row>
    <row r="405" spans="1:29" ht="14.25" customHeight="1" x14ac:dyDescent="0.25">
      <c r="A405" s="322" t="s">
        <v>96</v>
      </c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292"/>
      <c r="Y405" s="292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11">
        <v>4680115881112</v>
      </c>
      <c r="E406" s="312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325" t="s">
        <v>610</v>
      </c>
      <c r="N406" s="314"/>
      <c r="O406" s="314"/>
      <c r="P406" s="314"/>
      <c r="Q406" s="312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11">
        <v>4680115881129</v>
      </c>
      <c r="E407" s="312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326" t="s">
        <v>613</v>
      </c>
      <c r="N407" s="314"/>
      <c r="O407" s="314"/>
      <c r="P407" s="314"/>
      <c r="Q407" s="312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20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21"/>
      <c r="M408" s="317" t="s">
        <v>63</v>
      </c>
      <c r="N408" s="318"/>
      <c r="O408" s="318"/>
      <c r="P408" s="318"/>
      <c r="Q408" s="318"/>
      <c r="R408" s="318"/>
      <c r="S408" s="319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21"/>
      <c r="M409" s="317" t="s">
        <v>63</v>
      </c>
      <c r="N409" s="318"/>
      <c r="O409" s="318"/>
      <c r="P409" s="318"/>
      <c r="Q409" s="318"/>
      <c r="R409" s="318"/>
      <c r="S409" s="319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22" t="s">
        <v>57</v>
      </c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292"/>
      <c r="Y410" s="292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11">
        <v>4680115881167</v>
      </c>
      <c r="E411" s="312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323" t="s">
        <v>616</v>
      </c>
      <c r="N411" s="314"/>
      <c r="O411" s="314"/>
      <c r="P411" s="314"/>
      <c r="Q411" s="312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11">
        <v>4680115881136</v>
      </c>
      <c r="E412" s="312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324" t="s">
        <v>619</v>
      </c>
      <c r="N412" s="314"/>
      <c r="O412" s="314"/>
      <c r="P412" s="314"/>
      <c r="Q412" s="312"/>
      <c r="R412" s="35"/>
      <c r="S412" s="35"/>
      <c r="T412" s="36" t="s">
        <v>62</v>
      </c>
      <c r="U412" s="295">
        <v>0</v>
      </c>
      <c r="V412" s="29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  <c r="AC412" s="285" t="s">
        <v>1</v>
      </c>
    </row>
    <row r="413" spans="1:29" x14ac:dyDescent="0.2">
      <c r="A413" s="320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21"/>
      <c r="M413" s="317" t="s">
        <v>63</v>
      </c>
      <c r="N413" s="318"/>
      <c r="O413" s="318"/>
      <c r="P413" s="318"/>
      <c r="Q413" s="318"/>
      <c r="R413" s="318"/>
      <c r="S413" s="319"/>
      <c r="T413" s="38" t="s">
        <v>64</v>
      </c>
      <c r="U413" s="297">
        <f>IFERROR(U411/H411,"0")+IFERROR(U412/H412,"0")</f>
        <v>0</v>
      </c>
      <c r="V413" s="297">
        <f>IFERROR(V411/H411,"0")+IFERROR(V412/H412,"0")</f>
        <v>0</v>
      </c>
      <c r="W413" s="297">
        <f>IFERROR(IF(W411="",0,W411),"0")+IFERROR(IF(W412="",0,W412),"0")</f>
        <v>0</v>
      </c>
      <c r="X413" s="298"/>
      <c r="Y413" s="298"/>
    </row>
    <row r="414" spans="1:29" x14ac:dyDescent="0.2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21"/>
      <c r="M414" s="317" t="s">
        <v>63</v>
      </c>
      <c r="N414" s="318"/>
      <c r="O414" s="318"/>
      <c r="P414" s="318"/>
      <c r="Q414" s="318"/>
      <c r="R414" s="318"/>
      <c r="S414" s="319"/>
      <c r="T414" s="38" t="s">
        <v>62</v>
      </c>
      <c r="U414" s="297">
        <f>IFERROR(SUM(U411:U412),"0")</f>
        <v>0</v>
      </c>
      <c r="V414" s="297">
        <f>IFERROR(SUM(V411:V412),"0")</f>
        <v>0</v>
      </c>
      <c r="W414" s="38"/>
      <c r="X414" s="298"/>
      <c r="Y414" s="298"/>
    </row>
    <row r="415" spans="1:29" ht="14.25" customHeight="1" x14ac:dyDescent="0.25">
      <c r="A415" s="322" t="s">
        <v>65</v>
      </c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292"/>
      <c r="Y415" s="292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11">
        <v>4680115881143</v>
      </c>
      <c r="E416" s="312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313" t="s">
        <v>622</v>
      </c>
      <c r="N416" s="314"/>
      <c r="O416" s="314"/>
      <c r="P416" s="314"/>
      <c r="Q416" s="312"/>
      <c r="R416" s="35"/>
      <c r="S416" s="35"/>
      <c r="T416" s="36" t="s">
        <v>62</v>
      </c>
      <c r="U416" s="295">
        <v>400</v>
      </c>
      <c r="V416" s="296">
        <f>IFERROR(IF(U416="",0,CEILING((U416/$H416),1)*$H416),"")</f>
        <v>405.59999999999997</v>
      </c>
      <c r="W416" s="37">
        <f>IFERROR(IF(V416=0,"",ROUNDUP(V416/H416,0)*0.02175),"")</f>
        <v>1.131</v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11">
        <v>4680115881068</v>
      </c>
      <c r="E417" s="312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315" t="s">
        <v>625</v>
      </c>
      <c r="N417" s="314"/>
      <c r="O417" s="314"/>
      <c r="P417" s="314"/>
      <c r="Q417" s="312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11">
        <v>4680115881075</v>
      </c>
      <c r="E418" s="312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316" t="s">
        <v>628</v>
      </c>
      <c r="N418" s="314"/>
      <c r="O418" s="314"/>
      <c r="P418" s="314"/>
      <c r="Q418" s="312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20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21"/>
      <c r="M419" s="317" t="s">
        <v>63</v>
      </c>
      <c r="N419" s="318"/>
      <c r="O419" s="318"/>
      <c r="P419" s="318"/>
      <c r="Q419" s="318"/>
      <c r="R419" s="318"/>
      <c r="S419" s="319"/>
      <c r="T419" s="38" t="s">
        <v>64</v>
      </c>
      <c r="U419" s="297">
        <f>IFERROR(U416/H416,"0")+IFERROR(U417/H417,"0")+IFERROR(U418/H418,"0")</f>
        <v>51.282051282051285</v>
      </c>
      <c r="V419" s="297">
        <f>IFERROR(V416/H416,"0")+IFERROR(V417/H417,"0")+IFERROR(V418/H418,"0")</f>
        <v>52</v>
      </c>
      <c r="W419" s="297">
        <f>IFERROR(IF(W416="",0,W416),"0")+IFERROR(IF(W417="",0,W417),"0")+IFERROR(IF(W418="",0,W418),"0")</f>
        <v>1.131</v>
      </c>
      <c r="X419" s="298"/>
      <c r="Y419" s="298"/>
    </row>
    <row r="420" spans="1:29" x14ac:dyDescent="0.2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21"/>
      <c r="M420" s="317" t="s">
        <v>63</v>
      </c>
      <c r="N420" s="318"/>
      <c r="O420" s="318"/>
      <c r="P420" s="318"/>
      <c r="Q420" s="318"/>
      <c r="R420" s="318"/>
      <c r="S420" s="319"/>
      <c r="T420" s="38" t="s">
        <v>62</v>
      </c>
      <c r="U420" s="297">
        <f>IFERROR(SUM(U416:U418),"0")</f>
        <v>400</v>
      </c>
      <c r="V420" s="297">
        <f>IFERROR(SUM(V416:V418),"0")</f>
        <v>405.59999999999997</v>
      </c>
      <c r="W420" s="38"/>
      <c r="X420" s="298"/>
      <c r="Y420" s="298"/>
    </row>
    <row r="421" spans="1:29" ht="15" customHeight="1" x14ac:dyDescent="0.2">
      <c r="A421" s="306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8"/>
      <c r="M421" s="303" t="s">
        <v>629</v>
      </c>
      <c r="N421" s="304"/>
      <c r="O421" s="304"/>
      <c r="P421" s="304"/>
      <c r="Q421" s="304"/>
      <c r="R421" s="304"/>
      <c r="S421" s="305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17567.400000000001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17718.499999999996</v>
      </c>
      <c r="W421" s="38"/>
      <c r="X421" s="298"/>
      <c r="Y421" s="298"/>
    </row>
    <row r="422" spans="1:29" x14ac:dyDescent="0.2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8"/>
      <c r="M422" s="303" t="s">
        <v>630</v>
      </c>
      <c r="N422" s="304"/>
      <c r="O422" s="304"/>
      <c r="P422" s="304"/>
      <c r="Q422" s="304"/>
      <c r="R422" s="304"/>
      <c r="S422" s="305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18785.867613439186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18946.621999999999</v>
      </c>
      <c r="W422" s="38"/>
      <c r="X422" s="298"/>
      <c r="Y422" s="298"/>
    </row>
    <row r="423" spans="1:29" x14ac:dyDescent="0.2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8"/>
      <c r="M423" s="303" t="s">
        <v>631</v>
      </c>
      <c r="N423" s="304"/>
      <c r="O423" s="304"/>
      <c r="P423" s="304"/>
      <c r="Q423" s="304"/>
      <c r="R423" s="304"/>
      <c r="S423" s="305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35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35</v>
      </c>
      <c r="W423" s="38"/>
      <c r="X423" s="298"/>
      <c r="Y423" s="298"/>
    </row>
    <row r="424" spans="1:29" x14ac:dyDescent="0.2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8"/>
      <c r="M424" s="303" t="s">
        <v>633</v>
      </c>
      <c r="N424" s="304"/>
      <c r="O424" s="304"/>
      <c r="P424" s="304"/>
      <c r="Q424" s="304"/>
      <c r="R424" s="304"/>
      <c r="S424" s="305"/>
      <c r="T424" s="38" t="s">
        <v>62</v>
      </c>
      <c r="U424" s="297">
        <f>GrossWeightTotal+PalletQtyTotal*25</f>
        <v>19660.867613439186</v>
      </c>
      <c r="V424" s="297">
        <f>GrossWeightTotalR+PalletQtyTotalR*25</f>
        <v>19821.621999999999</v>
      </c>
      <c r="W424" s="38"/>
      <c r="X424" s="298"/>
      <c r="Y424" s="298"/>
    </row>
    <row r="425" spans="1:29" x14ac:dyDescent="0.2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8"/>
      <c r="M425" s="303" t="s">
        <v>634</v>
      </c>
      <c r="N425" s="304"/>
      <c r="O425" s="304"/>
      <c r="P425" s="304"/>
      <c r="Q425" s="304"/>
      <c r="R425" s="304"/>
      <c r="S425" s="305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3773.1533521708948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3797</v>
      </c>
      <c r="W425" s="38"/>
      <c r="X425" s="298"/>
      <c r="Y425" s="298"/>
    </row>
    <row r="426" spans="1:29" ht="14.25" customHeight="1" x14ac:dyDescent="0.2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8"/>
      <c r="M426" s="303" t="s">
        <v>635</v>
      </c>
      <c r="N426" s="304"/>
      <c r="O426" s="304"/>
      <c r="P426" s="304"/>
      <c r="Q426" s="304"/>
      <c r="R426" s="304"/>
      <c r="S426" s="305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39.553440000000002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93" t="s">
        <v>56</v>
      </c>
      <c r="C428" s="299" t="s">
        <v>94</v>
      </c>
      <c r="D428" s="309"/>
      <c r="E428" s="309"/>
      <c r="F428" s="310"/>
      <c r="G428" s="299" t="s">
        <v>216</v>
      </c>
      <c r="H428" s="309"/>
      <c r="I428" s="309"/>
      <c r="J428" s="310"/>
      <c r="K428" s="299" t="s">
        <v>435</v>
      </c>
      <c r="L428" s="310"/>
      <c r="M428" s="299" t="s">
        <v>488</v>
      </c>
      <c r="N428" s="310"/>
      <c r="O428" s="293" t="s">
        <v>550</v>
      </c>
      <c r="P428" s="293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301" t="s">
        <v>638</v>
      </c>
      <c r="B429" s="299" t="s">
        <v>56</v>
      </c>
      <c r="C429" s="299" t="s">
        <v>95</v>
      </c>
      <c r="D429" s="299" t="s">
        <v>102</v>
      </c>
      <c r="E429" s="299" t="s">
        <v>94</v>
      </c>
      <c r="F429" s="299" t="s">
        <v>207</v>
      </c>
      <c r="G429" s="299" t="s">
        <v>217</v>
      </c>
      <c r="H429" s="299" t="s">
        <v>224</v>
      </c>
      <c r="I429" s="299" t="s">
        <v>403</v>
      </c>
      <c r="J429" s="299" t="s">
        <v>420</v>
      </c>
      <c r="K429" s="299" t="s">
        <v>436</v>
      </c>
      <c r="L429" s="299" t="s">
        <v>461</v>
      </c>
      <c r="M429" s="299" t="s">
        <v>489</v>
      </c>
      <c r="N429" s="299" t="s">
        <v>534</v>
      </c>
      <c r="O429" s="299" t="s">
        <v>550</v>
      </c>
      <c r="P429" s="299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302"/>
      <c r="B430" s="300"/>
      <c r="C430" s="300"/>
      <c r="D430" s="300"/>
      <c r="E430" s="300"/>
      <c r="F430" s="300"/>
      <c r="G430" s="300"/>
      <c r="H430" s="300"/>
      <c r="I430" s="300"/>
      <c r="J430" s="300"/>
      <c r="K430" s="300"/>
      <c r="L430" s="300"/>
      <c r="M430" s="300"/>
      <c r="N430" s="300"/>
      <c r="O430" s="300"/>
      <c r="P430" s="300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191.70000000000002</v>
      </c>
      <c r="D431" s="47">
        <f>IFERROR(V56*1,"0")+IFERROR(V57*1,"0")+IFERROR(V58*1,"0")</f>
        <v>950.40000000000009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2413.2000000000003</v>
      </c>
      <c r="F431" s="47">
        <f>IFERROR(V121*1,"0")+IFERROR(V122*1,"0")+IFERROR(V123*1,"0")+IFERROR(V124*1,"0")</f>
        <v>953.1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2995.6</v>
      </c>
      <c r="I431" s="47">
        <f>IFERROR(V230*1,"0")+IFERROR(V231*1,"0")+IFERROR(V232*1,"0")+IFERROR(V233*1,"0")+IFERROR(V234*1,"0")+IFERROR(V235*1,"0")+IFERROR(V236*1,"0")+IFERROR(V240*1,"0")+IFERROR(V241*1,"0")</f>
        <v>108</v>
      </c>
      <c r="J431" s="47">
        <f>IFERROR(V246*1,"0")+IFERROR(V247*1,"0")+IFERROR(V251*1,"0")+IFERROR(V252*1,"0")+IFERROR(V253*1,"0")+IFERROR(V257*1,"0")+IFERROR(V261*1,"0")</f>
        <v>2011.32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6056.2000000000007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99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465.90000000000003</v>
      </c>
      <c r="N431" s="47">
        <f>IFERROR(V352*1,"0")+IFERROR(V353*1,"0")+IFERROR(V357*1,"0")+IFERROR(V358*1,"0")+IFERROR(V359*1,"0")+IFERROR(V360*1,"0")+IFERROR(V361*1,"0")</f>
        <v>100.80000000000001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967.68000000000018</v>
      </c>
      <c r="P431" s="47">
        <f>IFERROR(V401*1,"0")+IFERROR(V402*1,"0")+IFERROR(V406*1,"0")+IFERROR(V407*1,"0")+IFERROR(V411*1,"0")+IFERROR(V412*1,"0")+IFERROR(V416*1,"0")+IFERROR(V417*1,"0")+IFERROR(V418*1,"0")</f>
        <v>405.59999999999997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2023-07-28T11:30:47Z</dcterms:modified>
</cp:coreProperties>
</file>