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1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16" i="1" l="1"/>
  <c r="U415" i="1"/>
  <c r="U413" i="1"/>
  <c r="V412" i="1"/>
  <c r="U412" i="1"/>
  <c r="W411" i="1"/>
  <c r="V411" i="1"/>
  <c r="W410" i="1"/>
  <c r="V410" i="1"/>
  <c r="V413" i="1" s="1"/>
  <c r="W409" i="1"/>
  <c r="W412" i="1" s="1"/>
  <c r="V409" i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V371" i="1" s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M351" i="1"/>
  <c r="W350" i="1"/>
  <c r="V350" i="1"/>
  <c r="M350" i="1"/>
  <c r="U348" i="1"/>
  <c r="V347" i="1"/>
  <c r="U347" i="1"/>
  <c r="W346" i="1"/>
  <c r="V346" i="1"/>
  <c r="M346" i="1"/>
  <c r="V345" i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V331" i="1" s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M284" i="1"/>
  <c r="U282" i="1"/>
  <c r="U281" i="1"/>
  <c r="V280" i="1"/>
  <c r="M280" i="1"/>
  <c r="U278" i="1"/>
  <c r="U277" i="1"/>
  <c r="V276" i="1"/>
  <c r="W276" i="1" s="1"/>
  <c r="M276" i="1"/>
  <c r="W275" i="1"/>
  <c r="W277" i="1" s="1"/>
  <c r="V275" i="1"/>
  <c r="V277" i="1" s="1"/>
  <c r="M275" i="1"/>
  <c r="U273" i="1"/>
  <c r="U272" i="1"/>
  <c r="W271" i="1"/>
  <c r="V271" i="1"/>
  <c r="M271" i="1"/>
  <c r="V270" i="1"/>
  <c r="W270" i="1" s="1"/>
  <c r="M270" i="1"/>
  <c r="W269" i="1"/>
  <c r="V269" i="1"/>
  <c r="W268" i="1"/>
  <c r="V268" i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U260" i="1"/>
  <c r="V259" i="1"/>
  <c r="U259" i="1"/>
  <c r="W258" i="1"/>
  <c r="W259" i="1" s="1"/>
  <c r="V258" i="1"/>
  <c r="V260" i="1" s="1"/>
  <c r="M258" i="1"/>
  <c r="U256" i="1"/>
  <c r="V255" i="1"/>
  <c r="U255" i="1"/>
  <c r="W254" i="1"/>
  <c r="W255" i="1" s="1"/>
  <c r="V254" i="1"/>
  <c r="V256" i="1" s="1"/>
  <c r="M254" i="1"/>
  <c r="U252" i="1"/>
  <c r="U251" i="1"/>
  <c r="W250" i="1"/>
  <c r="V250" i="1"/>
  <c r="M250" i="1"/>
  <c r="V249" i="1"/>
  <c r="W249" i="1" s="1"/>
  <c r="M249" i="1"/>
  <c r="W248" i="1"/>
  <c r="V248" i="1"/>
  <c r="M248" i="1"/>
  <c r="U246" i="1"/>
  <c r="U245" i="1"/>
  <c r="W244" i="1"/>
  <c r="V244" i="1"/>
  <c r="M244" i="1"/>
  <c r="V243" i="1"/>
  <c r="V245" i="1" s="1"/>
  <c r="M243" i="1"/>
  <c r="U240" i="1"/>
  <c r="U239" i="1"/>
  <c r="V238" i="1"/>
  <c r="W238" i="1" s="1"/>
  <c r="M238" i="1"/>
  <c r="W237" i="1"/>
  <c r="W239" i="1" s="1"/>
  <c r="V237" i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V227" i="1"/>
  <c r="V235" i="1" s="1"/>
  <c r="M227" i="1"/>
  <c r="U224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V214" i="1"/>
  <c r="W213" i="1"/>
  <c r="W216" i="1" s="1"/>
  <c r="V213" i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W163" i="1"/>
  <c r="V163" i="1"/>
  <c r="M163" i="1"/>
  <c r="V162" i="1"/>
  <c r="W162" i="1" s="1"/>
  <c r="M162" i="1"/>
  <c r="V161" i="1"/>
  <c r="M161" i="1"/>
  <c r="V159" i="1"/>
  <c r="U159" i="1"/>
  <c r="U158" i="1"/>
  <c r="V157" i="1"/>
  <c r="W157" i="1" s="1"/>
  <c r="V156" i="1"/>
  <c r="W156" i="1" s="1"/>
  <c r="W158" i="1" s="1"/>
  <c r="U154" i="1"/>
  <c r="U153" i="1"/>
  <c r="W152" i="1"/>
  <c r="V152" i="1"/>
  <c r="M152" i="1"/>
  <c r="V151" i="1"/>
  <c r="W151" i="1" s="1"/>
  <c r="M151" i="1"/>
  <c r="W150" i="1"/>
  <c r="V150" i="1"/>
  <c r="V149" i="1"/>
  <c r="W149" i="1" s="1"/>
  <c r="W148" i="1"/>
  <c r="V148" i="1"/>
  <c r="M148" i="1"/>
  <c r="W147" i="1"/>
  <c r="V147" i="1"/>
  <c r="M147" i="1"/>
  <c r="V146" i="1"/>
  <c r="W146" i="1" s="1"/>
  <c r="M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W131" i="1"/>
  <c r="V131" i="1"/>
  <c r="M131" i="1"/>
  <c r="V130" i="1"/>
  <c r="G424" i="1" s="1"/>
  <c r="M130" i="1"/>
  <c r="U126" i="1"/>
  <c r="U125" i="1"/>
  <c r="V124" i="1"/>
  <c r="W124" i="1" s="1"/>
  <c r="M124" i="1"/>
  <c r="V123" i="1"/>
  <c r="W123" i="1" s="1"/>
  <c r="M123" i="1"/>
  <c r="W122" i="1"/>
  <c r="V122" i="1"/>
  <c r="M122" i="1"/>
  <c r="V121" i="1"/>
  <c r="M121" i="1"/>
  <c r="U118" i="1"/>
  <c r="U117" i="1"/>
  <c r="W116" i="1"/>
  <c r="V116" i="1"/>
  <c r="V115" i="1"/>
  <c r="W115" i="1" s="1"/>
  <c r="W114" i="1"/>
  <c r="V114" i="1"/>
  <c r="M114" i="1"/>
  <c r="V113" i="1"/>
  <c r="V117" i="1" s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W105" i="1"/>
  <c r="V105" i="1"/>
  <c r="M105" i="1"/>
  <c r="W104" i="1"/>
  <c r="V104" i="1"/>
  <c r="M104" i="1"/>
  <c r="V103" i="1"/>
  <c r="U101" i="1"/>
  <c r="U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U89" i="1"/>
  <c r="U88" i="1"/>
  <c r="W87" i="1"/>
  <c r="V87" i="1"/>
  <c r="M87" i="1"/>
  <c r="W86" i="1"/>
  <c r="V86" i="1"/>
  <c r="M86" i="1"/>
  <c r="V85" i="1"/>
  <c r="W85" i="1" s="1"/>
  <c r="W84" i="1"/>
  <c r="V84" i="1"/>
  <c r="M84" i="1"/>
  <c r="W83" i="1"/>
  <c r="V83" i="1"/>
  <c r="V82" i="1"/>
  <c r="W82" i="1" s="1"/>
  <c r="M82" i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W66" i="1"/>
  <c r="V66" i="1"/>
  <c r="M66" i="1"/>
  <c r="W65" i="1"/>
  <c r="V65" i="1"/>
  <c r="M65" i="1"/>
  <c r="V64" i="1"/>
  <c r="W64" i="1" s="1"/>
  <c r="M64" i="1"/>
  <c r="V63" i="1"/>
  <c r="W63" i="1" s="1"/>
  <c r="M63" i="1"/>
  <c r="U60" i="1"/>
  <c r="U59" i="1"/>
  <c r="V58" i="1"/>
  <c r="W58" i="1" s="1"/>
  <c r="W57" i="1"/>
  <c r="V57" i="1"/>
  <c r="M57" i="1"/>
  <c r="V56" i="1"/>
  <c r="D424" i="1" s="1"/>
  <c r="M56" i="1"/>
  <c r="U53" i="1"/>
  <c r="U52" i="1"/>
  <c r="V51" i="1"/>
  <c r="W51" i="1" s="1"/>
  <c r="M51" i="1"/>
  <c r="V50" i="1"/>
  <c r="M50" i="1"/>
  <c r="V46" i="1"/>
  <c r="U46" i="1"/>
  <c r="V45" i="1"/>
  <c r="U45" i="1"/>
  <c r="V44" i="1"/>
  <c r="W44" i="1" s="1"/>
  <c r="W45" i="1" s="1"/>
  <c r="M44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V35" i="1"/>
  <c r="M35" i="1"/>
  <c r="U33" i="1"/>
  <c r="U32" i="1"/>
  <c r="W31" i="1"/>
  <c r="V31" i="1"/>
  <c r="M31" i="1"/>
  <c r="W30" i="1"/>
  <c r="V30" i="1"/>
  <c r="M30" i="1"/>
  <c r="V29" i="1"/>
  <c r="W29" i="1" s="1"/>
  <c r="W28" i="1"/>
  <c r="V28" i="1"/>
  <c r="M28" i="1"/>
  <c r="W27" i="1"/>
  <c r="V27" i="1"/>
  <c r="M27" i="1"/>
  <c r="V26" i="1"/>
  <c r="V32" i="1" s="1"/>
  <c r="M26" i="1"/>
  <c r="U24" i="1"/>
  <c r="U23" i="1"/>
  <c r="V22" i="1"/>
  <c r="W22" i="1" s="1"/>
  <c r="W23" i="1" s="1"/>
  <c r="H10" i="1"/>
  <c r="A9" i="1"/>
  <c r="F10" i="1" s="1"/>
  <c r="D7" i="1"/>
  <c r="N6" i="1"/>
  <c r="M2" i="1"/>
  <c r="U414" i="1" l="1"/>
  <c r="V125" i="1"/>
  <c r="U417" i="1"/>
  <c r="H9" i="1"/>
  <c r="J9" i="1"/>
  <c r="W79" i="1"/>
  <c r="W88" i="1"/>
  <c r="W37" i="1"/>
  <c r="W100" i="1"/>
  <c r="V23" i="1"/>
  <c r="V52" i="1"/>
  <c r="V60" i="1"/>
  <c r="V80" i="1"/>
  <c r="V118" i="1"/>
  <c r="V134" i="1"/>
  <c r="V216" i="1"/>
  <c r="W251" i="1"/>
  <c r="V278" i="1"/>
  <c r="V285" i="1"/>
  <c r="W284" i="1"/>
  <c r="W285" i="1" s="1"/>
  <c r="V286" i="1"/>
  <c r="L424" i="1"/>
  <c r="V297" i="1"/>
  <c r="W293" i="1"/>
  <c r="W297" i="1" s="1"/>
  <c r="W305" i="1"/>
  <c r="W309" i="1" s="1"/>
  <c r="V309" i="1"/>
  <c r="N424" i="1"/>
  <c r="V348" i="1"/>
  <c r="W345" i="1"/>
  <c r="W347" i="1" s="1"/>
  <c r="V375" i="1"/>
  <c r="W373" i="1"/>
  <c r="W375" i="1" s="1"/>
  <c r="P424" i="1"/>
  <c r="V396" i="1"/>
  <c r="W394" i="1"/>
  <c r="W396" i="1" s="1"/>
  <c r="V33" i="1"/>
  <c r="V89" i="1"/>
  <c r="V101" i="1"/>
  <c r="V110" i="1"/>
  <c r="H424" i="1"/>
  <c r="V154" i="1"/>
  <c r="W137" i="1"/>
  <c r="W153" i="1" s="1"/>
  <c r="V201" i="1"/>
  <c r="W180" i="1"/>
  <c r="W201" i="1" s="1"/>
  <c r="V202" i="1"/>
  <c r="V217" i="1"/>
  <c r="V240" i="1"/>
  <c r="V303" i="1"/>
  <c r="W300" i="1"/>
  <c r="W302" i="1" s="1"/>
  <c r="V356" i="1"/>
  <c r="V376" i="1"/>
  <c r="V390" i="1"/>
  <c r="W387" i="1"/>
  <c r="W389" i="1" s="1"/>
  <c r="V397" i="1"/>
  <c r="V406" i="1"/>
  <c r="W404" i="1"/>
  <c r="W406" i="1" s="1"/>
  <c r="E424" i="1"/>
  <c r="V79" i="1"/>
  <c r="A10" i="1"/>
  <c r="W26" i="1"/>
  <c r="W32" i="1" s="1"/>
  <c r="C424" i="1"/>
  <c r="W56" i="1"/>
  <c r="W59" i="1" s="1"/>
  <c r="V88" i="1"/>
  <c r="V100" i="1"/>
  <c r="V111" i="1"/>
  <c r="W103" i="1"/>
  <c r="W110" i="1" s="1"/>
  <c r="W113" i="1"/>
  <c r="W117" i="1" s="1"/>
  <c r="V126" i="1"/>
  <c r="F424" i="1"/>
  <c r="W130" i="1"/>
  <c r="W133" i="1" s="1"/>
  <c r="V133" i="1"/>
  <c r="V158" i="1"/>
  <c r="V223" i="1"/>
  <c r="W234" i="1"/>
  <c r="V239" i="1"/>
  <c r="V273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41" i="1"/>
  <c r="W340" i="1"/>
  <c r="W341" i="1" s="1"/>
  <c r="V342" i="1"/>
  <c r="V389" i="1"/>
  <c r="V407" i="1"/>
  <c r="I424" i="1"/>
  <c r="V416" i="1"/>
  <c r="B424" i="1"/>
  <c r="V415" i="1"/>
  <c r="V59" i="1"/>
  <c r="F9" i="1"/>
  <c r="U418" i="1"/>
  <c r="V24" i="1"/>
  <c r="W50" i="1"/>
  <c r="W52" i="1" s="1"/>
  <c r="V53" i="1"/>
  <c r="W121" i="1"/>
  <c r="W125" i="1" s="1"/>
  <c r="V153" i="1"/>
  <c r="V178" i="1"/>
  <c r="W161" i="1"/>
  <c r="W177" i="1" s="1"/>
  <c r="V177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252" i="1"/>
  <c r="V251" i="1"/>
  <c r="W272" i="1"/>
  <c r="V298" i="1"/>
  <c r="V330" i="1"/>
  <c r="W337" i="1"/>
  <c r="W351" i="1"/>
  <c r="W355" i="1" s="1"/>
  <c r="V355" i="1"/>
  <c r="V370" i="1"/>
  <c r="W360" i="1"/>
  <c r="W370" i="1" s="1"/>
  <c r="O424" i="1"/>
  <c r="W378" i="1"/>
  <c r="W384" i="1" s="1"/>
  <c r="V384" i="1"/>
  <c r="V385" i="1"/>
  <c r="W401" i="1"/>
  <c r="M424" i="1"/>
  <c r="K424" i="1"/>
  <c r="W419" i="1" l="1"/>
  <c r="V417" i="1"/>
  <c r="V418" i="1"/>
  <c r="V414" i="1"/>
</calcChain>
</file>

<file path=xl/sharedStrings.xml><?xml version="1.0" encoding="utf-8"?>
<sst xmlns="http://schemas.openxmlformats.org/spreadsheetml/2006/main" count="1611" uniqueCount="665">
  <si>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</si>
  <si>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</si>
  <si>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</si>
  <si>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</si>
  <si>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</si>
  <si>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</si>
  <si>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</si>
  <si>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</si>
  <si>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</si>
  <si>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</si>
  <si>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</si>
  <si>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</si>
  <si>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</si>
  <si>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</si>
  <si>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</si>
  <si>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</si>
  <si>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</si>
  <si>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</si>
  <si>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</si>
  <si>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</si>
  <si>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</si>
  <si>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</si>
  <si>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</si>
  <si>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</si>
  <si>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</si>
  <si>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</si>
  <si>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</si>
  <si>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</si>
  <si>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</si>
  <si>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</si>
  <si>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</si>
  <si>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</si>
  <si>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</si>
  <si>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</si>
  <si>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</si>
  <si>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</si>
  <si>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</si>
  <si>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</si>
  <si>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</si>
  <si>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</si>
  <si>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</si>
  <si>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</si>
  <si>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</si>
  <si>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</si>
  <si>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</si>
  <si>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</si>
  <si>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</si>
  <si>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</si>
  <si>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</si>
  <si>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</si>
  <si>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</si>
  <si>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</si>
  <si>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</si>
  <si>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</si>
  <si>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</si>
  <si>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</si>
  <si>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</si>
  <si>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</si>
  <si>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</si>
  <si>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</si>
  <si>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</si>
  <si>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</si>
  <si>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</si>
  <si>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</si>
  <si>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</si>
  <si>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</si>
  <si>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</si>
  <si>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</si>
  <si>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</si>
  <si>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</si>
  <si>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</si>
  <si>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</si>
  <si>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</si>
  <si>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</si>
  <si>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</si>
  <si>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</si>
  <si>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</si>
  <si>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</si>
  <si>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</si>
  <si>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</si>
  <si>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</si>
  <si>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</si>
  <si>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</si>
  <si>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</si>
  <si>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</si>
  <si>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</si>
  <si>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</si>
  <si>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</si>
  <si>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</si>
  <si>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</si>
  <si>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</si>
  <si>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</si>
  <si>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</si>
  <si>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</si>
  <si>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</si>
  <si>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</si>
  <si>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</si>
  <si>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</si>
  <si>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</si>
  <si>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</si>
  <si>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</si>
  <si>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</si>
  <si>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</si>
  <si>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</si>
  <si>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</si>
  <si>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</si>
  <si>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</si>
  <si>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</si>
  <si>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</si>
  <si>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</si>
  <si>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</si>
  <si>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</si>
  <si>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</si>
  <si>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</si>
  <si>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</si>
  <si>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</si>
  <si>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</si>
  <si>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</si>
  <si>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</si>
  <si>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</si>
  <si>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</si>
  <si>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</si>
  <si>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</si>
  <si>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</si>
  <si>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</si>
  <si>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</si>
  <si>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</si>
  <si>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</si>
  <si>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</si>
  <si>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</si>
  <si>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</si>
  <si>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</si>
  <si>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</si>
  <si>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</si>
  <si>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</si>
  <si>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</si>
  <si>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</si>
  <si>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</si>
  <si>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</si>
  <si>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</si>
  <si>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</si>
  <si>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</si>
  <si>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</si>
  <si>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</si>
  <si>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</si>
  <si>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</si>
  <si>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</si>
  <si>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</si>
  <si>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</si>
  <si>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</si>
  <si>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</si>
  <si>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</si>
  <si>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</si>
  <si>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</si>
  <si>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</si>
  <si>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</si>
  <si>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</si>
  <si>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</si>
  <si>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</si>
  <si>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</si>
  <si>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</si>
  <si>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</si>
  <si>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</si>
  <si>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</si>
  <si>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</si>
  <si>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</si>
  <si>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</si>
  <si>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</si>
  <si>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</si>
  <si>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</si>
  <si>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</si>
  <si>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</si>
  <si>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</si>
  <si>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</si>
  <si>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</si>
  <si>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</si>
  <si>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</si>
  <si>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</si>
  <si>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</si>
  <si>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</si>
  <si>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</si>
  <si>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</si>
  <si>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</si>
  <si>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</si>
  <si>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</si>
  <si>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</si>
  <si>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</si>
  <si>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</si>
  <si>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</si>
  <si>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</si>
  <si>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</si>
  <si>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</si>
  <si>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</si>
  <si>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</si>
  <si>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</si>
  <si>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</si>
  <si>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</si>
  <si>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</si>
  <si>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</si>
  <si>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</si>
  <si>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</si>
  <si>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</si>
  <si>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</si>
  <si>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</si>
  <si>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</si>
  <si>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</si>
  <si>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</si>
  <si>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</si>
  <si>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</si>
  <si>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</si>
  <si>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</si>
  <si>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</si>
  <si>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</si>
  <si>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</si>
  <si>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</si>
  <si>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</si>
  <si>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</si>
  <si>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</si>
  <si>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</si>
  <si>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</si>
  <si>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</si>
  <si>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</si>
  <si>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</si>
  <si>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</si>
  <si>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</si>
  <si>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</si>
  <si>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</si>
  <si>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</si>
  <si>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</si>
  <si>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</si>
  <si>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</si>
  <si>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</si>
  <si>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</si>
  <si>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</si>
  <si>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</si>
  <si>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</si>
  <si>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</si>
  <si>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</si>
  <si>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</si>
  <si>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</si>
  <si>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</si>
  <si>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</si>
  <si>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</si>
  <si>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</si>
  <si>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</si>
  <si>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</si>
  <si>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</si>
  <si>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</si>
  <si>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</si>
  <si>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</si>
  <si>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</si>
  <si>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</si>
  <si>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</si>
  <si>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</si>
  <si>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</si>
  <si>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</si>
  <si>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</si>
  <si>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</si>
  <si>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</si>
  <si>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</si>
  <si>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</si>
  <si>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</si>
  <si>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</si>
  <si>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</si>
  <si>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</si>
  <si>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</si>
  <si>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</si>
  <si>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</si>
  <si>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</si>
  <si>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</si>
  <si>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</si>
  <si>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</si>
  <si>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</si>
  <si>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</si>
  <si>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</si>
  <si>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</si>
  <si>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</si>
  <si>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</si>
  <si>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</si>
  <si>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</si>
  <si>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</si>
  <si>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</si>
  <si>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</si>
  <si>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</si>
  <si>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</si>
  <si>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</si>
  <si>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</si>
  <si>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</si>
  <si>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</si>
  <si>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</si>
  <si>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</si>
  <si>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</si>
  <si>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</si>
  <si>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</si>
  <si>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</si>
  <si>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</si>
  <si>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</si>
  <si>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</si>
  <si>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</si>
  <si>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</si>
  <si>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</si>
  <si>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</si>
  <si>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</si>
  <si>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</si>
  <si>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</si>
  <si>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</si>
  <si>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</si>
  <si>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</si>
  <si>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</si>
  <si>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</si>
  <si>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</si>
  <si>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</si>
  <si>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</si>
  <si>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</si>
  <si>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</si>
  <si>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</si>
  <si>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</si>
  <si>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</si>
  <si>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</si>
  <si>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</si>
  <si>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</si>
  <si>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</si>
  <si>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</si>
  <si>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</si>
  <si>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</si>
  <si>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</si>
  <si>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</si>
  <si>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</si>
  <si>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</si>
  <si>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</si>
  <si>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</si>
  <si>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</si>
  <si>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</si>
  <si>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</si>
  <si>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</si>
  <si>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</si>
  <si>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</si>
  <si>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</si>
  <si>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</si>
  <si>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</si>
  <si>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</si>
  <si>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</si>
  <si>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</si>
  <si>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</si>
  <si>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</si>
  <si>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</si>
  <si>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</si>
  <si>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</si>
  <si>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</si>
  <si>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</si>
  <si>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</si>
  <si>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</si>
  <si>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</si>
  <si>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</si>
  <si>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</si>
  <si>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</si>
  <si>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</si>
  <si>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</si>
  <si>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</si>
  <si>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</si>
  <si>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</si>
  <si>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</si>
  <si>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</si>
  <si>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</si>
  <si>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</si>
  <si>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</si>
  <si>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</si>
  <si>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</si>
  <si>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</si>
  <si>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</si>
  <si>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</si>
  <si>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</si>
  <si>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</si>
  <si>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</si>
  <si>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</si>
  <si>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</si>
  <si>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</si>
  <si>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</si>
  <si>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</si>
  <si>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</si>
  <si>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</si>
  <si>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</si>
  <si>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</si>
  <si>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</si>
  <si>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</si>
  <si>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</si>
  <si>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</si>
  <si>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</si>
  <si>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</si>
  <si>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</si>
  <si>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</si>
  <si>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</si>
  <si>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</si>
  <si>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</si>
  <si>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</si>
  <si>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</si>
  <si>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</si>
  <si>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</si>
  <si>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</si>
  <si>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</si>
  <si>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</si>
  <si>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</si>
  <si>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</si>
  <si>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</si>
  <si>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</si>
  <si>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</si>
  <si>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</si>
  <si>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</si>
  <si>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</si>
  <si>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</si>
  <si>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</si>
  <si>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</si>
  <si>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</si>
  <si>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</si>
  <si>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</si>
  <si>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</si>
  <si>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</si>
  <si>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</si>
  <si>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</si>
  <si>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</si>
  <si>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</si>
  <si>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</si>
  <si>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</si>
  <si>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</si>
  <si>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</si>
  <si>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</si>
  <si>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</si>
  <si>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</si>
  <si>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</si>
  <si>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</si>
  <si>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</si>
  <si>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</si>
  <si>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</si>
  <si>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</si>
  <si>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</si>
  <si>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</si>
  <si>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</si>
  <si>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</si>
  <si>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</si>
  <si>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</si>
  <si>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</si>
  <si>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</si>
  <si>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</si>
  <si>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</si>
  <si>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</si>
  <si>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</si>
  <si>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</si>
  <si>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</si>
  <si>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</si>
  <si>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</si>
  <si>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</si>
  <si>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</si>
  <si>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</si>
  <si>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</si>
  <si>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</si>
  <si>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</si>
  <si>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</si>
  <si>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</si>
  <si>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</si>
  <si>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</si>
  <si>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</si>
  <si>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</si>
  <si>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</si>
  <si>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</si>
  <si>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</si>
  <si>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</si>
  <si>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</si>
  <si>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</si>
  <si>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</si>
  <si>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</si>
  <si>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</si>
  <si>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</si>
  <si>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</si>
  <si>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</si>
  <si>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</si>
  <si>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</si>
  <si>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</si>
  <si>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</si>
  <si>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</si>
  <si>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</si>
  <si>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</si>
  <si>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</si>
  <si>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</si>
  <si>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</si>
  <si>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</si>
  <si>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</si>
  <si>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</si>
  <si>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</si>
  <si>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</si>
  <si>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</si>
  <si>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</si>
  <si>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</si>
  <si>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</si>
  <si>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</si>
  <si>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</si>
  <si>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</si>
  <si>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</si>
  <si>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</si>
  <si>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</si>
  <si>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</si>
  <si>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</si>
  <si>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</si>
  <si>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</si>
  <si>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</si>
  <si>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</si>
  <si>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</si>
  <si>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</si>
  <si>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</si>
  <si>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</si>
  <si>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</si>
  <si>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</si>
  <si>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</si>
  <si>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</si>
  <si>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</si>
  <si>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</si>
  <si>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</si>
  <si>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</si>
  <si>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</si>
  <si>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</si>
  <si>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</si>
  <si>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</si>
  <si>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</si>
  <si>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</si>
  <si>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</si>
  <si>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</si>
  <si>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</si>
  <si>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</si>
  <si>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</si>
  <si>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</si>
  <si>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</si>
  <si>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</si>
  <si>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</si>
  <si>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</si>
  <si>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</si>
  <si>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</si>
  <si>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</si>
  <si>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</si>
  <si>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</si>
  <si>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</si>
  <si>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</si>
  <si>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</si>
  <si>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</si>
  <si>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</si>
  <si>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</si>
  <si>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</si>
  <si>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</si>
  <si>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</si>
  <si>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</si>
  <si>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</si>
  <si>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</si>
  <si>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</si>
  <si>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</si>
  <si>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</si>
  <si>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</si>
  <si>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</si>
  <si>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</si>
  <si>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</si>
  <si>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</si>
  <si>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</si>
  <si>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</si>
  <si>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</si>
  <si>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</si>
  <si>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</si>
  <si>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</si>
  <si>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</si>
  <si>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</si>
  <si>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</si>
  <si>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</si>
  <si>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</si>
  <si>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</si>
  <si>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</si>
  <si>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</si>
  <si>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</si>
  <si>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</si>
  <si>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</si>
  <si>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</si>
  <si>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</si>
  <si>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</si>
  <si>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</si>
  <si>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</si>
  <si>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</si>
  <si>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</si>
  <si>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</si>
  <si>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</si>
  <si>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</si>
  <si>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</si>
  <si>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</si>
  <si>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</si>
  <si>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</si>
  <si>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</si>
  <si>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</si>
  <si>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</si>
  <si>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</si>
  <si>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</si>
  <si>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</si>
  <si>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</si>
  <si>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</si>
  <si>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</si>
  <si>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</si>
  <si>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</si>
  <si>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</si>
  <si>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</si>
  <si>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</si>
  <si>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</si>
  <si>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</si>
  <si>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</si>
  <si>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</si>
  <si>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</si>
  <si>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</si>
  <si>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</si>
  <si>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</si>
  <si>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</si>
  <si>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</si>
  <si>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</si>
  <si>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</si>
  <si>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</si>
  <si>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</si>
  <si>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</si>
  <si>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</si>
  <si>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</si>
  <si>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</si>
  <si>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</si>
  <si>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</si>
  <si>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</si>
  <si>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</si>
  <si>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</si>
  <si>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</si>
  <si>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</si>
  <si>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</si>
  <si>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</si>
  <si>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</si>
  <si>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</si>
  <si>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</si>
  <si>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</si>
  <si>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</si>
  <si>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</si>
  <si>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</si>
  <si>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</si>
  <si>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</si>
  <si>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</si>
  <si>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</si>
  <si>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</si>
  <si>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</si>
  <si>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</si>
  <si>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</si>
  <si>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</si>
  <si>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</si>
  <si>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</si>
  <si>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</si>
  <si>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</si>
  <si>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</si>
  <si>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</si>
  <si>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</si>
  <si>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</si>
  <si>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</si>
  <si>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</si>
  <si>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</si>
  <si>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</si>
  <si>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</si>
  <si>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</si>
  <si>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</si>
  <si>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</si>
  <si>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</si>
  <si>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</si>
  <si>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20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</si>
</sst>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1" fillId="0" borderId="15" xfId="0" applyFont="1" applyBorder="1" applyAlignment="1">
      <alignment horizontal="left" vertical="center" wrapText="1"/>
    </xf>
    <xf numFmtId="0" fontId="0" fillId="0" borderId="19" xfId="0" applyBorder="1"/>
    <xf numFmtId="0" fontId="5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388" zoomScaleNormal="100" zoomScaleSheetLayoutView="100" workbookViewId="0">
      <selection activeCell="U250" sqref="U25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2" customFormat="1" ht="45" customHeight="1" x14ac:dyDescent="0.2">
      <c r="A1" s="42"/>
      <c r="B1" s="42"/>
      <c r="C1" s="42"/>
      <c r="D1" s="594" t="s">
        <v>0</v>
      </c>
      <c r="E1" s="557"/>
      <c r="F1" s="557"/>
      <c r="G1" s="13" t="s">
        <v>1</v>
      </c>
      <c r="H1" s="594" t="s">
        <v>2</v>
      </c>
      <c r="I1" s="557"/>
      <c r="J1" s="557"/>
      <c r="K1" s="557"/>
      <c r="L1" s="557"/>
      <c r="M1" s="557"/>
      <c r="N1" s="557"/>
      <c r="O1" s="595" t="s">
        <v>3</v>
      </c>
      <c r="P1" s="557"/>
      <c r="Q1" s="55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2" customFormat="1" ht="23.45" customHeight="1" x14ac:dyDescent="0.2">
      <c r="A5" s="576" t="s">
        <v>8</v>
      </c>
      <c r="B5" s="310"/>
      <c r="C5" s="311"/>
      <c r="D5" s="597"/>
      <c r="E5" s="598"/>
      <c r="F5" s="599" t="s">
        <v>9</v>
      </c>
      <c r="G5" s="311"/>
      <c r="H5" s="597" t="s">
        <v>664</v>
      </c>
      <c r="I5" s="600"/>
      <c r="J5" s="600"/>
      <c r="K5" s="598"/>
      <c r="M5" s="25" t="s">
        <v>10</v>
      </c>
      <c r="N5" s="593">
        <v>45137</v>
      </c>
      <c r="O5" s="571"/>
      <c r="Q5" s="601" t="s">
        <v>11</v>
      </c>
      <c r="R5" s="313"/>
      <c r="S5" s="602" t="s">
        <v>620</v>
      </c>
      <c r="T5" s="571"/>
      <c r="Y5" s="52"/>
      <c r="Z5" s="52"/>
      <c r="AA5" s="52"/>
    </row>
    <row r="6" spans="1:28" s="282" customFormat="1" ht="24" customHeight="1" x14ac:dyDescent="0.2">
      <c r="A6" s="576" t="s">
        <v>12</v>
      </c>
      <c r="B6" s="310"/>
      <c r="C6" s="311"/>
      <c r="D6" s="577" t="s">
        <v>621</v>
      </c>
      <c r="E6" s="578"/>
      <c r="F6" s="578"/>
      <c r="G6" s="578"/>
      <c r="H6" s="578"/>
      <c r="I6" s="578"/>
      <c r="J6" s="578"/>
      <c r="K6" s="571"/>
      <c r="M6" s="25" t="s">
        <v>13</v>
      </c>
      <c r="N6" s="579" t="str">
        <f>IF(N5=0," ",CHOOSE(WEEKDAY(N5,2),"Понедельник","Вторник","Среда","Четверг","Пятница","Суббота","Воскресенье"))</f>
        <v>Воскресенье</v>
      </c>
      <c r="O6" s="299"/>
      <c r="Q6" s="580" t="s">
        <v>14</v>
      </c>
      <c r="R6" s="313"/>
      <c r="S6" s="581" t="s">
        <v>15</v>
      </c>
      <c r="T6" s="573"/>
      <c r="Y6" s="52"/>
      <c r="Z6" s="52"/>
      <c r="AA6" s="52"/>
    </row>
    <row r="7" spans="1:28" s="282" customFormat="1" ht="21.75" hidden="1" customHeight="1" x14ac:dyDescent="0.2">
      <c r="A7" s="56"/>
      <c r="B7" s="56"/>
      <c r="C7" s="56"/>
      <c r="D7" s="586" t="str">
        <f>IFERROR(VLOOKUP(DeliveryAddress,Table,3,0),1)</f>
        <v>1</v>
      </c>
      <c r="E7" s="587"/>
      <c r="F7" s="587"/>
      <c r="G7" s="587"/>
      <c r="H7" s="587"/>
      <c r="I7" s="587"/>
      <c r="J7" s="587"/>
      <c r="K7" s="575"/>
      <c r="M7" s="25"/>
      <c r="N7" s="43"/>
      <c r="O7" s="43"/>
      <c r="Q7" s="307"/>
      <c r="R7" s="313"/>
      <c r="S7" s="582"/>
      <c r="T7" s="583"/>
      <c r="Y7" s="52"/>
      <c r="Z7" s="52"/>
      <c r="AA7" s="52"/>
    </row>
    <row r="8" spans="1:28" s="282" customFormat="1" ht="25.5" customHeight="1" x14ac:dyDescent="0.2">
      <c r="A8" s="588" t="s">
        <v>16</v>
      </c>
      <c r="B8" s="304"/>
      <c r="C8" s="305"/>
      <c r="D8" s="589"/>
      <c r="E8" s="590"/>
      <c r="F8" s="590"/>
      <c r="G8" s="590"/>
      <c r="H8" s="590"/>
      <c r="I8" s="590"/>
      <c r="J8" s="590"/>
      <c r="K8" s="591"/>
      <c r="M8" s="25" t="s">
        <v>17</v>
      </c>
      <c r="N8" s="570">
        <v>0.41666666666666669</v>
      </c>
      <c r="O8" s="571"/>
      <c r="Q8" s="307"/>
      <c r="R8" s="313"/>
      <c r="S8" s="582"/>
      <c r="T8" s="583"/>
      <c r="Y8" s="52"/>
      <c r="Z8" s="52"/>
      <c r="AA8" s="52"/>
    </row>
    <row r="9" spans="1:28" s="282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67"/>
      <c r="E9" s="568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M9" s="27" t="s">
        <v>18</v>
      </c>
      <c r="N9" s="593"/>
      <c r="O9" s="571"/>
      <c r="Q9" s="307"/>
      <c r="R9" s="313"/>
      <c r="S9" s="584"/>
      <c r="T9" s="585"/>
      <c r="U9" s="44"/>
      <c r="V9" s="44"/>
      <c r="W9" s="44"/>
      <c r="X9" s="44"/>
      <c r="Y9" s="52"/>
      <c r="Z9" s="52"/>
      <c r="AA9" s="52"/>
    </row>
    <row r="10" spans="1:28" s="282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67"/>
      <c r="E10" s="568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69" t="str">
        <f>IFERROR(VLOOKUP($D$10,Proxy,2,FALSE),"")</f>
        <v/>
      </c>
      <c r="I10" s="307"/>
      <c r="J10" s="307"/>
      <c r="K10" s="307"/>
      <c r="M10" s="27" t="s">
        <v>19</v>
      </c>
      <c r="N10" s="570"/>
      <c r="O10" s="571"/>
      <c r="R10" s="25" t="s">
        <v>20</v>
      </c>
      <c r="S10" s="572" t="s">
        <v>21</v>
      </c>
      <c r="T10" s="573"/>
      <c r="U10" s="45"/>
      <c r="V10" s="45"/>
      <c r="W10" s="45"/>
      <c r="X10" s="45"/>
      <c r="Y10" s="52"/>
      <c r="Z10" s="52"/>
      <c r="AA10" s="52"/>
    </row>
    <row r="11" spans="1:28" s="282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70"/>
      <c r="O11" s="571"/>
      <c r="R11" s="25" t="s">
        <v>24</v>
      </c>
      <c r="S11" s="553" t="s">
        <v>25</v>
      </c>
      <c r="T11" s="554"/>
      <c r="U11" s="46"/>
      <c r="V11" s="46"/>
      <c r="W11" s="46"/>
      <c r="X11" s="46"/>
      <c r="Y11" s="52"/>
      <c r="Z11" s="52"/>
      <c r="AA11" s="52"/>
    </row>
    <row r="12" spans="1:28" s="282" customFormat="1" ht="18.600000000000001" customHeight="1" x14ac:dyDescent="0.2">
      <c r="A12" s="552" t="s">
        <v>26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1"/>
      <c r="M12" s="25" t="s">
        <v>27</v>
      </c>
      <c r="N12" s="574"/>
      <c r="O12" s="575"/>
      <c r="P12" s="24"/>
      <c r="R12" s="25"/>
      <c r="S12" s="557"/>
      <c r="T12" s="307"/>
      <c r="Y12" s="52"/>
      <c r="Z12" s="52"/>
      <c r="AA12" s="52"/>
    </row>
    <row r="13" spans="1:28" s="282" customFormat="1" ht="23.25" customHeight="1" x14ac:dyDescent="0.2">
      <c r="A13" s="552" t="s">
        <v>28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1"/>
      <c r="L13" s="27"/>
      <c r="M13" s="27" t="s">
        <v>29</v>
      </c>
      <c r="N13" s="553"/>
      <c r="O13" s="554"/>
      <c r="P13" s="24"/>
      <c r="U13" s="50"/>
      <c r="V13" s="50"/>
      <c r="W13" s="50"/>
      <c r="X13" s="50"/>
      <c r="Y13" s="52"/>
      <c r="Z13" s="52"/>
      <c r="AA13" s="52"/>
    </row>
    <row r="14" spans="1:28" s="282" customFormat="1" ht="18.600000000000001" customHeight="1" x14ac:dyDescent="0.2">
      <c r="A14" s="552" t="s">
        <v>30</v>
      </c>
      <c r="B14" s="310"/>
      <c r="C14" s="310"/>
      <c r="D14" s="310"/>
      <c r="E14" s="310"/>
      <c r="F14" s="310"/>
      <c r="G14" s="310"/>
      <c r="H14" s="310"/>
      <c r="I14" s="310"/>
      <c r="J14" s="310"/>
      <c r="K14" s="311"/>
      <c r="U14" s="51"/>
      <c r="V14" s="51"/>
      <c r="W14" s="51"/>
      <c r="X14" s="51"/>
      <c r="Y14" s="52"/>
      <c r="Z14" s="52"/>
      <c r="AA14" s="52"/>
    </row>
    <row r="15" spans="1:28" s="282" customFormat="1" ht="22.5" customHeight="1" x14ac:dyDescent="0.2">
      <c r="A15" s="555" t="s">
        <v>31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1"/>
      <c r="M15" s="556" t="s">
        <v>32</v>
      </c>
      <c r="N15" s="557"/>
      <c r="O15" s="557"/>
      <c r="P15" s="557"/>
      <c r="Q15" s="55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58"/>
      <c r="N16" s="558"/>
      <c r="O16" s="558"/>
      <c r="P16" s="558"/>
      <c r="Q16" s="55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39" t="s">
        <v>33</v>
      </c>
      <c r="B17" s="539" t="s">
        <v>34</v>
      </c>
      <c r="C17" s="560" t="s">
        <v>35</v>
      </c>
      <c r="D17" s="539" t="s">
        <v>36</v>
      </c>
      <c r="E17" s="561"/>
      <c r="F17" s="539" t="s">
        <v>37</v>
      </c>
      <c r="G17" s="539" t="s">
        <v>38</v>
      </c>
      <c r="H17" s="539" t="s">
        <v>39</v>
      </c>
      <c r="I17" s="539" t="s">
        <v>40</v>
      </c>
      <c r="J17" s="539" t="s">
        <v>41</v>
      </c>
      <c r="K17" s="539" t="s">
        <v>42</v>
      </c>
      <c r="L17" s="539" t="s">
        <v>43</v>
      </c>
      <c r="M17" s="539" t="s">
        <v>44</v>
      </c>
      <c r="N17" s="564"/>
      <c r="O17" s="564"/>
      <c r="P17" s="564"/>
      <c r="Q17" s="561"/>
      <c r="R17" s="559" t="s">
        <v>45</v>
      </c>
      <c r="S17" s="311"/>
      <c r="T17" s="539" t="s">
        <v>46</v>
      </c>
      <c r="U17" s="539" t="s">
        <v>47</v>
      </c>
      <c r="V17" s="541" t="s">
        <v>48</v>
      </c>
      <c r="W17" s="539" t="s">
        <v>49</v>
      </c>
      <c r="X17" s="543" t="s">
        <v>50</v>
      </c>
      <c r="Y17" s="543" t="s">
        <v>51</v>
      </c>
      <c r="Z17" s="543" t="s">
        <v>52</v>
      </c>
      <c r="AA17" s="545"/>
      <c r="AB17" s="546"/>
      <c r="AC17" s="550" t="s">
        <v>53</v>
      </c>
    </row>
    <row r="18" spans="1:29" ht="14.25" customHeight="1" x14ac:dyDescent="0.2">
      <c r="A18" s="540"/>
      <c r="B18" s="540"/>
      <c r="C18" s="540"/>
      <c r="D18" s="562"/>
      <c r="E18" s="563"/>
      <c r="F18" s="540"/>
      <c r="G18" s="540"/>
      <c r="H18" s="540"/>
      <c r="I18" s="540"/>
      <c r="J18" s="540"/>
      <c r="K18" s="540"/>
      <c r="L18" s="540"/>
      <c r="M18" s="562"/>
      <c r="N18" s="565"/>
      <c r="O18" s="565"/>
      <c r="P18" s="565"/>
      <c r="Q18" s="563"/>
      <c r="R18" s="283" t="s">
        <v>54</v>
      </c>
      <c r="S18" s="283" t="s">
        <v>55</v>
      </c>
      <c r="T18" s="540"/>
      <c r="U18" s="540"/>
      <c r="V18" s="542"/>
      <c r="W18" s="540"/>
      <c r="X18" s="544"/>
      <c r="Y18" s="544"/>
      <c r="Z18" s="547"/>
      <c r="AA18" s="548"/>
      <c r="AB18" s="549"/>
      <c r="AC18" s="551"/>
    </row>
    <row r="19" spans="1:29" ht="27.75" customHeight="1" x14ac:dyDescent="0.2">
      <c r="A19" s="325" t="s">
        <v>56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49"/>
      <c r="Y19" s="49"/>
    </row>
    <row r="20" spans="1:29" ht="16.5" customHeight="1" x14ac:dyDescent="0.25">
      <c r="A20" s="320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84"/>
      <c r="Y20" s="284"/>
    </row>
    <row r="21" spans="1:29" ht="14.25" customHeight="1" x14ac:dyDescent="0.25">
      <c r="A21" s="316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85"/>
      <c r="Y21" s="285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298">
        <v>4607091389258</v>
      </c>
      <c r="E22" s="299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537" t="s">
        <v>61</v>
      </c>
      <c r="N22" s="301"/>
      <c r="O22" s="301"/>
      <c r="P22" s="301"/>
      <c r="Q22" s="299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06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8"/>
      <c r="M23" s="303" t="s">
        <v>63</v>
      </c>
      <c r="N23" s="304"/>
      <c r="O23" s="304"/>
      <c r="P23" s="304"/>
      <c r="Q23" s="304"/>
      <c r="R23" s="304"/>
      <c r="S23" s="30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8"/>
      <c r="M24" s="303" t="s">
        <v>63</v>
      </c>
      <c r="N24" s="304"/>
      <c r="O24" s="304"/>
      <c r="P24" s="304"/>
      <c r="Q24" s="304"/>
      <c r="R24" s="304"/>
      <c r="S24" s="30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16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85"/>
      <c r="Y25" s="285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298">
        <v>4607091383881</v>
      </c>
      <c r="E26" s="299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01"/>
      <c r="O26" s="301"/>
      <c r="P26" s="301"/>
      <c r="Q26" s="299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298">
        <v>4607091388237</v>
      </c>
      <c r="E27" s="299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5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01"/>
      <c r="O27" s="301"/>
      <c r="P27" s="301"/>
      <c r="Q27" s="299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298">
        <v>4607091383935</v>
      </c>
      <c r="E28" s="299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5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01"/>
      <c r="O28" s="301"/>
      <c r="P28" s="301"/>
      <c r="Q28" s="299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298">
        <v>4680115881853</v>
      </c>
      <c r="E29" s="299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534" t="s">
        <v>74</v>
      </c>
      <c r="N29" s="301"/>
      <c r="O29" s="301"/>
      <c r="P29" s="301"/>
      <c r="Q29" s="299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298">
        <v>4607091383911</v>
      </c>
      <c r="E30" s="299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5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01"/>
      <c r="O30" s="301"/>
      <c r="P30" s="301"/>
      <c r="Q30" s="299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298">
        <v>4607091388244</v>
      </c>
      <c r="E31" s="299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53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01"/>
      <c r="O31" s="301"/>
      <c r="P31" s="301"/>
      <c r="Q31" s="299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8"/>
      <c r="M32" s="303" t="s">
        <v>63</v>
      </c>
      <c r="N32" s="304"/>
      <c r="O32" s="304"/>
      <c r="P32" s="304"/>
      <c r="Q32" s="304"/>
      <c r="R32" s="304"/>
      <c r="S32" s="30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8"/>
      <c r="M33" s="303" t="s">
        <v>63</v>
      </c>
      <c r="N33" s="304"/>
      <c r="O33" s="304"/>
      <c r="P33" s="304"/>
      <c r="Q33" s="304"/>
      <c r="R33" s="304"/>
      <c r="S33" s="30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16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85"/>
      <c r="Y34" s="285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298">
        <v>4607091388503</v>
      </c>
      <c r="E35" s="299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01"/>
      <c r="O35" s="301"/>
      <c r="P35" s="301"/>
      <c r="Q35" s="299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298">
        <v>4680115880139</v>
      </c>
      <c r="E36" s="299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53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01"/>
      <c r="O36" s="301"/>
      <c r="P36" s="301"/>
      <c r="Q36" s="299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06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8"/>
      <c r="M37" s="303" t="s">
        <v>63</v>
      </c>
      <c r="N37" s="304"/>
      <c r="O37" s="304"/>
      <c r="P37" s="304"/>
      <c r="Q37" s="304"/>
      <c r="R37" s="304"/>
      <c r="S37" s="30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8"/>
      <c r="M38" s="303" t="s">
        <v>63</v>
      </c>
      <c r="N38" s="304"/>
      <c r="O38" s="304"/>
      <c r="P38" s="304"/>
      <c r="Q38" s="304"/>
      <c r="R38" s="304"/>
      <c r="S38" s="30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16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85"/>
      <c r="Y39" s="285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298">
        <v>4607091388282</v>
      </c>
      <c r="E40" s="299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5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01"/>
      <c r="O40" s="301"/>
      <c r="P40" s="301"/>
      <c r="Q40" s="299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06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8"/>
      <c r="M41" s="303" t="s">
        <v>63</v>
      </c>
      <c r="N41" s="304"/>
      <c r="O41" s="304"/>
      <c r="P41" s="304"/>
      <c r="Q41" s="304"/>
      <c r="R41" s="304"/>
      <c r="S41" s="30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8"/>
      <c r="M42" s="303" t="s">
        <v>63</v>
      </c>
      <c r="N42" s="304"/>
      <c r="O42" s="304"/>
      <c r="P42" s="304"/>
      <c r="Q42" s="304"/>
      <c r="R42" s="304"/>
      <c r="S42" s="30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16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85"/>
      <c r="Y43" s="285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298">
        <v>4607091389111</v>
      </c>
      <c r="E44" s="299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52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01"/>
      <c r="O44" s="301"/>
      <c r="P44" s="301"/>
      <c r="Q44" s="299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8"/>
      <c r="M45" s="303" t="s">
        <v>63</v>
      </c>
      <c r="N45" s="304"/>
      <c r="O45" s="304"/>
      <c r="P45" s="304"/>
      <c r="Q45" s="304"/>
      <c r="R45" s="304"/>
      <c r="S45" s="30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8"/>
      <c r="M46" s="303" t="s">
        <v>63</v>
      </c>
      <c r="N46" s="304"/>
      <c r="O46" s="304"/>
      <c r="P46" s="304"/>
      <c r="Q46" s="304"/>
      <c r="R46" s="304"/>
      <c r="S46" s="30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25" t="s">
        <v>94</v>
      </c>
      <c r="B47" s="326"/>
      <c r="C47" s="326"/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49"/>
      <c r="Y47" s="49"/>
    </row>
    <row r="48" spans="1:29" ht="16.5" customHeight="1" x14ac:dyDescent="0.25">
      <c r="A48" s="320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84"/>
      <c r="Y48" s="284"/>
    </row>
    <row r="49" spans="1:29" ht="14.25" customHeight="1" x14ac:dyDescent="0.25">
      <c r="A49" s="316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85"/>
      <c r="Y49" s="285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298">
        <v>4680115881440</v>
      </c>
      <c r="E50" s="299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5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01"/>
      <c r="O50" s="301"/>
      <c r="P50" s="301"/>
      <c r="Q50" s="299"/>
      <c r="R50" s="35"/>
      <c r="S50" s="35"/>
      <c r="T50" s="36" t="s">
        <v>62</v>
      </c>
      <c r="U50" s="288">
        <v>60</v>
      </c>
      <c r="V50" s="289">
        <f>IFERROR(IF(U50="",0,CEILING((U50/$H50),1)*$H50),"")</f>
        <v>64.800000000000011</v>
      </c>
      <c r="W50" s="37">
        <f>IFERROR(IF(V50=0,"",ROUNDUP(V50/H50,0)*0.02175),"")</f>
        <v>0.1305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298">
        <v>4680115881433</v>
      </c>
      <c r="E51" s="299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01"/>
      <c r="O51" s="301"/>
      <c r="P51" s="301"/>
      <c r="Q51" s="299"/>
      <c r="R51" s="35"/>
      <c r="S51" s="35"/>
      <c r="T51" s="36" t="s">
        <v>62</v>
      </c>
      <c r="U51" s="288">
        <v>90</v>
      </c>
      <c r="V51" s="289">
        <f>IFERROR(IF(U51="",0,CEILING((U51/$H51),1)*$H51),"")</f>
        <v>91.800000000000011</v>
      </c>
      <c r="W51" s="37">
        <f>IFERROR(IF(V51=0,"",ROUNDUP(V51/H51,0)*0.00753),"")</f>
        <v>0.25602000000000003</v>
      </c>
      <c r="X51" s="57"/>
      <c r="Y51" s="58"/>
      <c r="AC51" s="71" t="s">
        <v>1</v>
      </c>
    </row>
    <row r="52" spans="1:29" x14ac:dyDescent="0.2">
      <c r="A52" s="306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8"/>
      <c r="M52" s="303" t="s">
        <v>63</v>
      </c>
      <c r="N52" s="304"/>
      <c r="O52" s="304"/>
      <c r="P52" s="304"/>
      <c r="Q52" s="304"/>
      <c r="R52" s="304"/>
      <c r="S52" s="305"/>
      <c r="T52" s="38" t="s">
        <v>64</v>
      </c>
      <c r="U52" s="290">
        <f>IFERROR(U50/H50,"0")+IFERROR(U51/H51,"0")</f>
        <v>38.888888888888886</v>
      </c>
      <c r="V52" s="290">
        <f>IFERROR(V50/H50,"0")+IFERROR(V51/H51,"0")</f>
        <v>40</v>
      </c>
      <c r="W52" s="290">
        <f>IFERROR(IF(W50="",0,W50),"0")+IFERROR(IF(W51="",0,W51),"0")</f>
        <v>0.38652000000000003</v>
      </c>
      <c r="X52" s="291"/>
      <c r="Y52" s="291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8"/>
      <c r="M53" s="303" t="s">
        <v>63</v>
      </c>
      <c r="N53" s="304"/>
      <c r="O53" s="304"/>
      <c r="P53" s="304"/>
      <c r="Q53" s="304"/>
      <c r="R53" s="304"/>
      <c r="S53" s="305"/>
      <c r="T53" s="38" t="s">
        <v>62</v>
      </c>
      <c r="U53" s="290">
        <f>IFERROR(SUM(U50:U51),"0")</f>
        <v>150</v>
      </c>
      <c r="V53" s="290">
        <f>IFERROR(SUM(V50:V51),"0")</f>
        <v>156.60000000000002</v>
      </c>
      <c r="W53" s="38"/>
      <c r="X53" s="291"/>
      <c r="Y53" s="291"/>
    </row>
    <row r="54" spans="1:29" ht="16.5" customHeight="1" x14ac:dyDescent="0.25">
      <c r="A54" s="320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84"/>
      <c r="Y54" s="284"/>
    </row>
    <row r="55" spans="1:29" ht="14.25" customHeight="1" x14ac:dyDescent="0.25">
      <c r="A55" s="316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85"/>
      <c r="Y55" s="285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298">
        <v>4680115881426</v>
      </c>
      <c r="E56" s="299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5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01"/>
      <c r="O56" s="301"/>
      <c r="P56" s="301"/>
      <c r="Q56" s="299"/>
      <c r="R56" s="35"/>
      <c r="S56" s="35"/>
      <c r="T56" s="36" t="s">
        <v>62</v>
      </c>
      <c r="U56" s="288">
        <v>300</v>
      </c>
      <c r="V56" s="289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298">
        <v>4680115881419</v>
      </c>
      <c r="E57" s="299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5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01"/>
      <c r="O57" s="301"/>
      <c r="P57" s="301"/>
      <c r="Q57" s="299"/>
      <c r="R57" s="35"/>
      <c r="S57" s="35"/>
      <c r="T57" s="36" t="s">
        <v>62</v>
      </c>
      <c r="U57" s="288">
        <v>225</v>
      </c>
      <c r="V57" s="289">
        <f>IFERROR(IF(U57="",0,CEILING((U57/$H57),1)*$H57),"")</f>
        <v>225</v>
      </c>
      <c r="W57" s="37">
        <f>IFERROR(IF(V57=0,"",ROUNDUP(V57/H57,0)*0.00937),"")</f>
        <v>0.46849999999999997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298">
        <v>4680115881525</v>
      </c>
      <c r="E58" s="299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522" t="s">
        <v>110</v>
      </c>
      <c r="N58" s="301"/>
      <c r="O58" s="301"/>
      <c r="P58" s="301"/>
      <c r="Q58" s="299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8"/>
      <c r="M59" s="303" t="s">
        <v>63</v>
      </c>
      <c r="N59" s="304"/>
      <c r="O59" s="304"/>
      <c r="P59" s="304"/>
      <c r="Q59" s="304"/>
      <c r="R59" s="304"/>
      <c r="S59" s="305"/>
      <c r="T59" s="38" t="s">
        <v>64</v>
      </c>
      <c r="U59" s="290">
        <f>IFERROR(U56/H56,"0")+IFERROR(U57/H57,"0")+IFERROR(U58/H58,"0")</f>
        <v>77.777777777777771</v>
      </c>
      <c r="V59" s="290">
        <f>IFERROR(V56/H56,"0")+IFERROR(V57/H57,"0")+IFERROR(V58/H58,"0")</f>
        <v>78</v>
      </c>
      <c r="W59" s="290">
        <f>IFERROR(IF(W56="",0,W56),"0")+IFERROR(IF(W57="",0,W57),"0")+IFERROR(IF(W58="",0,W58),"0")</f>
        <v>1.0774999999999999</v>
      </c>
      <c r="X59" s="291"/>
      <c r="Y59" s="291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8"/>
      <c r="M60" s="303" t="s">
        <v>63</v>
      </c>
      <c r="N60" s="304"/>
      <c r="O60" s="304"/>
      <c r="P60" s="304"/>
      <c r="Q60" s="304"/>
      <c r="R60" s="304"/>
      <c r="S60" s="305"/>
      <c r="T60" s="38" t="s">
        <v>62</v>
      </c>
      <c r="U60" s="290">
        <f>IFERROR(SUM(U56:U58),"0")</f>
        <v>525</v>
      </c>
      <c r="V60" s="290">
        <f>IFERROR(SUM(V56:V58),"0")</f>
        <v>527.40000000000009</v>
      </c>
      <c r="W60" s="38"/>
      <c r="X60" s="291"/>
      <c r="Y60" s="291"/>
    </row>
    <row r="61" spans="1:29" ht="16.5" customHeight="1" x14ac:dyDescent="0.25">
      <c r="A61" s="320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84"/>
      <c r="Y61" s="284"/>
    </row>
    <row r="62" spans="1:29" ht="14.25" customHeight="1" x14ac:dyDescent="0.25">
      <c r="A62" s="316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85"/>
      <c r="Y62" s="285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298">
        <v>4607091382945</v>
      </c>
      <c r="E63" s="299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52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01"/>
      <c r="O63" s="301"/>
      <c r="P63" s="301"/>
      <c r="Q63" s="299"/>
      <c r="R63" s="35"/>
      <c r="S63" s="35"/>
      <c r="T63" s="36" t="s">
        <v>62</v>
      </c>
      <c r="U63" s="288">
        <v>40</v>
      </c>
      <c r="V63" s="289">
        <f t="shared" ref="V63:V78" si="2">IFERROR(IF(U63="",0,CEILING((U63/$H63),1)*$H63),"")</f>
        <v>43.2</v>
      </c>
      <c r="W63" s="37">
        <f>IFERROR(IF(V63=0,"",ROUNDUP(V63/H63,0)*0.02175),"")</f>
        <v>8.6999999999999994E-2</v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298">
        <v>4607091385670</v>
      </c>
      <c r="E64" s="299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01"/>
      <c r="O64" s="301"/>
      <c r="P64" s="301"/>
      <c r="Q64" s="299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298">
        <v>4680115881327</v>
      </c>
      <c r="E65" s="299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01"/>
      <c r="O65" s="301"/>
      <c r="P65" s="301"/>
      <c r="Q65" s="299"/>
      <c r="R65" s="35"/>
      <c r="S65" s="35"/>
      <c r="T65" s="36" t="s">
        <v>62</v>
      </c>
      <c r="U65" s="288">
        <v>0</v>
      </c>
      <c r="V65" s="289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298">
        <v>4607091388312</v>
      </c>
      <c r="E66" s="299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519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01"/>
      <c r="O66" s="301"/>
      <c r="P66" s="301"/>
      <c r="Q66" s="299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298">
        <v>4680115882133</v>
      </c>
      <c r="E67" s="299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520" t="s">
        <v>122</v>
      </c>
      <c r="N67" s="301"/>
      <c r="O67" s="301"/>
      <c r="P67" s="301"/>
      <c r="Q67" s="299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298">
        <v>4607091382952</v>
      </c>
      <c r="E68" s="299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01"/>
      <c r="O68" s="301"/>
      <c r="P68" s="301"/>
      <c r="Q68" s="299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298">
        <v>4607091385687</v>
      </c>
      <c r="E69" s="299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01"/>
      <c r="O69" s="301"/>
      <c r="P69" s="301"/>
      <c r="Q69" s="299"/>
      <c r="R69" s="35"/>
      <c r="S69" s="35"/>
      <c r="T69" s="36" t="s">
        <v>62</v>
      </c>
      <c r="U69" s="288">
        <v>0</v>
      </c>
      <c r="V69" s="289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298">
        <v>4607091384604</v>
      </c>
      <c r="E70" s="299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5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01"/>
      <c r="O70" s="301"/>
      <c r="P70" s="301"/>
      <c r="Q70" s="299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298">
        <v>4680115880283</v>
      </c>
      <c r="E71" s="299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01"/>
      <c r="O71" s="301"/>
      <c r="P71" s="301"/>
      <c r="Q71" s="299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298">
        <v>4680115881518</v>
      </c>
      <c r="E72" s="299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01"/>
      <c r="O72" s="301"/>
      <c r="P72" s="301"/>
      <c r="Q72" s="299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298">
        <v>4680115881303</v>
      </c>
      <c r="E73" s="299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01"/>
      <c r="O73" s="301"/>
      <c r="P73" s="301"/>
      <c r="Q73" s="299"/>
      <c r="R73" s="35"/>
      <c r="S73" s="35"/>
      <c r="T73" s="36" t="s">
        <v>62</v>
      </c>
      <c r="U73" s="288">
        <v>180</v>
      </c>
      <c r="V73" s="289">
        <f t="shared" si="2"/>
        <v>180</v>
      </c>
      <c r="W73" s="37">
        <f t="shared" si="3"/>
        <v>0.37480000000000002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298">
        <v>4607091381986</v>
      </c>
      <c r="E74" s="299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507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01"/>
      <c r="O74" s="301"/>
      <c r="P74" s="301"/>
      <c r="Q74" s="299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298">
        <v>4607091388466</v>
      </c>
      <c r="E75" s="299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01"/>
      <c r="O75" s="301"/>
      <c r="P75" s="301"/>
      <c r="Q75" s="299"/>
      <c r="R75" s="35"/>
      <c r="S75" s="35"/>
      <c r="T75" s="36" t="s">
        <v>62</v>
      </c>
      <c r="U75" s="288">
        <v>135</v>
      </c>
      <c r="V75" s="289">
        <f t="shared" si="2"/>
        <v>135</v>
      </c>
      <c r="W75" s="37">
        <f>IFERROR(IF(V75=0,"",ROUNDUP(V75/H75,0)*0.00753),"")</f>
        <v>0.3765</v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298">
        <v>4680115880269</v>
      </c>
      <c r="E76" s="299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01"/>
      <c r="O76" s="301"/>
      <c r="P76" s="301"/>
      <c r="Q76" s="299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298">
        <v>4680115880429</v>
      </c>
      <c r="E77" s="299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01"/>
      <c r="O77" s="301"/>
      <c r="P77" s="301"/>
      <c r="Q77" s="299"/>
      <c r="R77" s="35"/>
      <c r="S77" s="35"/>
      <c r="T77" s="36" t="s">
        <v>62</v>
      </c>
      <c r="U77" s="288">
        <v>135</v>
      </c>
      <c r="V77" s="289">
        <f t="shared" si="2"/>
        <v>135</v>
      </c>
      <c r="W77" s="37">
        <f>IFERROR(IF(V77=0,"",ROUNDUP(V77/H77,0)*0.00937),"")</f>
        <v>0.28110000000000002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298">
        <v>4680115881457</v>
      </c>
      <c r="E78" s="299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01"/>
      <c r="O78" s="301"/>
      <c r="P78" s="301"/>
      <c r="Q78" s="299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06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8"/>
      <c r="M79" s="303" t="s">
        <v>63</v>
      </c>
      <c r="N79" s="304"/>
      <c r="O79" s="304"/>
      <c r="P79" s="304"/>
      <c r="Q79" s="304"/>
      <c r="R79" s="304"/>
      <c r="S79" s="30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123.7037037037037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124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1.1194000000000002</v>
      </c>
      <c r="X79" s="291"/>
      <c r="Y79" s="291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8"/>
      <c r="M80" s="303" t="s">
        <v>63</v>
      </c>
      <c r="N80" s="304"/>
      <c r="O80" s="304"/>
      <c r="P80" s="304"/>
      <c r="Q80" s="304"/>
      <c r="R80" s="304"/>
      <c r="S80" s="305"/>
      <c r="T80" s="38" t="s">
        <v>62</v>
      </c>
      <c r="U80" s="290">
        <f>IFERROR(SUM(U63:U78),"0")</f>
        <v>490</v>
      </c>
      <c r="V80" s="290">
        <f>IFERROR(SUM(V63:V78),"0")</f>
        <v>493.2</v>
      </c>
      <c r="W80" s="38"/>
      <c r="X80" s="291"/>
      <c r="Y80" s="291"/>
    </row>
    <row r="81" spans="1:29" ht="14.25" customHeight="1" x14ac:dyDescent="0.25">
      <c r="A81" s="316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85"/>
      <c r="Y81" s="285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298">
        <v>4607091388442</v>
      </c>
      <c r="E82" s="299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5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01"/>
      <c r="O82" s="301"/>
      <c r="P82" s="301"/>
      <c r="Q82" s="299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298">
        <v>4607091384789</v>
      </c>
      <c r="E83" s="299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505" t="s">
        <v>150</v>
      </c>
      <c r="N83" s="301"/>
      <c r="O83" s="301"/>
      <c r="P83" s="301"/>
      <c r="Q83" s="299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298">
        <v>4680115881488</v>
      </c>
      <c r="E84" s="299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5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01"/>
      <c r="O84" s="301"/>
      <c r="P84" s="301"/>
      <c r="Q84" s="299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298">
        <v>4607091384765</v>
      </c>
      <c r="E85" s="299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501" t="s">
        <v>155</v>
      </c>
      <c r="N85" s="301"/>
      <c r="O85" s="301"/>
      <c r="P85" s="301"/>
      <c r="Q85" s="299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298">
        <v>4680115880658</v>
      </c>
      <c r="E86" s="299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01"/>
      <c r="O86" s="301"/>
      <c r="P86" s="301"/>
      <c r="Q86" s="299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298">
        <v>4607091381962</v>
      </c>
      <c r="E87" s="299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01"/>
      <c r="O87" s="301"/>
      <c r="P87" s="301"/>
      <c r="Q87" s="299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06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8"/>
      <c r="M88" s="303" t="s">
        <v>63</v>
      </c>
      <c r="N88" s="304"/>
      <c r="O88" s="304"/>
      <c r="P88" s="304"/>
      <c r="Q88" s="304"/>
      <c r="R88" s="304"/>
      <c r="S88" s="30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8"/>
      <c r="M89" s="303" t="s">
        <v>63</v>
      </c>
      <c r="N89" s="304"/>
      <c r="O89" s="304"/>
      <c r="P89" s="304"/>
      <c r="Q89" s="304"/>
      <c r="R89" s="304"/>
      <c r="S89" s="30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16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85"/>
      <c r="Y90" s="285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298">
        <v>4607091387667</v>
      </c>
      <c r="E91" s="299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01"/>
      <c r="O91" s="301"/>
      <c r="P91" s="301"/>
      <c r="Q91" s="299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298">
        <v>4607091387636</v>
      </c>
      <c r="E92" s="299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01"/>
      <c r="O92" s="301"/>
      <c r="P92" s="301"/>
      <c r="Q92" s="299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298">
        <v>4607091384727</v>
      </c>
      <c r="E93" s="299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9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01"/>
      <c r="O93" s="301"/>
      <c r="P93" s="301"/>
      <c r="Q93" s="299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298">
        <v>4607091386745</v>
      </c>
      <c r="E94" s="299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50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01"/>
      <c r="O94" s="301"/>
      <c r="P94" s="301"/>
      <c r="Q94" s="299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298">
        <v>4607091382426</v>
      </c>
      <c r="E95" s="299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01"/>
      <c r="O95" s="301"/>
      <c r="P95" s="301"/>
      <c r="Q95" s="299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298">
        <v>4607091386547</v>
      </c>
      <c r="E96" s="299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01"/>
      <c r="O96" s="301"/>
      <c r="P96" s="301"/>
      <c r="Q96" s="299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298">
        <v>4607091384703</v>
      </c>
      <c r="E97" s="299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9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01"/>
      <c r="O97" s="301"/>
      <c r="P97" s="301"/>
      <c r="Q97" s="299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298">
        <v>4607091384734</v>
      </c>
      <c r="E98" s="299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01"/>
      <c r="O98" s="301"/>
      <c r="P98" s="301"/>
      <c r="Q98" s="299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298">
        <v>4607091382464</v>
      </c>
      <c r="E99" s="299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01"/>
      <c r="O99" s="301"/>
      <c r="P99" s="301"/>
      <c r="Q99" s="299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8"/>
      <c r="M100" s="303" t="s">
        <v>63</v>
      </c>
      <c r="N100" s="304"/>
      <c r="O100" s="304"/>
      <c r="P100" s="304"/>
      <c r="Q100" s="304"/>
      <c r="R100" s="304"/>
      <c r="S100" s="30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8"/>
      <c r="M101" s="303" t="s">
        <v>63</v>
      </c>
      <c r="N101" s="304"/>
      <c r="O101" s="304"/>
      <c r="P101" s="304"/>
      <c r="Q101" s="304"/>
      <c r="R101" s="304"/>
      <c r="S101" s="30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16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85"/>
      <c r="Y102" s="285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298">
        <v>4607091386967</v>
      </c>
      <c r="E103" s="299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89" t="s">
        <v>180</v>
      </c>
      <c r="N103" s="301"/>
      <c r="O103" s="301"/>
      <c r="P103" s="301"/>
      <c r="Q103" s="299"/>
      <c r="R103" s="35"/>
      <c r="S103" s="35"/>
      <c r="T103" s="36" t="s">
        <v>62</v>
      </c>
      <c r="U103" s="288">
        <v>300</v>
      </c>
      <c r="V103" s="289">
        <f t="shared" ref="V103:V109" si="6">IFERROR(IF(U103="",0,CEILING((U103/$H103),1)*$H103),"")</f>
        <v>307.8</v>
      </c>
      <c r="W103" s="37">
        <f>IFERROR(IF(V103=0,"",ROUNDUP(V103/H103,0)*0.02175),"")</f>
        <v>0.8264999999999999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298">
        <v>4607091385304</v>
      </c>
      <c r="E104" s="299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9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01"/>
      <c r="O104" s="301"/>
      <c r="P104" s="301"/>
      <c r="Q104" s="299"/>
      <c r="R104" s="35"/>
      <c r="S104" s="35"/>
      <c r="T104" s="36" t="s">
        <v>62</v>
      </c>
      <c r="U104" s="288">
        <v>0</v>
      </c>
      <c r="V104" s="289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298">
        <v>4607091386264</v>
      </c>
      <c r="E105" s="299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01"/>
      <c r="O105" s="301"/>
      <c r="P105" s="301"/>
      <c r="Q105" s="299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298">
        <v>4607091385731</v>
      </c>
      <c r="E106" s="299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85" t="s">
        <v>187</v>
      </c>
      <c r="N106" s="301"/>
      <c r="O106" s="301"/>
      <c r="P106" s="301"/>
      <c r="Q106" s="299"/>
      <c r="R106" s="35"/>
      <c r="S106" s="35"/>
      <c r="T106" s="36" t="s">
        <v>62</v>
      </c>
      <c r="U106" s="288">
        <v>450</v>
      </c>
      <c r="V106" s="289">
        <f t="shared" si="6"/>
        <v>450.90000000000003</v>
      </c>
      <c r="W106" s="37">
        <f>IFERROR(IF(V106=0,"",ROUNDUP(V106/H106,0)*0.00753),"")</f>
        <v>1.2575100000000001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298">
        <v>4680115880214</v>
      </c>
      <c r="E107" s="299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86" t="s">
        <v>190</v>
      </c>
      <c r="N107" s="301"/>
      <c r="O107" s="301"/>
      <c r="P107" s="301"/>
      <c r="Q107" s="299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298">
        <v>4680115880894</v>
      </c>
      <c r="E108" s="299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87" t="s">
        <v>193</v>
      </c>
      <c r="N108" s="301"/>
      <c r="O108" s="301"/>
      <c r="P108" s="301"/>
      <c r="Q108" s="299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298">
        <v>4607091385427</v>
      </c>
      <c r="E109" s="299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01"/>
      <c r="O109" s="301"/>
      <c r="P109" s="301"/>
      <c r="Q109" s="299"/>
      <c r="R109" s="35"/>
      <c r="S109" s="35"/>
      <c r="T109" s="36" t="s">
        <v>62</v>
      </c>
      <c r="U109" s="288">
        <v>50</v>
      </c>
      <c r="V109" s="289">
        <f t="shared" si="6"/>
        <v>51</v>
      </c>
      <c r="W109" s="37">
        <f>IFERROR(IF(V109=0,"",ROUNDUP(V109/H109,0)*0.00753),"")</f>
        <v>0.12801000000000001</v>
      </c>
      <c r="X109" s="57"/>
      <c r="Y109" s="58"/>
      <c r="AC109" s="112" t="s">
        <v>1</v>
      </c>
    </row>
    <row r="110" spans="1:29" x14ac:dyDescent="0.2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8"/>
      <c r="M110" s="303" t="s">
        <v>63</v>
      </c>
      <c r="N110" s="304"/>
      <c r="O110" s="304"/>
      <c r="P110" s="304"/>
      <c r="Q110" s="304"/>
      <c r="R110" s="304"/>
      <c r="S110" s="30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220.37037037037035</v>
      </c>
      <c r="V110" s="290">
        <f>IFERROR(V103/H103,"0")+IFERROR(V104/H104,"0")+IFERROR(V105/H105,"0")+IFERROR(V106/H106,"0")+IFERROR(V107/H107,"0")+IFERROR(V108/H108,"0")+IFERROR(V109/H109,"0")</f>
        <v>222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2.2120200000000003</v>
      </c>
      <c r="X110" s="291"/>
      <c r="Y110" s="291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8"/>
      <c r="M111" s="303" t="s">
        <v>63</v>
      </c>
      <c r="N111" s="304"/>
      <c r="O111" s="304"/>
      <c r="P111" s="304"/>
      <c r="Q111" s="304"/>
      <c r="R111" s="304"/>
      <c r="S111" s="305"/>
      <c r="T111" s="38" t="s">
        <v>62</v>
      </c>
      <c r="U111" s="290">
        <f>IFERROR(SUM(U103:U109),"0")</f>
        <v>800</v>
      </c>
      <c r="V111" s="290">
        <f>IFERROR(SUM(V103:V109),"0")</f>
        <v>809.7</v>
      </c>
      <c r="W111" s="38"/>
      <c r="X111" s="291"/>
      <c r="Y111" s="291"/>
    </row>
    <row r="112" spans="1:29" ht="14.25" customHeight="1" x14ac:dyDescent="0.25">
      <c r="A112" s="316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85"/>
      <c r="Y112" s="285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298">
        <v>4607091383065</v>
      </c>
      <c r="E113" s="299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01"/>
      <c r="O113" s="301"/>
      <c r="P113" s="301"/>
      <c r="Q113" s="299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298">
        <v>4607091380699</v>
      </c>
      <c r="E114" s="299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82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01"/>
      <c r="O114" s="301"/>
      <c r="P114" s="301"/>
      <c r="Q114" s="299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298">
        <v>4680115880238</v>
      </c>
      <c r="E115" s="299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83" t="s">
        <v>203</v>
      </c>
      <c r="N115" s="301"/>
      <c r="O115" s="301"/>
      <c r="P115" s="301"/>
      <c r="Q115" s="299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298">
        <v>4680115881464</v>
      </c>
      <c r="E116" s="299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84" t="s">
        <v>206</v>
      </c>
      <c r="N116" s="301"/>
      <c r="O116" s="301"/>
      <c r="P116" s="301"/>
      <c r="Q116" s="299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06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8"/>
      <c r="M117" s="303" t="s">
        <v>63</v>
      </c>
      <c r="N117" s="304"/>
      <c r="O117" s="304"/>
      <c r="P117" s="304"/>
      <c r="Q117" s="304"/>
      <c r="R117" s="304"/>
      <c r="S117" s="30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8"/>
      <c r="M118" s="303" t="s">
        <v>63</v>
      </c>
      <c r="N118" s="304"/>
      <c r="O118" s="304"/>
      <c r="P118" s="304"/>
      <c r="Q118" s="304"/>
      <c r="R118" s="304"/>
      <c r="S118" s="30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20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84"/>
      <c r="Y119" s="284"/>
    </row>
    <row r="120" spans="1:29" ht="14.25" customHeight="1" x14ac:dyDescent="0.25">
      <c r="A120" s="316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85"/>
      <c r="Y120" s="285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298">
        <v>4607091385168</v>
      </c>
      <c r="E121" s="299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01"/>
      <c r="O121" s="301"/>
      <c r="P121" s="301"/>
      <c r="Q121" s="299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298">
        <v>4607091383256</v>
      </c>
      <c r="E122" s="299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01"/>
      <c r="O122" s="301"/>
      <c r="P122" s="301"/>
      <c r="Q122" s="299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298">
        <v>4607091385748</v>
      </c>
      <c r="E123" s="299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01"/>
      <c r="O123" s="301"/>
      <c r="P123" s="301"/>
      <c r="Q123" s="299"/>
      <c r="R123" s="35"/>
      <c r="S123" s="35"/>
      <c r="T123" s="36" t="s">
        <v>62</v>
      </c>
      <c r="U123" s="288">
        <v>450</v>
      </c>
      <c r="V123" s="289">
        <f>IFERROR(IF(U123="",0,CEILING((U123/$H123),1)*$H123),"")</f>
        <v>450.90000000000003</v>
      </c>
      <c r="W123" s="37">
        <f>IFERROR(IF(V123=0,"",ROUNDUP(V123/H123,0)*0.00753),"")</f>
        <v>1.2575100000000001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298">
        <v>4607091384581</v>
      </c>
      <c r="E124" s="299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7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01"/>
      <c r="O124" s="301"/>
      <c r="P124" s="301"/>
      <c r="Q124" s="299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06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8"/>
      <c r="M125" s="303" t="s">
        <v>63</v>
      </c>
      <c r="N125" s="304"/>
      <c r="O125" s="304"/>
      <c r="P125" s="304"/>
      <c r="Q125" s="304"/>
      <c r="R125" s="304"/>
      <c r="S125" s="305"/>
      <c r="T125" s="38" t="s">
        <v>64</v>
      </c>
      <c r="U125" s="290">
        <f>IFERROR(U121/H121,"0")+IFERROR(U122/H122,"0")+IFERROR(U123/H123,"0")+IFERROR(U124/H124,"0")</f>
        <v>166.66666666666666</v>
      </c>
      <c r="V125" s="290">
        <f>IFERROR(V121/H121,"0")+IFERROR(V122/H122,"0")+IFERROR(V123/H123,"0")+IFERROR(V124/H124,"0")</f>
        <v>167</v>
      </c>
      <c r="W125" s="290">
        <f>IFERROR(IF(W121="",0,W121),"0")+IFERROR(IF(W122="",0,W122),"0")+IFERROR(IF(W123="",0,W123),"0")+IFERROR(IF(W124="",0,W124),"0")</f>
        <v>1.2575100000000001</v>
      </c>
      <c r="X125" s="291"/>
      <c r="Y125" s="291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8"/>
      <c r="M126" s="303" t="s">
        <v>63</v>
      </c>
      <c r="N126" s="304"/>
      <c r="O126" s="304"/>
      <c r="P126" s="304"/>
      <c r="Q126" s="304"/>
      <c r="R126" s="304"/>
      <c r="S126" s="305"/>
      <c r="T126" s="38" t="s">
        <v>62</v>
      </c>
      <c r="U126" s="290">
        <f>IFERROR(SUM(U121:U124),"0")</f>
        <v>450</v>
      </c>
      <c r="V126" s="290">
        <f>IFERROR(SUM(V121:V124),"0")</f>
        <v>450.90000000000003</v>
      </c>
      <c r="W126" s="38"/>
      <c r="X126" s="291"/>
      <c r="Y126" s="291"/>
    </row>
    <row r="127" spans="1:29" ht="27.75" customHeight="1" x14ac:dyDescent="0.2">
      <c r="A127" s="325" t="s">
        <v>216</v>
      </c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49"/>
      <c r="Y127" s="49"/>
    </row>
    <row r="128" spans="1:29" ht="16.5" customHeight="1" x14ac:dyDescent="0.25">
      <c r="A128" s="320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84"/>
      <c r="Y128" s="284"/>
    </row>
    <row r="129" spans="1:29" ht="14.25" customHeight="1" x14ac:dyDescent="0.25">
      <c r="A129" s="316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85"/>
      <c r="Y129" s="285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298">
        <v>4607091383423</v>
      </c>
      <c r="E130" s="299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7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01"/>
      <c r="O130" s="301"/>
      <c r="P130" s="301"/>
      <c r="Q130" s="299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298">
        <v>4607091381405</v>
      </c>
      <c r="E131" s="299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7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01"/>
      <c r="O131" s="301"/>
      <c r="P131" s="301"/>
      <c r="Q131" s="299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298">
        <v>4607091386516</v>
      </c>
      <c r="E132" s="299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7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01"/>
      <c r="O132" s="301"/>
      <c r="P132" s="301"/>
      <c r="Q132" s="299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8"/>
      <c r="M133" s="303" t="s">
        <v>63</v>
      </c>
      <c r="N133" s="304"/>
      <c r="O133" s="304"/>
      <c r="P133" s="304"/>
      <c r="Q133" s="304"/>
      <c r="R133" s="304"/>
      <c r="S133" s="30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8"/>
      <c r="M134" s="303" t="s">
        <v>63</v>
      </c>
      <c r="N134" s="304"/>
      <c r="O134" s="304"/>
      <c r="P134" s="304"/>
      <c r="Q134" s="304"/>
      <c r="R134" s="304"/>
      <c r="S134" s="30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20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84"/>
      <c r="Y135" s="284"/>
    </row>
    <row r="136" spans="1:29" ht="14.25" customHeight="1" x14ac:dyDescent="0.25">
      <c r="A136" s="316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85"/>
      <c r="Y136" s="285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298">
        <v>4680115881402</v>
      </c>
      <c r="E137" s="299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70" t="s">
        <v>227</v>
      </c>
      <c r="N137" s="301"/>
      <c r="O137" s="301"/>
      <c r="P137" s="301"/>
      <c r="Q137" s="299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298">
        <v>4607091387445</v>
      </c>
      <c r="E138" s="299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01"/>
      <c r="O138" s="301"/>
      <c r="P138" s="301"/>
      <c r="Q138" s="299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298">
        <v>4607091386004</v>
      </c>
      <c r="E139" s="299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01"/>
      <c r="O139" s="301"/>
      <c r="P139" s="301"/>
      <c r="Q139" s="299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298">
        <v>4607091386004</v>
      </c>
      <c r="E140" s="299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01"/>
      <c r="O140" s="301"/>
      <c r="P140" s="301"/>
      <c r="Q140" s="299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298">
        <v>4607091386073</v>
      </c>
      <c r="E141" s="299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01"/>
      <c r="O141" s="301"/>
      <c r="P141" s="301"/>
      <c r="Q141" s="299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298">
        <v>4607091387322</v>
      </c>
      <c r="E142" s="299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01"/>
      <c r="O142" s="301"/>
      <c r="P142" s="301"/>
      <c r="Q142" s="299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298">
        <v>4607091387322</v>
      </c>
      <c r="E143" s="299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01"/>
      <c r="O143" s="301"/>
      <c r="P143" s="301"/>
      <c r="Q143" s="299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298">
        <v>4607091387377</v>
      </c>
      <c r="E144" s="299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01"/>
      <c r="O144" s="301"/>
      <c r="P144" s="301"/>
      <c r="Q144" s="299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298">
        <v>4607091387353</v>
      </c>
      <c r="E145" s="299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01"/>
      <c r="O145" s="301"/>
      <c r="P145" s="301"/>
      <c r="Q145" s="299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298">
        <v>4607091386011</v>
      </c>
      <c r="E146" s="299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01"/>
      <c r="O146" s="301"/>
      <c r="P146" s="301"/>
      <c r="Q146" s="299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298">
        <v>4607091387308</v>
      </c>
      <c r="E147" s="299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01"/>
      <c r="O147" s="301"/>
      <c r="P147" s="301"/>
      <c r="Q147" s="299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298">
        <v>4607091387339</v>
      </c>
      <c r="E148" s="299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01"/>
      <c r="O148" s="301"/>
      <c r="P148" s="301"/>
      <c r="Q148" s="299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298">
        <v>4680115881938</v>
      </c>
      <c r="E149" s="299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63" t="s">
        <v>252</v>
      </c>
      <c r="N149" s="301"/>
      <c r="O149" s="301"/>
      <c r="P149" s="301"/>
      <c r="Q149" s="299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298">
        <v>4680115881396</v>
      </c>
      <c r="E150" s="299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64" t="s">
        <v>255</v>
      </c>
      <c r="N150" s="301"/>
      <c r="O150" s="301"/>
      <c r="P150" s="301"/>
      <c r="Q150" s="299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298">
        <v>4607091387346</v>
      </c>
      <c r="E151" s="299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01"/>
      <c r="O151" s="301"/>
      <c r="P151" s="301"/>
      <c r="Q151" s="299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298">
        <v>4607091389807</v>
      </c>
      <c r="E152" s="299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01"/>
      <c r="O152" s="301"/>
      <c r="P152" s="301"/>
      <c r="Q152" s="299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06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8"/>
      <c r="M153" s="303" t="s">
        <v>63</v>
      </c>
      <c r="N153" s="304"/>
      <c r="O153" s="304"/>
      <c r="P153" s="304"/>
      <c r="Q153" s="304"/>
      <c r="R153" s="304"/>
      <c r="S153" s="30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8"/>
      <c r="M154" s="303" t="s">
        <v>63</v>
      </c>
      <c r="N154" s="304"/>
      <c r="O154" s="304"/>
      <c r="P154" s="304"/>
      <c r="Q154" s="304"/>
      <c r="R154" s="304"/>
      <c r="S154" s="30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16" t="s">
        <v>96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285"/>
      <c r="Y155" s="285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298">
        <v>4680115881914</v>
      </c>
      <c r="E156" s="299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9" t="s">
        <v>262</v>
      </c>
      <c r="N156" s="301"/>
      <c r="O156" s="301"/>
      <c r="P156" s="301"/>
      <c r="Q156" s="299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298">
        <v>4680115880764</v>
      </c>
      <c r="E157" s="299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01"/>
      <c r="O157" s="301"/>
      <c r="P157" s="301"/>
      <c r="Q157" s="299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06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8"/>
      <c r="M158" s="303" t="s">
        <v>63</v>
      </c>
      <c r="N158" s="304"/>
      <c r="O158" s="304"/>
      <c r="P158" s="304"/>
      <c r="Q158" s="304"/>
      <c r="R158" s="304"/>
      <c r="S158" s="30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8"/>
      <c r="M159" s="303" t="s">
        <v>63</v>
      </c>
      <c r="N159" s="304"/>
      <c r="O159" s="304"/>
      <c r="P159" s="304"/>
      <c r="Q159" s="304"/>
      <c r="R159" s="304"/>
      <c r="S159" s="30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16" t="s">
        <v>57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285"/>
      <c r="Y160" s="285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298">
        <v>4607091387193</v>
      </c>
      <c r="E161" s="299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01"/>
      <c r="O161" s="301"/>
      <c r="P161" s="301"/>
      <c r="Q161" s="299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298">
        <v>4607091387230</v>
      </c>
      <c r="E162" s="299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01"/>
      <c r="O162" s="301"/>
      <c r="P162" s="301"/>
      <c r="Q162" s="299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298">
        <v>4680115880993</v>
      </c>
      <c r="E163" s="299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4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01"/>
      <c r="O163" s="301"/>
      <c r="P163" s="301"/>
      <c r="Q163" s="299"/>
      <c r="R163" s="35"/>
      <c r="S163" s="35"/>
      <c r="T163" s="36" t="s">
        <v>62</v>
      </c>
      <c r="U163" s="288">
        <v>0</v>
      </c>
      <c r="V163" s="289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298">
        <v>4680115881761</v>
      </c>
      <c r="E164" s="299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0" t="s">
        <v>274</v>
      </c>
      <c r="N164" s="301"/>
      <c r="O164" s="301"/>
      <c r="P164" s="301"/>
      <c r="Q164" s="299"/>
      <c r="R164" s="35"/>
      <c r="S164" s="35"/>
      <c r="T164" s="36" t="s">
        <v>62</v>
      </c>
      <c r="U164" s="288">
        <v>0</v>
      </c>
      <c r="V164" s="289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298">
        <v>4680115881563</v>
      </c>
      <c r="E165" s="299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1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01"/>
      <c r="O165" s="301"/>
      <c r="P165" s="301"/>
      <c r="Q165" s="299"/>
      <c r="R165" s="35"/>
      <c r="S165" s="35"/>
      <c r="T165" s="36" t="s">
        <v>62</v>
      </c>
      <c r="U165" s="288">
        <v>0</v>
      </c>
      <c r="V165" s="289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298">
        <v>4680115882683</v>
      </c>
      <c r="E166" s="299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52" t="s">
        <v>279</v>
      </c>
      <c r="N166" s="301"/>
      <c r="O166" s="301"/>
      <c r="P166" s="301"/>
      <c r="Q166" s="299"/>
      <c r="R166" s="35"/>
      <c r="S166" s="35"/>
      <c r="T166" s="36" t="s">
        <v>62</v>
      </c>
      <c r="U166" s="288">
        <v>50</v>
      </c>
      <c r="V166" s="289">
        <f t="shared" si="8"/>
        <v>54</v>
      </c>
      <c r="W166" s="37">
        <f>IFERROR(IF(V166=0,"",ROUNDUP(V166/H166,0)*0.00937),"")</f>
        <v>9.3700000000000006E-2</v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298">
        <v>4680115882690</v>
      </c>
      <c r="E167" s="299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53" t="s">
        <v>282</v>
      </c>
      <c r="N167" s="301"/>
      <c r="O167" s="301"/>
      <c r="P167" s="301"/>
      <c r="Q167" s="299"/>
      <c r="R167" s="35"/>
      <c r="S167" s="35"/>
      <c r="T167" s="36" t="s">
        <v>62</v>
      </c>
      <c r="U167" s="288">
        <v>70</v>
      </c>
      <c r="V167" s="289">
        <f t="shared" si="8"/>
        <v>70.2</v>
      </c>
      <c r="W167" s="37">
        <f>IFERROR(IF(V167=0,"",ROUNDUP(V167/H167,0)*0.00937),"")</f>
        <v>0.12181</v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298">
        <v>4680115882669</v>
      </c>
      <c r="E168" s="299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44" t="s">
        <v>285</v>
      </c>
      <c r="N168" s="301"/>
      <c r="O168" s="301"/>
      <c r="P168" s="301"/>
      <c r="Q168" s="299"/>
      <c r="R168" s="35"/>
      <c r="S168" s="35"/>
      <c r="T168" s="36" t="s">
        <v>62</v>
      </c>
      <c r="U168" s="288">
        <v>100</v>
      </c>
      <c r="V168" s="289">
        <f t="shared" si="8"/>
        <v>102.60000000000001</v>
      </c>
      <c r="W168" s="37">
        <f>IFERROR(IF(V168=0,"",ROUNDUP(V168/H168,0)*0.00937),"")</f>
        <v>0.17802999999999999</v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298">
        <v>4680115882676</v>
      </c>
      <c r="E169" s="299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45" t="s">
        <v>288</v>
      </c>
      <c r="N169" s="301"/>
      <c r="O169" s="301"/>
      <c r="P169" s="301"/>
      <c r="Q169" s="299"/>
      <c r="R169" s="35"/>
      <c r="S169" s="35"/>
      <c r="T169" s="36" t="s">
        <v>62</v>
      </c>
      <c r="U169" s="288">
        <v>50</v>
      </c>
      <c r="V169" s="289">
        <f t="shared" si="8"/>
        <v>54</v>
      </c>
      <c r="W169" s="37">
        <f>IFERROR(IF(V169=0,"",ROUNDUP(V169/H169,0)*0.00937),"")</f>
        <v>9.3700000000000006E-2</v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298">
        <v>4607091387285</v>
      </c>
      <c r="E170" s="299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01"/>
      <c r="O170" s="301"/>
      <c r="P170" s="301"/>
      <c r="Q170" s="299"/>
      <c r="R170" s="35"/>
      <c r="S170" s="35"/>
      <c r="T170" s="36" t="s">
        <v>62</v>
      </c>
      <c r="U170" s="288">
        <v>0</v>
      </c>
      <c r="V170" s="289">
        <f t="shared" si="8"/>
        <v>0</v>
      </c>
      <c r="W170" s="37" t="str">
        <f>IFERROR(IF(V170=0,"",ROUNDUP(V170/H170,0)*0.00502),"")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298">
        <v>4680115880986</v>
      </c>
      <c r="E171" s="299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47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01"/>
      <c r="O171" s="301"/>
      <c r="P171" s="301"/>
      <c r="Q171" s="299"/>
      <c r="R171" s="35"/>
      <c r="S171" s="35"/>
      <c r="T171" s="36" t="s">
        <v>62</v>
      </c>
      <c r="U171" s="288">
        <v>0</v>
      </c>
      <c r="V171" s="289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298">
        <v>4680115880207</v>
      </c>
      <c r="E172" s="299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48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01"/>
      <c r="O172" s="301"/>
      <c r="P172" s="301"/>
      <c r="Q172" s="299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298">
        <v>4680115881785</v>
      </c>
      <c r="E173" s="299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40" t="s">
        <v>297</v>
      </c>
      <c r="N173" s="301"/>
      <c r="O173" s="301"/>
      <c r="P173" s="301"/>
      <c r="Q173" s="299"/>
      <c r="R173" s="35"/>
      <c r="S173" s="35"/>
      <c r="T173" s="36" t="s">
        <v>62</v>
      </c>
      <c r="U173" s="288">
        <v>0</v>
      </c>
      <c r="V173" s="289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298">
        <v>4680115881679</v>
      </c>
      <c r="E174" s="299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4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01"/>
      <c r="O174" s="301"/>
      <c r="P174" s="301"/>
      <c r="Q174" s="299"/>
      <c r="R174" s="35"/>
      <c r="S174" s="35"/>
      <c r="T174" s="36" t="s">
        <v>62</v>
      </c>
      <c r="U174" s="288">
        <v>0</v>
      </c>
      <c r="V174" s="289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298">
        <v>4680115880191</v>
      </c>
      <c r="E175" s="299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4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01"/>
      <c r="O175" s="301"/>
      <c r="P175" s="301"/>
      <c r="Q175" s="299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298">
        <v>4607091389845</v>
      </c>
      <c r="E176" s="299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01"/>
      <c r="O176" s="301"/>
      <c r="P176" s="301"/>
      <c r="Q176" s="299"/>
      <c r="R176" s="35"/>
      <c r="S176" s="35"/>
      <c r="T176" s="36" t="s">
        <v>62</v>
      </c>
      <c r="U176" s="288">
        <v>70</v>
      </c>
      <c r="V176" s="289">
        <f t="shared" si="8"/>
        <v>71.400000000000006</v>
      </c>
      <c r="W176" s="37">
        <f>IFERROR(IF(V176=0,"",ROUNDUP(V176/H176,0)*0.00502),"")</f>
        <v>0.17068</v>
      </c>
      <c r="X176" s="57"/>
      <c r="Y176" s="58"/>
      <c r="AC176" s="157" t="s">
        <v>1</v>
      </c>
    </row>
    <row r="177" spans="1:29" x14ac:dyDescent="0.2">
      <c r="A177" s="306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8"/>
      <c r="M177" s="303" t="s">
        <v>63</v>
      </c>
      <c r="N177" s="304"/>
      <c r="O177" s="304"/>
      <c r="P177" s="304"/>
      <c r="Q177" s="304"/>
      <c r="R177" s="304"/>
      <c r="S177" s="30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83.333333333333329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86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0.65792000000000006</v>
      </c>
      <c r="X177" s="291"/>
      <c r="Y177" s="291"/>
    </row>
    <row r="178" spans="1:29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8"/>
      <c r="M178" s="303" t="s">
        <v>63</v>
      </c>
      <c r="N178" s="304"/>
      <c r="O178" s="304"/>
      <c r="P178" s="304"/>
      <c r="Q178" s="304"/>
      <c r="R178" s="304"/>
      <c r="S178" s="305"/>
      <c r="T178" s="38" t="s">
        <v>62</v>
      </c>
      <c r="U178" s="290">
        <f>IFERROR(SUM(U161:U176),"0")</f>
        <v>340</v>
      </c>
      <c r="V178" s="290">
        <f>IFERROR(SUM(V161:V176),"0")</f>
        <v>352.20000000000005</v>
      </c>
      <c r="W178" s="38"/>
      <c r="X178" s="291"/>
      <c r="Y178" s="291"/>
    </row>
    <row r="179" spans="1:29" ht="14.25" customHeight="1" x14ac:dyDescent="0.25">
      <c r="A179" s="316" t="s">
        <v>65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285"/>
      <c r="Y179" s="285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298">
        <v>4680115881556</v>
      </c>
      <c r="E180" s="299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36" t="s">
        <v>306</v>
      </c>
      <c r="N180" s="301"/>
      <c r="O180" s="301"/>
      <c r="P180" s="301"/>
      <c r="Q180" s="299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298">
        <v>4607091387766</v>
      </c>
      <c r="E181" s="299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01"/>
      <c r="O181" s="301"/>
      <c r="P181" s="301"/>
      <c r="Q181" s="299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298">
        <v>4607091387957</v>
      </c>
      <c r="E182" s="299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01"/>
      <c r="O182" s="301"/>
      <c r="P182" s="301"/>
      <c r="Q182" s="299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298">
        <v>4607091387964</v>
      </c>
      <c r="E183" s="299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01"/>
      <c r="O183" s="301"/>
      <c r="P183" s="301"/>
      <c r="Q183" s="299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298">
        <v>4680115880573</v>
      </c>
      <c r="E184" s="299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31" t="s">
        <v>315</v>
      </c>
      <c r="N184" s="301"/>
      <c r="O184" s="301"/>
      <c r="P184" s="301"/>
      <c r="Q184" s="299"/>
      <c r="R184" s="35"/>
      <c r="S184" s="35"/>
      <c r="T184" s="36" t="s">
        <v>62</v>
      </c>
      <c r="U184" s="288">
        <v>100</v>
      </c>
      <c r="V184" s="289">
        <f t="shared" si="9"/>
        <v>101.39999999999999</v>
      </c>
      <c r="W184" s="37">
        <f>IFERROR(IF(V184=0,"",ROUNDUP(V184/H184,0)*0.02175),"")</f>
        <v>0.28275</v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298">
        <v>4680115881594</v>
      </c>
      <c r="E185" s="299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32" t="s">
        <v>318</v>
      </c>
      <c r="N185" s="301"/>
      <c r="O185" s="301"/>
      <c r="P185" s="301"/>
      <c r="Q185" s="299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298">
        <v>4680115881587</v>
      </c>
      <c r="E186" s="299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33" t="s">
        <v>321</v>
      </c>
      <c r="N186" s="301"/>
      <c r="O186" s="301"/>
      <c r="P186" s="301"/>
      <c r="Q186" s="299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298">
        <v>4680115880962</v>
      </c>
      <c r="E187" s="299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34" t="s">
        <v>324</v>
      </c>
      <c r="N187" s="301"/>
      <c r="O187" s="301"/>
      <c r="P187" s="301"/>
      <c r="Q187" s="299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298">
        <v>4680115881617</v>
      </c>
      <c r="E188" s="299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35" t="s">
        <v>327</v>
      </c>
      <c r="N188" s="301"/>
      <c r="O188" s="301"/>
      <c r="P188" s="301"/>
      <c r="Q188" s="299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298">
        <v>4680115881228</v>
      </c>
      <c r="E189" s="299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2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01"/>
      <c r="O189" s="301"/>
      <c r="P189" s="301"/>
      <c r="Q189" s="299"/>
      <c r="R189" s="35"/>
      <c r="S189" s="35"/>
      <c r="T189" s="36" t="s">
        <v>62</v>
      </c>
      <c r="U189" s="288">
        <v>360</v>
      </c>
      <c r="V189" s="289">
        <f t="shared" si="9"/>
        <v>360</v>
      </c>
      <c r="W189" s="37">
        <f>IFERROR(IF(V189=0,"",ROUNDUP(V189/H189,0)*0.00753),"")</f>
        <v>1.1294999999999999</v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298">
        <v>4680115881037</v>
      </c>
      <c r="E190" s="299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27" t="s">
        <v>332</v>
      </c>
      <c r="N190" s="301"/>
      <c r="O190" s="301"/>
      <c r="P190" s="301"/>
      <c r="Q190" s="299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298">
        <v>4680115881211</v>
      </c>
      <c r="E191" s="299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28" t="s">
        <v>335</v>
      </c>
      <c r="N191" s="301"/>
      <c r="O191" s="301"/>
      <c r="P191" s="301"/>
      <c r="Q191" s="299"/>
      <c r="R191" s="35"/>
      <c r="S191" s="35"/>
      <c r="T191" s="36" t="s">
        <v>62</v>
      </c>
      <c r="U191" s="288">
        <v>440</v>
      </c>
      <c r="V191" s="289">
        <f t="shared" si="9"/>
        <v>441.59999999999997</v>
      </c>
      <c r="W191" s="37">
        <f>IFERROR(IF(V191=0,"",ROUNDUP(V191/H191,0)*0.00753),"")</f>
        <v>1.3855200000000001</v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298">
        <v>4680115881020</v>
      </c>
      <c r="E192" s="299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29" t="s">
        <v>338</v>
      </c>
      <c r="N192" s="301"/>
      <c r="O192" s="301"/>
      <c r="P192" s="301"/>
      <c r="Q192" s="299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298">
        <v>4607091381672</v>
      </c>
      <c r="E193" s="299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01"/>
      <c r="O193" s="301"/>
      <c r="P193" s="301"/>
      <c r="Q193" s="299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298">
        <v>4607091387537</v>
      </c>
      <c r="E194" s="299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01"/>
      <c r="O194" s="301"/>
      <c r="P194" s="301"/>
      <c r="Q194" s="299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298">
        <v>4607091387513</v>
      </c>
      <c r="E195" s="299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01"/>
      <c r="O195" s="301"/>
      <c r="P195" s="301"/>
      <c r="Q195" s="299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298">
        <v>4680115882195</v>
      </c>
      <c r="E196" s="299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23" t="s">
        <v>347</v>
      </c>
      <c r="N196" s="301"/>
      <c r="O196" s="301"/>
      <c r="P196" s="301"/>
      <c r="Q196" s="299"/>
      <c r="R196" s="35"/>
      <c r="S196" s="35"/>
      <c r="T196" s="36" t="s">
        <v>62</v>
      </c>
      <c r="U196" s="288">
        <v>0</v>
      </c>
      <c r="V196" s="289">
        <f t="shared" si="9"/>
        <v>0</v>
      </c>
      <c r="W196" s="37" t="str">
        <f t="shared" si="10"/>
        <v/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298">
        <v>4680115880092</v>
      </c>
      <c r="E197" s="299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24" t="s">
        <v>350</v>
      </c>
      <c r="N197" s="301"/>
      <c r="O197" s="301"/>
      <c r="P197" s="301"/>
      <c r="Q197" s="299"/>
      <c r="R197" s="35"/>
      <c r="S197" s="35"/>
      <c r="T197" s="36" t="s">
        <v>62</v>
      </c>
      <c r="U197" s="288">
        <v>200</v>
      </c>
      <c r="V197" s="289">
        <f t="shared" si="9"/>
        <v>201.6</v>
      </c>
      <c r="W197" s="37">
        <f t="shared" si="10"/>
        <v>0.63251999999999997</v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298">
        <v>4680115880221</v>
      </c>
      <c r="E198" s="299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25" t="s">
        <v>353</v>
      </c>
      <c r="N198" s="301"/>
      <c r="O198" s="301"/>
      <c r="P198" s="301"/>
      <c r="Q198" s="299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298">
        <v>4680115880504</v>
      </c>
      <c r="E199" s="299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1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01"/>
      <c r="O199" s="301"/>
      <c r="P199" s="301"/>
      <c r="Q199" s="299"/>
      <c r="R199" s="35"/>
      <c r="S199" s="35"/>
      <c r="T199" s="36" t="s">
        <v>62</v>
      </c>
      <c r="U199" s="288">
        <v>120</v>
      </c>
      <c r="V199" s="289">
        <f t="shared" si="9"/>
        <v>120</v>
      </c>
      <c r="W199" s="37">
        <f t="shared" si="10"/>
        <v>0.3765</v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298">
        <v>4680115882164</v>
      </c>
      <c r="E200" s="299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19" t="s">
        <v>358</v>
      </c>
      <c r="N200" s="301"/>
      <c r="O200" s="301"/>
      <c r="P200" s="301"/>
      <c r="Q200" s="299"/>
      <c r="R200" s="35"/>
      <c r="S200" s="35"/>
      <c r="T200" s="36" t="s">
        <v>62</v>
      </c>
      <c r="U200" s="288">
        <v>0</v>
      </c>
      <c r="V200" s="289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x14ac:dyDescent="0.2">
      <c r="A201" s="306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8"/>
      <c r="M201" s="303" t="s">
        <v>63</v>
      </c>
      <c r="N201" s="304"/>
      <c r="O201" s="304"/>
      <c r="P201" s="304"/>
      <c r="Q201" s="304"/>
      <c r="R201" s="304"/>
      <c r="S201" s="30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479.48717948717956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481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3.8067899999999999</v>
      </c>
      <c r="X201" s="291"/>
      <c r="Y201" s="291"/>
    </row>
    <row r="202" spans="1:29" x14ac:dyDescent="0.2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8"/>
      <c r="M202" s="303" t="s">
        <v>63</v>
      </c>
      <c r="N202" s="304"/>
      <c r="O202" s="304"/>
      <c r="P202" s="304"/>
      <c r="Q202" s="304"/>
      <c r="R202" s="304"/>
      <c r="S202" s="305"/>
      <c r="T202" s="38" t="s">
        <v>62</v>
      </c>
      <c r="U202" s="290">
        <f>IFERROR(SUM(U180:U200),"0")</f>
        <v>1220</v>
      </c>
      <c r="V202" s="290">
        <f>IFERROR(SUM(V180:V200),"0")</f>
        <v>1224.5999999999999</v>
      </c>
      <c r="W202" s="38"/>
      <c r="X202" s="291"/>
      <c r="Y202" s="291"/>
    </row>
    <row r="203" spans="1:29" ht="14.25" customHeight="1" x14ac:dyDescent="0.25">
      <c r="A203" s="316" t="s">
        <v>196</v>
      </c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285"/>
      <c r="Y203" s="285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298">
        <v>4607091380880</v>
      </c>
      <c r="E204" s="299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01"/>
      <c r="O204" s="301"/>
      <c r="P204" s="301"/>
      <c r="Q204" s="299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298">
        <v>4607091384482</v>
      </c>
      <c r="E205" s="299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01"/>
      <c r="O205" s="301"/>
      <c r="P205" s="301"/>
      <c r="Q205" s="299"/>
      <c r="R205" s="35"/>
      <c r="S205" s="35"/>
      <c r="T205" s="36" t="s">
        <v>62</v>
      </c>
      <c r="U205" s="288">
        <v>300</v>
      </c>
      <c r="V205" s="289">
        <f t="shared" si="11"/>
        <v>304.2</v>
      </c>
      <c r="W205" s="37">
        <f>IFERROR(IF(V205=0,"",ROUNDUP(V205/H205,0)*0.02175),"")</f>
        <v>0.84824999999999995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298">
        <v>4607091380897</v>
      </c>
      <c r="E206" s="299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01"/>
      <c r="O206" s="301"/>
      <c r="P206" s="301"/>
      <c r="Q206" s="299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298">
        <v>4680115880801</v>
      </c>
      <c r="E207" s="299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15" t="s">
        <v>367</v>
      </c>
      <c r="N207" s="301"/>
      <c r="O207" s="301"/>
      <c r="P207" s="301"/>
      <c r="Q207" s="299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298">
        <v>4680115880818</v>
      </c>
      <c r="E208" s="299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16" t="s">
        <v>370</v>
      </c>
      <c r="N208" s="301"/>
      <c r="O208" s="301"/>
      <c r="P208" s="301"/>
      <c r="Q208" s="299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298">
        <v>4680115880368</v>
      </c>
      <c r="E209" s="299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17" t="s">
        <v>373</v>
      </c>
      <c r="N209" s="301"/>
      <c r="O209" s="301"/>
      <c r="P209" s="301"/>
      <c r="Q209" s="299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06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8"/>
      <c r="M210" s="303" t="s">
        <v>63</v>
      </c>
      <c r="N210" s="304"/>
      <c r="O210" s="304"/>
      <c r="P210" s="304"/>
      <c r="Q210" s="304"/>
      <c r="R210" s="304"/>
      <c r="S210" s="305"/>
      <c r="T210" s="38" t="s">
        <v>64</v>
      </c>
      <c r="U210" s="290">
        <f>IFERROR(U204/H204,"0")+IFERROR(U205/H205,"0")+IFERROR(U206/H206,"0")+IFERROR(U207/H207,"0")+IFERROR(U208/H208,"0")+IFERROR(U209/H209,"0")</f>
        <v>38.46153846153846</v>
      </c>
      <c r="V210" s="290">
        <f>IFERROR(V204/H204,"0")+IFERROR(V205/H205,"0")+IFERROR(V206/H206,"0")+IFERROR(V207/H207,"0")+IFERROR(V208/H208,"0")+IFERROR(V209/H209,"0")</f>
        <v>39</v>
      </c>
      <c r="W210" s="290">
        <f>IFERROR(IF(W204="",0,W204),"0")+IFERROR(IF(W205="",0,W205),"0")+IFERROR(IF(W206="",0,W206),"0")+IFERROR(IF(W207="",0,W207),"0")+IFERROR(IF(W208="",0,W208),"0")+IFERROR(IF(W209="",0,W209),"0")</f>
        <v>0.84824999999999995</v>
      </c>
      <c r="X210" s="291"/>
      <c r="Y210" s="291"/>
    </row>
    <row r="211" spans="1:29" x14ac:dyDescent="0.2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8"/>
      <c r="M211" s="303" t="s">
        <v>63</v>
      </c>
      <c r="N211" s="304"/>
      <c r="O211" s="304"/>
      <c r="P211" s="304"/>
      <c r="Q211" s="304"/>
      <c r="R211" s="304"/>
      <c r="S211" s="305"/>
      <c r="T211" s="38" t="s">
        <v>62</v>
      </c>
      <c r="U211" s="290">
        <f>IFERROR(SUM(U204:U209),"0")</f>
        <v>300</v>
      </c>
      <c r="V211" s="290">
        <f>IFERROR(SUM(V204:V209),"0")</f>
        <v>304.2</v>
      </c>
      <c r="W211" s="38"/>
      <c r="X211" s="291"/>
      <c r="Y211" s="291"/>
    </row>
    <row r="212" spans="1:29" ht="14.25" customHeight="1" x14ac:dyDescent="0.25">
      <c r="A212" s="316" t="s">
        <v>79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285"/>
      <c r="Y212" s="285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298">
        <v>4607091388374</v>
      </c>
      <c r="E213" s="299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10" t="s">
        <v>376</v>
      </c>
      <c r="N213" s="301"/>
      <c r="O213" s="301"/>
      <c r="P213" s="301"/>
      <c r="Q213" s="299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298">
        <v>4607091388381</v>
      </c>
      <c r="E214" s="299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11" t="s">
        <v>379</v>
      </c>
      <c r="N214" s="301"/>
      <c r="O214" s="301"/>
      <c r="P214" s="301"/>
      <c r="Q214" s="299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298">
        <v>4607091388404</v>
      </c>
      <c r="E215" s="299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41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01"/>
      <c r="O215" s="301"/>
      <c r="P215" s="301"/>
      <c r="Q215" s="299"/>
      <c r="R215" s="35"/>
      <c r="S215" s="35"/>
      <c r="T215" s="36" t="s">
        <v>62</v>
      </c>
      <c r="U215" s="288">
        <v>0</v>
      </c>
      <c r="V215" s="28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87" t="s">
        <v>1</v>
      </c>
    </row>
    <row r="216" spans="1:29" x14ac:dyDescent="0.2">
      <c r="A216" s="306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8"/>
      <c r="M216" s="303" t="s">
        <v>63</v>
      </c>
      <c r="N216" s="304"/>
      <c r="O216" s="304"/>
      <c r="P216" s="304"/>
      <c r="Q216" s="304"/>
      <c r="R216" s="304"/>
      <c r="S216" s="305"/>
      <c r="T216" s="38" t="s">
        <v>64</v>
      </c>
      <c r="U216" s="290">
        <f>IFERROR(U213/H213,"0")+IFERROR(U214/H214,"0")+IFERROR(U215/H215,"0")</f>
        <v>0</v>
      </c>
      <c r="V216" s="290">
        <f>IFERROR(V213/H213,"0")+IFERROR(V214/H214,"0")+IFERROR(V215/H215,"0")</f>
        <v>0</v>
      </c>
      <c r="W216" s="290">
        <f>IFERROR(IF(W213="",0,W213),"0")+IFERROR(IF(W214="",0,W214),"0")+IFERROR(IF(W215="",0,W215),"0")</f>
        <v>0</v>
      </c>
      <c r="X216" s="291"/>
      <c r="Y216" s="291"/>
    </row>
    <row r="217" spans="1:29" x14ac:dyDescent="0.2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8"/>
      <c r="M217" s="303" t="s">
        <v>63</v>
      </c>
      <c r="N217" s="304"/>
      <c r="O217" s="304"/>
      <c r="P217" s="304"/>
      <c r="Q217" s="304"/>
      <c r="R217" s="304"/>
      <c r="S217" s="305"/>
      <c r="T217" s="38" t="s">
        <v>62</v>
      </c>
      <c r="U217" s="290">
        <f>IFERROR(SUM(U213:U215),"0")</f>
        <v>0</v>
      </c>
      <c r="V217" s="290">
        <f>IFERROR(SUM(V213:V215),"0")</f>
        <v>0</v>
      </c>
      <c r="W217" s="38"/>
      <c r="X217" s="291"/>
      <c r="Y217" s="291"/>
    </row>
    <row r="218" spans="1:29" ht="14.25" customHeight="1" x14ac:dyDescent="0.25">
      <c r="A218" s="316" t="s">
        <v>382</v>
      </c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285"/>
      <c r="Y218" s="285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298">
        <v>4680115880122</v>
      </c>
      <c r="E219" s="299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40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01"/>
      <c r="O219" s="301"/>
      <c r="P219" s="301"/>
      <c r="Q219" s="299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298">
        <v>4680115881808</v>
      </c>
      <c r="E220" s="299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408" t="s">
        <v>388</v>
      </c>
      <c r="N220" s="301"/>
      <c r="O220" s="301"/>
      <c r="P220" s="301"/>
      <c r="Q220" s="299"/>
      <c r="R220" s="35"/>
      <c r="S220" s="35"/>
      <c r="T220" s="36" t="s">
        <v>62</v>
      </c>
      <c r="U220" s="288">
        <v>20</v>
      </c>
      <c r="V220" s="289">
        <f>IFERROR(IF(U220="",0,CEILING((U220/$H220),1)*$H220),"")</f>
        <v>20</v>
      </c>
      <c r="W220" s="37">
        <f>IFERROR(IF(V220=0,"",ROUNDUP(V220/H220,0)*0.00474),"")</f>
        <v>4.7400000000000005E-2</v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298">
        <v>4680115881822</v>
      </c>
      <c r="E221" s="299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409" t="s">
        <v>391</v>
      </c>
      <c r="N221" s="301"/>
      <c r="O221" s="301"/>
      <c r="P221" s="301"/>
      <c r="Q221" s="299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298">
        <v>4680115880016</v>
      </c>
      <c r="E222" s="299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4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01"/>
      <c r="O222" s="301"/>
      <c r="P222" s="301"/>
      <c r="Q222" s="299"/>
      <c r="R222" s="35"/>
      <c r="S222" s="35"/>
      <c r="T222" s="36" t="s">
        <v>62</v>
      </c>
      <c r="U222" s="288">
        <v>30</v>
      </c>
      <c r="V222" s="289">
        <f>IFERROR(IF(U222="",0,CEILING((U222/$H222),1)*$H222),"")</f>
        <v>30</v>
      </c>
      <c r="W222" s="37">
        <f>IFERROR(IF(V222=0,"",ROUNDUP(V222/H222,0)*0.00474),"")</f>
        <v>7.110000000000001E-2</v>
      </c>
      <c r="X222" s="57"/>
      <c r="Y222" s="58"/>
      <c r="AC222" s="191" t="s">
        <v>1</v>
      </c>
    </row>
    <row r="223" spans="1:29" x14ac:dyDescent="0.2">
      <c r="A223" s="306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8"/>
      <c r="M223" s="303" t="s">
        <v>63</v>
      </c>
      <c r="N223" s="304"/>
      <c r="O223" s="304"/>
      <c r="P223" s="304"/>
      <c r="Q223" s="304"/>
      <c r="R223" s="304"/>
      <c r="S223" s="305"/>
      <c r="T223" s="38" t="s">
        <v>64</v>
      </c>
      <c r="U223" s="290">
        <f>IFERROR(U219/H219,"0")+IFERROR(U220/H220,"0")+IFERROR(U221/H221,"0")+IFERROR(U222/H222,"0")</f>
        <v>25</v>
      </c>
      <c r="V223" s="290">
        <f>IFERROR(V219/H219,"0")+IFERROR(V220/H220,"0")+IFERROR(V221/H221,"0")+IFERROR(V222/H222,"0")</f>
        <v>25</v>
      </c>
      <c r="W223" s="290">
        <f>IFERROR(IF(W219="",0,W219),"0")+IFERROR(IF(W220="",0,W220),"0")+IFERROR(IF(W221="",0,W221),"0")+IFERROR(IF(W222="",0,W222),"0")</f>
        <v>0.11850000000000002</v>
      </c>
      <c r="X223" s="291"/>
      <c r="Y223" s="291"/>
    </row>
    <row r="224" spans="1:29" x14ac:dyDescent="0.2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8"/>
      <c r="M224" s="303" t="s">
        <v>63</v>
      </c>
      <c r="N224" s="304"/>
      <c r="O224" s="304"/>
      <c r="P224" s="304"/>
      <c r="Q224" s="304"/>
      <c r="R224" s="304"/>
      <c r="S224" s="305"/>
      <c r="T224" s="38" t="s">
        <v>62</v>
      </c>
      <c r="U224" s="290">
        <f>IFERROR(SUM(U219:U222),"0")</f>
        <v>50</v>
      </c>
      <c r="V224" s="290">
        <f>IFERROR(SUM(V219:V222),"0")</f>
        <v>50</v>
      </c>
      <c r="W224" s="38"/>
      <c r="X224" s="291"/>
      <c r="Y224" s="291"/>
    </row>
    <row r="225" spans="1:29" ht="16.5" customHeight="1" x14ac:dyDescent="0.25">
      <c r="A225" s="320" t="s">
        <v>394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284"/>
      <c r="Y225" s="284"/>
    </row>
    <row r="226" spans="1:29" ht="14.25" customHeight="1" x14ac:dyDescent="0.25">
      <c r="A226" s="316" t="s">
        <v>103</v>
      </c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285"/>
      <c r="Y226" s="285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298">
        <v>4607091387421</v>
      </c>
      <c r="E227" s="299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4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01"/>
      <c r="O227" s="301"/>
      <c r="P227" s="301"/>
      <c r="Q227" s="299"/>
      <c r="R227" s="35"/>
      <c r="S227" s="35"/>
      <c r="T227" s="36" t="s">
        <v>62</v>
      </c>
      <c r="U227" s="288">
        <v>150</v>
      </c>
      <c r="V227" s="289">
        <f t="shared" ref="V227:V233" si="12">IFERROR(IF(U227="",0,CEILING((U227/$H227),1)*$H227),"")</f>
        <v>151.20000000000002</v>
      </c>
      <c r="W227" s="37">
        <f>IFERROR(IF(V227=0,"",ROUNDUP(V227/H227,0)*0.02175),"")</f>
        <v>0.30449999999999999</v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298">
        <v>4607091387421</v>
      </c>
      <c r="E228" s="299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40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01"/>
      <c r="O228" s="301"/>
      <c r="P228" s="301"/>
      <c r="Q228" s="299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298">
        <v>4607091387452</v>
      </c>
      <c r="E229" s="299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4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01"/>
      <c r="O229" s="301"/>
      <c r="P229" s="301"/>
      <c r="Q229" s="299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298">
        <v>4607091387452</v>
      </c>
      <c r="E230" s="299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40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01"/>
      <c r="O230" s="301"/>
      <c r="P230" s="301"/>
      <c r="Q230" s="299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298">
        <v>4607091385984</v>
      </c>
      <c r="E231" s="299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40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01"/>
      <c r="O231" s="301"/>
      <c r="P231" s="301"/>
      <c r="Q231" s="299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298">
        <v>4607091387438</v>
      </c>
      <c r="E232" s="299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4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01"/>
      <c r="O232" s="301"/>
      <c r="P232" s="301"/>
      <c r="Q232" s="299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298">
        <v>4607091387469</v>
      </c>
      <c r="E233" s="299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3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01"/>
      <c r="O233" s="301"/>
      <c r="P233" s="301"/>
      <c r="Q233" s="299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06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8"/>
      <c r="M234" s="303" t="s">
        <v>63</v>
      </c>
      <c r="N234" s="304"/>
      <c r="O234" s="304"/>
      <c r="P234" s="304"/>
      <c r="Q234" s="304"/>
      <c r="R234" s="304"/>
      <c r="S234" s="30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13.888888888888888</v>
      </c>
      <c r="V234" s="290">
        <f>IFERROR(V227/H227,"0")+IFERROR(V228/H228,"0")+IFERROR(V229/H229,"0")+IFERROR(V230/H230,"0")+IFERROR(V231/H231,"0")+IFERROR(V232/H232,"0")+IFERROR(V233/H233,"0")</f>
        <v>14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0.30449999999999999</v>
      </c>
      <c r="X234" s="291"/>
      <c r="Y234" s="291"/>
    </row>
    <row r="235" spans="1:29" x14ac:dyDescent="0.2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8"/>
      <c r="M235" s="303" t="s">
        <v>63</v>
      </c>
      <c r="N235" s="304"/>
      <c r="O235" s="304"/>
      <c r="P235" s="304"/>
      <c r="Q235" s="304"/>
      <c r="R235" s="304"/>
      <c r="S235" s="305"/>
      <c r="T235" s="38" t="s">
        <v>62</v>
      </c>
      <c r="U235" s="290">
        <f>IFERROR(SUM(U227:U233),"0")</f>
        <v>150</v>
      </c>
      <c r="V235" s="290">
        <f>IFERROR(SUM(V227:V233),"0")</f>
        <v>151.20000000000002</v>
      </c>
      <c r="W235" s="38"/>
      <c r="X235" s="291"/>
      <c r="Y235" s="291"/>
    </row>
    <row r="236" spans="1:29" ht="14.25" customHeight="1" x14ac:dyDescent="0.25">
      <c r="A236" s="316" t="s">
        <v>57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285"/>
      <c r="Y236" s="285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298">
        <v>4607091387292</v>
      </c>
      <c r="E237" s="299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3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01"/>
      <c r="O237" s="301"/>
      <c r="P237" s="301"/>
      <c r="Q237" s="299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298">
        <v>4607091387315</v>
      </c>
      <c r="E238" s="299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3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01"/>
      <c r="O238" s="301"/>
      <c r="P238" s="301"/>
      <c r="Q238" s="299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06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8"/>
      <c r="M239" s="303" t="s">
        <v>63</v>
      </c>
      <c r="N239" s="304"/>
      <c r="O239" s="304"/>
      <c r="P239" s="304"/>
      <c r="Q239" s="304"/>
      <c r="R239" s="304"/>
      <c r="S239" s="30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8"/>
      <c r="M240" s="303" t="s">
        <v>63</v>
      </c>
      <c r="N240" s="304"/>
      <c r="O240" s="304"/>
      <c r="P240" s="304"/>
      <c r="Q240" s="304"/>
      <c r="R240" s="304"/>
      <c r="S240" s="30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20" t="s">
        <v>411</v>
      </c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284"/>
      <c r="Y241" s="284"/>
    </row>
    <row r="242" spans="1:29" ht="14.25" customHeight="1" x14ac:dyDescent="0.25">
      <c r="A242" s="316" t="s">
        <v>57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285"/>
      <c r="Y242" s="285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298">
        <v>4607091383232</v>
      </c>
      <c r="E243" s="299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39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01"/>
      <c r="O243" s="301"/>
      <c r="P243" s="301"/>
      <c r="Q243" s="299"/>
      <c r="R243" s="35"/>
      <c r="S243" s="35"/>
      <c r="T243" s="36" t="s">
        <v>62</v>
      </c>
      <c r="U243" s="288">
        <v>224</v>
      </c>
      <c r="V243" s="289">
        <f>IFERROR(IF(U243="",0,CEILING((U243/$H243),1)*$H243),"")</f>
        <v>225.12</v>
      </c>
      <c r="W243" s="37">
        <f>IFERROR(IF(V243=0,"",ROUNDUP(V243/H243,0)*0.00753),"")</f>
        <v>1.00902</v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298">
        <v>4607091383836</v>
      </c>
      <c r="E244" s="299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3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01"/>
      <c r="O244" s="301"/>
      <c r="P244" s="301"/>
      <c r="Q244" s="299"/>
      <c r="R244" s="35"/>
      <c r="S244" s="35"/>
      <c r="T244" s="36" t="s">
        <v>62</v>
      </c>
      <c r="U244" s="288">
        <v>15</v>
      </c>
      <c r="V244" s="289">
        <f>IFERROR(IF(U244="",0,CEILING((U244/$H244),1)*$H244),"")</f>
        <v>16.2</v>
      </c>
      <c r="W244" s="37">
        <f>IFERROR(IF(V244=0,"",ROUNDUP(V244/H244,0)*0.00753),"")</f>
        <v>6.7769999999999997E-2</v>
      </c>
      <c r="X244" s="57"/>
      <c r="Y244" s="58"/>
      <c r="AC244" s="202" t="s">
        <v>1</v>
      </c>
    </row>
    <row r="245" spans="1:29" x14ac:dyDescent="0.2">
      <c r="A245" s="306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8"/>
      <c r="M245" s="303" t="s">
        <v>63</v>
      </c>
      <c r="N245" s="304"/>
      <c r="O245" s="304"/>
      <c r="P245" s="304"/>
      <c r="Q245" s="304"/>
      <c r="R245" s="304"/>
      <c r="S245" s="305"/>
      <c r="T245" s="38" t="s">
        <v>64</v>
      </c>
      <c r="U245" s="290">
        <f>IFERROR(U243/H243,"0")+IFERROR(U244/H244,"0")</f>
        <v>141.66666666666669</v>
      </c>
      <c r="V245" s="290">
        <f>IFERROR(V243/H243,"0")+IFERROR(V244/H244,"0")</f>
        <v>143</v>
      </c>
      <c r="W245" s="290">
        <f>IFERROR(IF(W243="",0,W243),"0")+IFERROR(IF(W244="",0,W244),"0")</f>
        <v>1.0767899999999999</v>
      </c>
      <c r="X245" s="291"/>
      <c r="Y245" s="291"/>
    </row>
    <row r="246" spans="1:29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8"/>
      <c r="M246" s="303" t="s">
        <v>63</v>
      </c>
      <c r="N246" s="304"/>
      <c r="O246" s="304"/>
      <c r="P246" s="304"/>
      <c r="Q246" s="304"/>
      <c r="R246" s="304"/>
      <c r="S246" s="305"/>
      <c r="T246" s="38" t="s">
        <v>62</v>
      </c>
      <c r="U246" s="290">
        <f>IFERROR(SUM(U243:U244),"0")</f>
        <v>239</v>
      </c>
      <c r="V246" s="290">
        <f>IFERROR(SUM(V243:V244),"0")</f>
        <v>241.32</v>
      </c>
      <c r="W246" s="38"/>
      <c r="X246" s="291"/>
      <c r="Y246" s="291"/>
    </row>
    <row r="247" spans="1:29" ht="14.25" customHeight="1" x14ac:dyDescent="0.25">
      <c r="A247" s="316" t="s">
        <v>65</v>
      </c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285"/>
      <c r="Y247" s="285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298">
        <v>4607091387919</v>
      </c>
      <c r="E248" s="299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3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01"/>
      <c r="O248" s="301"/>
      <c r="P248" s="301"/>
      <c r="Q248" s="299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298">
        <v>4607091383942</v>
      </c>
      <c r="E249" s="299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39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01"/>
      <c r="O249" s="301"/>
      <c r="P249" s="301"/>
      <c r="Q249" s="299"/>
      <c r="R249" s="35"/>
      <c r="S249" s="35"/>
      <c r="T249" s="36" t="s">
        <v>62</v>
      </c>
      <c r="U249" s="288">
        <v>966</v>
      </c>
      <c r="V249" s="289">
        <f>IFERROR(IF(U249="",0,CEILING((U249/$H249),1)*$H249),"")</f>
        <v>967.68000000000006</v>
      </c>
      <c r="W249" s="37">
        <f>IFERROR(IF(V249=0,"",ROUNDUP(V249/H249,0)*0.00753),"")</f>
        <v>2.8915199999999999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298">
        <v>4607091383959</v>
      </c>
      <c r="E250" s="299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39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01"/>
      <c r="O250" s="301"/>
      <c r="P250" s="301"/>
      <c r="Q250" s="299"/>
      <c r="R250" s="35"/>
      <c r="S250" s="35"/>
      <c r="T250" s="36" t="s">
        <v>62</v>
      </c>
      <c r="U250" s="288">
        <v>294</v>
      </c>
      <c r="V250" s="289">
        <f>IFERROR(IF(U250="",0,CEILING((U250/$H250),1)*$H250),"")</f>
        <v>294.83999999999997</v>
      </c>
      <c r="W250" s="37">
        <f>IFERROR(IF(V250=0,"",ROUNDUP(V250/H250,0)*0.00753),"")</f>
        <v>0.88101000000000007</v>
      </c>
      <c r="X250" s="57"/>
      <c r="Y250" s="58"/>
      <c r="AC250" s="205" t="s">
        <v>1</v>
      </c>
    </row>
    <row r="251" spans="1:29" x14ac:dyDescent="0.2">
      <c r="A251" s="306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8"/>
      <c r="M251" s="303" t="s">
        <v>63</v>
      </c>
      <c r="N251" s="304"/>
      <c r="O251" s="304"/>
      <c r="P251" s="304"/>
      <c r="Q251" s="304"/>
      <c r="R251" s="304"/>
      <c r="S251" s="305"/>
      <c r="T251" s="38" t="s">
        <v>64</v>
      </c>
      <c r="U251" s="290">
        <f>IFERROR(U248/H248,"0")+IFERROR(U249/H249,"0")+IFERROR(U250/H250,"0")</f>
        <v>500</v>
      </c>
      <c r="V251" s="290">
        <f>IFERROR(V248/H248,"0")+IFERROR(V249/H249,"0")+IFERROR(V250/H250,"0")</f>
        <v>501</v>
      </c>
      <c r="W251" s="290">
        <f>IFERROR(IF(W248="",0,W248),"0")+IFERROR(IF(W249="",0,W249),"0")+IFERROR(IF(W250="",0,W250),"0")</f>
        <v>3.7725299999999997</v>
      </c>
      <c r="X251" s="291"/>
      <c r="Y251" s="291"/>
    </row>
    <row r="252" spans="1:29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8"/>
      <c r="M252" s="303" t="s">
        <v>63</v>
      </c>
      <c r="N252" s="304"/>
      <c r="O252" s="304"/>
      <c r="P252" s="304"/>
      <c r="Q252" s="304"/>
      <c r="R252" s="304"/>
      <c r="S252" s="305"/>
      <c r="T252" s="38" t="s">
        <v>62</v>
      </c>
      <c r="U252" s="290">
        <f>IFERROR(SUM(U248:U250),"0")</f>
        <v>1260</v>
      </c>
      <c r="V252" s="290">
        <f>IFERROR(SUM(V248:V250),"0")</f>
        <v>1262.52</v>
      </c>
      <c r="W252" s="38"/>
      <c r="X252" s="291"/>
      <c r="Y252" s="291"/>
    </row>
    <row r="253" spans="1:29" ht="14.25" customHeight="1" x14ac:dyDescent="0.25">
      <c r="A253" s="316" t="s">
        <v>196</v>
      </c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285"/>
      <c r="Y253" s="285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298">
        <v>4607091388831</v>
      </c>
      <c r="E254" s="299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3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01"/>
      <c r="O254" s="301"/>
      <c r="P254" s="301"/>
      <c r="Q254" s="299"/>
      <c r="R254" s="35"/>
      <c r="S254" s="35"/>
      <c r="T254" s="36" t="s">
        <v>62</v>
      </c>
      <c r="U254" s="288">
        <v>0</v>
      </c>
      <c r="V254" s="289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6" t="s">
        <v>1</v>
      </c>
    </row>
    <row r="255" spans="1:29" x14ac:dyDescent="0.2">
      <c r="A255" s="306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8"/>
      <c r="M255" s="303" t="s">
        <v>63</v>
      </c>
      <c r="N255" s="304"/>
      <c r="O255" s="304"/>
      <c r="P255" s="304"/>
      <c r="Q255" s="304"/>
      <c r="R255" s="304"/>
      <c r="S255" s="305"/>
      <c r="T255" s="38" t="s">
        <v>64</v>
      </c>
      <c r="U255" s="290">
        <f>IFERROR(U254/H254,"0")</f>
        <v>0</v>
      </c>
      <c r="V255" s="290">
        <f>IFERROR(V254/H254,"0")</f>
        <v>0</v>
      </c>
      <c r="W255" s="290">
        <f>IFERROR(IF(W254="",0,W254),"0")</f>
        <v>0</v>
      </c>
      <c r="X255" s="291"/>
      <c r="Y255" s="291"/>
    </row>
    <row r="256" spans="1:29" x14ac:dyDescent="0.2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8"/>
      <c r="M256" s="303" t="s">
        <v>63</v>
      </c>
      <c r="N256" s="304"/>
      <c r="O256" s="304"/>
      <c r="P256" s="304"/>
      <c r="Q256" s="304"/>
      <c r="R256" s="304"/>
      <c r="S256" s="305"/>
      <c r="T256" s="38" t="s">
        <v>62</v>
      </c>
      <c r="U256" s="290">
        <f>IFERROR(SUM(U254:U254),"0")</f>
        <v>0</v>
      </c>
      <c r="V256" s="290">
        <f>IFERROR(SUM(V254:V254),"0")</f>
        <v>0</v>
      </c>
      <c r="W256" s="38"/>
      <c r="X256" s="291"/>
      <c r="Y256" s="291"/>
    </row>
    <row r="257" spans="1:29" ht="14.25" customHeight="1" x14ac:dyDescent="0.25">
      <c r="A257" s="316" t="s">
        <v>79</v>
      </c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285"/>
      <c r="Y257" s="285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298">
        <v>4607091383102</v>
      </c>
      <c r="E258" s="299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01"/>
      <c r="O258" s="301"/>
      <c r="P258" s="301"/>
      <c r="Q258" s="299"/>
      <c r="R258" s="35"/>
      <c r="S258" s="35"/>
      <c r="T258" s="36" t="s">
        <v>62</v>
      </c>
      <c r="U258" s="288">
        <v>0</v>
      </c>
      <c r="V258" s="289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07" t="s">
        <v>1</v>
      </c>
    </row>
    <row r="259" spans="1:29" x14ac:dyDescent="0.2">
      <c r="A259" s="306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8"/>
      <c r="M259" s="303" t="s">
        <v>63</v>
      </c>
      <c r="N259" s="304"/>
      <c r="O259" s="304"/>
      <c r="P259" s="304"/>
      <c r="Q259" s="304"/>
      <c r="R259" s="304"/>
      <c r="S259" s="305"/>
      <c r="T259" s="38" t="s">
        <v>64</v>
      </c>
      <c r="U259" s="290">
        <f>IFERROR(U258/H258,"0")</f>
        <v>0</v>
      </c>
      <c r="V259" s="290">
        <f>IFERROR(V258/H258,"0")</f>
        <v>0</v>
      </c>
      <c r="W259" s="290">
        <f>IFERROR(IF(W258="",0,W258),"0")</f>
        <v>0</v>
      </c>
      <c r="X259" s="291"/>
      <c r="Y259" s="291"/>
    </row>
    <row r="260" spans="1:29" x14ac:dyDescent="0.2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8"/>
      <c r="M260" s="303" t="s">
        <v>63</v>
      </c>
      <c r="N260" s="304"/>
      <c r="O260" s="304"/>
      <c r="P260" s="304"/>
      <c r="Q260" s="304"/>
      <c r="R260" s="304"/>
      <c r="S260" s="305"/>
      <c r="T260" s="38" t="s">
        <v>62</v>
      </c>
      <c r="U260" s="290">
        <f>IFERROR(SUM(U258:U258),"0")</f>
        <v>0</v>
      </c>
      <c r="V260" s="290">
        <f>IFERROR(SUM(V258:V258),"0")</f>
        <v>0</v>
      </c>
      <c r="W260" s="38"/>
      <c r="X260" s="291"/>
      <c r="Y260" s="291"/>
    </row>
    <row r="261" spans="1:29" ht="27.75" customHeight="1" x14ac:dyDescent="0.2">
      <c r="A261" s="325" t="s">
        <v>426</v>
      </c>
      <c r="B261" s="326"/>
      <c r="C261" s="326"/>
      <c r="D261" s="326"/>
      <c r="E261" s="326"/>
      <c r="F261" s="326"/>
      <c r="G261" s="326"/>
      <c r="H261" s="326"/>
      <c r="I261" s="326"/>
      <c r="J261" s="326"/>
      <c r="K261" s="326"/>
      <c r="L261" s="326"/>
      <c r="M261" s="326"/>
      <c r="N261" s="326"/>
      <c r="O261" s="326"/>
      <c r="P261" s="326"/>
      <c r="Q261" s="326"/>
      <c r="R261" s="326"/>
      <c r="S261" s="326"/>
      <c r="T261" s="326"/>
      <c r="U261" s="326"/>
      <c r="V261" s="326"/>
      <c r="W261" s="326"/>
      <c r="X261" s="49"/>
      <c r="Y261" s="49"/>
    </row>
    <row r="262" spans="1:29" ht="16.5" customHeight="1" x14ac:dyDescent="0.25">
      <c r="A262" s="320" t="s">
        <v>427</v>
      </c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284"/>
      <c r="Y262" s="284"/>
    </row>
    <row r="263" spans="1:29" ht="14.25" customHeight="1" x14ac:dyDescent="0.25">
      <c r="A263" s="316" t="s">
        <v>103</v>
      </c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285"/>
      <c r="Y263" s="285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298">
        <v>4607091383997</v>
      </c>
      <c r="E264" s="299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3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01"/>
      <c r="O264" s="301"/>
      <c r="P264" s="301"/>
      <c r="Q264" s="299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298">
        <v>4607091383997</v>
      </c>
      <c r="E265" s="299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3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01"/>
      <c r="O265" s="301"/>
      <c r="P265" s="301"/>
      <c r="Q265" s="299"/>
      <c r="R265" s="35"/>
      <c r="S265" s="35"/>
      <c r="T265" s="36" t="s">
        <v>62</v>
      </c>
      <c r="U265" s="288">
        <v>500</v>
      </c>
      <c r="V265" s="289">
        <f t="shared" si="13"/>
        <v>510</v>
      </c>
      <c r="W265" s="37">
        <f>IFERROR(IF(V265=0,"",ROUNDUP(V265/H265,0)*0.02175),"")</f>
        <v>0.73949999999999994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298">
        <v>4607091384130</v>
      </c>
      <c r="E266" s="299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01"/>
      <c r="O266" s="301"/>
      <c r="P266" s="301"/>
      <c r="Q266" s="299"/>
      <c r="R266" s="35"/>
      <c r="S266" s="35"/>
      <c r="T266" s="36" t="s">
        <v>62</v>
      </c>
      <c r="U266" s="288">
        <v>500</v>
      </c>
      <c r="V266" s="289">
        <f t="shared" si="13"/>
        <v>510</v>
      </c>
      <c r="W266" s="37">
        <f>IFERROR(IF(V266=0,"",ROUNDUP(V266/H266,0)*0.02175),"")</f>
        <v>0.73949999999999994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298">
        <v>4607091384130</v>
      </c>
      <c r="E267" s="299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3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01"/>
      <c r="O267" s="301"/>
      <c r="P267" s="301"/>
      <c r="Q267" s="299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298">
        <v>4607091384147</v>
      </c>
      <c r="E268" s="299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01"/>
      <c r="O268" s="301"/>
      <c r="P268" s="301"/>
      <c r="Q268" s="299"/>
      <c r="R268" s="35"/>
      <c r="S268" s="35"/>
      <c r="T268" s="36" t="s">
        <v>62</v>
      </c>
      <c r="U268" s="288">
        <v>500</v>
      </c>
      <c r="V268" s="289">
        <f t="shared" si="13"/>
        <v>510</v>
      </c>
      <c r="W268" s="37">
        <f>IFERROR(IF(V268=0,"",ROUNDUP(V268/H268,0)*0.02175),"")</f>
        <v>0.73949999999999994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298">
        <v>4607091384147</v>
      </c>
      <c r="E269" s="299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382" t="s">
        <v>437</v>
      </c>
      <c r="N269" s="301"/>
      <c r="O269" s="301"/>
      <c r="P269" s="301"/>
      <c r="Q269" s="299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298">
        <v>4607091384154</v>
      </c>
      <c r="E270" s="299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3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01"/>
      <c r="O270" s="301"/>
      <c r="P270" s="301"/>
      <c r="Q270" s="299"/>
      <c r="R270" s="35"/>
      <c r="S270" s="35"/>
      <c r="T270" s="36" t="s">
        <v>62</v>
      </c>
      <c r="U270" s="288">
        <v>0</v>
      </c>
      <c r="V270" s="289">
        <f t="shared" si="13"/>
        <v>0</v>
      </c>
      <c r="W270" s="37" t="str">
        <f>IFERROR(IF(V270=0,"",ROUNDUP(V270/H270,0)*0.00937),"")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298">
        <v>4607091384161</v>
      </c>
      <c r="E271" s="299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3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01"/>
      <c r="O271" s="301"/>
      <c r="P271" s="301"/>
      <c r="Q271" s="299"/>
      <c r="R271" s="35"/>
      <c r="S271" s="35"/>
      <c r="T271" s="36" t="s">
        <v>62</v>
      </c>
      <c r="U271" s="288">
        <v>0</v>
      </c>
      <c r="V271" s="289">
        <f t="shared" si="13"/>
        <v>0</v>
      </c>
      <c r="W271" s="37" t="str">
        <f>IFERROR(IF(V271=0,"",ROUNDUP(V271/H271,0)*0.00937),"")</f>
        <v/>
      </c>
      <c r="X271" s="57"/>
      <c r="Y271" s="58"/>
      <c r="AC271" s="215" t="s">
        <v>1</v>
      </c>
    </row>
    <row r="272" spans="1:29" x14ac:dyDescent="0.2">
      <c r="A272" s="306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8"/>
      <c r="M272" s="303" t="s">
        <v>63</v>
      </c>
      <c r="N272" s="304"/>
      <c r="O272" s="304"/>
      <c r="P272" s="304"/>
      <c r="Q272" s="304"/>
      <c r="R272" s="304"/>
      <c r="S272" s="30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100</v>
      </c>
      <c r="V272" s="290">
        <f>IFERROR(V264/H264,"0")+IFERROR(V265/H265,"0")+IFERROR(V266/H266,"0")+IFERROR(V267/H267,"0")+IFERROR(V268/H268,"0")+IFERROR(V269/H269,"0")+IFERROR(V270/H270,"0")+IFERROR(V271/H271,"0")</f>
        <v>102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2.2184999999999997</v>
      </c>
      <c r="X272" s="291"/>
      <c r="Y272" s="291"/>
    </row>
    <row r="273" spans="1:29" x14ac:dyDescent="0.2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8"/>
      <c r="M273" s="303" t="s">
        <v>63</v>
      </c>
      <c r="N273" s="304"/>
      <c r="O273" s="304"/>
      <c r="P273" s="304"/>
      <c r="Q273" s="304"/>
      <c r="R273" s="304"/>
      <c r="S273" s="305"/>
      <c r="T273" s="38" t="s">
        <v>62</v>
      </c>
      <c r="U273" s="290">
        <f>IFERROR(SUM(U264:U271),"0")</f>
        <v>1500</v>
      </c>
      <c r="V273" s="290">
        <f>IFERROR(SUM(V264:V271),"0")</f>
        <v>1530</v>
      </c>
      <c r="W273" s="38"/>
      <c r="X273" s="291"/>
      <c r="Y273" s="291"/>
    </row>
    <row r="274" spans="1:29" ht="14.25" customHeight="1" x14ac:dyDescent="0.25">
      <c r="A274" s="316" t="s">
        <v>96</v>
      </c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285"/>
      <c r="Y274" s="285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298">
        <v>4607091383980</v>
      </c>
      <c r="E275" s="299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3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01"/>
      <c r="O275" s="301"/>
      <c r="P275" s="301"/>
      <c r="Q275" s="299"/>
      <c r="R275" s="35"/>
      <c r="S275" s="35"/>
      <c r="T275" s="36" t="s">
        <v>62</v>
      </c>
      <c r="U275" s="288">
        <v>1000</v>
      </c>
      <c r="V275" s="289">
        <f>IFERROR(IF(U275="",0,CEILING((U275/$H275),1)*$H275),"")</f>
        <v>1005</v>
      </c>
      <c r="W275" s="37">
        <f>IFERROR(IF(V275=0,"",ROUNDUP(V275/H275,0)*0.02175),"")</f>
        <v>1.4572499999999999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298">
        <v>4607091384178</v>
      </c>
      <c r="E276" s="299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01"/>
      <c r="O276" s="301"/>
      <c r="P276" s="301"/>
      <c r="Q276" s="299"/>
      <c r="R276" s="35"/>
      <c r="S276" s="35"/>
      <c r="T276" s="36" t="s">
        <v>62</v>
      </c>
      <c r="U276" s="288">
        <v>0</v>
      </c>
      <c r="V276" s="289">
        <f>IFERROR(IF(U276="",0,CEILING((U276/$H276),1)*$H276),"")</f>
        <v>0</v>
      </c>
      <c r="W276" s="37" t="str">
        <f>IFERROR(IF(V276=0,"",ROUNDUP(V276/H276,0)*0.00937),"")</f>
        <v/>
      </c>
      <c r="X276" s="57"/>
      <c r="Y276" s="58"/>
      <c r="AC276" s="217" t="s">
        <v>1</v>
      </c>
    </row>
    <row r="277" spans="1:29" x14ac:dyDescent="0.2">
      <c r="A277" s="306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8"/>
      <c r="M277" s="303" t="s">
        <v>63</v>
      </c>
      <c r="N277" s="304"/>
      <c r="O277" s="304"/>
      <c r="P277" s="304"/>
      <c r="Q277" s="304"/>
      <c r="R277" s="304"/>
      <c r="S277" s="305"/>
      <c r="T277" s="38" t="s">
        <v>64</v>
      </c>
      <c r="U277" s="290">
        <f>IFERROR(U275/H275,"0")+IFERROR(U276/H276,"0")</f>
        <v>66.666666666666671</v>
      </c>
      <c r="V277" s="290">
        <f>IFERROR(V275/H275,"0")+IFERROR(V276/H276,"0")</f>
        <v>67</v>
      </c>
      <c r="W277" s="290">
        <f>IFERROR(IF(W275="",0,W275),"0")+IFERROR(IF(W276="",0,W276),"0")</f>
        <v>1.4572499999999999</v>
      </c>
      <c r="X277" s="291"/>
      <c r="Y277" s="291"/>
    </row>
    <row r="278" spans="1:29" x14ac:dyDescent="0.2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8"/>
      <c r="M278" s="303" t="s">
        <v>63</v>
      </c>
      <c r="N278" s="304"/>
      <c r="O278" s="304"/>
      <c r="P278" s="304"/>
      <c r="Q278" s="304"/>
      <c r="R278" s="304"/>
      <c r="S278" s="305"/>
      <c r="T278" s="38" t="s">
        <v>62</v>
      </c>
      <c r="U278" s="290">
        <f>IFERROR(SUM(U275:U276),"0")</f>
        <v>1000</v>
      </c>
      <c r="V278" s="290">
        <f>IFERROR(SUM(V275:V276),"0")</f>
        <v>1005</v>
      </c>
      <c r="W278" s="38"/>
      <c r="X278" s="291"/>
      <c r="Y278" s="291"/>
    </row>
    <row r="279" spans="1:29" ht="14.25" customHeight="1" x14ac:dyDescent="0.25">
      <c r="A279" s="316" t="s">
        <v>57</v>
      </c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285"/>
      <c r="Y279" s="285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298">
        <v>4607091384857</v>
      </c>
      <c r="E280" s="299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378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01"/>
      <c r="O280" s="301"/>
      <c r="P280" s="301"/>
      <c r="Q280" s="299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06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8"/>
      <c r="M281" s="303" t="s">
        <v>63</v>
      </c>
      <c r="N281" s="304"/>
      <c r="O281" s="304"/>
      <c r="P281" s="304"/>
      <c r="Q281" s="304"/>
      <c r="R281" s="304"/>
      <c r="S281" s="30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8"/>
      <c r="M282" s="303" t="s">
        <v>63</v>
      </c>
      <c r="N282" s="304"/>
      <c r="O282" s="304"/>
      <c r="P282" s="304"/>
      <c r="Q282" s="304"/>
      <c r="R282" s="304"/>
      <c r="S282" s="30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16" t="s">
        <v>65</v>
      </c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285"/>
      <c r="Y283" s="285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298">
        <v>4607091384260</v>
      </c>
      <c r="E284" s="299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3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01"/>
      <c r="O284" s="301"/>
      <c r="P284" s="301"/>
      <c r="Q284" s="299"/>
      <c r="R284" s="35"/>
      <c r="S284" s="35"/>
      <c r="T284" s="36" t="s">
        <v>62</v>
      </c>
      <c r="U284" s="288">
        <v>0</v>
      </c>
      <c r="V284" s="289">
        <f>IFERROR(IF(U284="",0,CEILING((U284/$H284),1)*$H284),"")</f>
        <v>0</v>
      </c>
      <c r="W284" s="37" t="str">
        <f>IFERROR(IF(V284=0,"",ROUNDUP(V284/H284,0)*0.02175),"")</f>
        <v/>
      </c>
      <c r="X284" s="57"/>
      <c r="Y284" s="58"/>
      <c r="AC284" s="219" t="s">
        <v>1</v>
      </c>
    </row>
    <row r="285" spans="1:29" x14ac:dyDescent="0.2">
      <c r="A285" s="306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8"/>
      <c r="M285" s="303" t="s">
        <v>63</v>
      </c>
      <c r="N285" s="304"/>
      <c r="O285" s="304"/>
      <c r="P285" s="304"/>
      <c r="Q285" s="304"/>
      <c r="R285" s="304"/>
      <c r="S285" s="305"/>
      <c r="T285" s="38" t="s">
        <v>64</v>
      </c>
      <c r="U285" s="290">
        <f>IFERROR(U284/H284,"0")</f>
        <v>0</v>
      </c>
      <c r="V285" s="290">
        <f>IFERROR(V284/H284,"0")</f>
        <v>0</v>
      </c>
      <c r="W285" s="290">
        <f>IFERROR(IF(W284="",0,W284),"0")</f>
        <v>0</v>
      </c>
      <c r="X285" s="291"/>
      <c r="Y285" s="291"/>
    </row>
    <row r="286" spans="1:29" x14ac:dyDescent="0.2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8"/>
      <c r="M286" s="303" t="s">
        <v>63</v>
      </c>
      <c r="N286" s="304"/>
      <c r="O286" s="304"/>
      <c r="P286" s="304"/>
      <c r="Q286" s="304"/>
      <c r="R286" s="304"/>
      <c r="S286" s="305"/>
      <c r="T286" s="38" t="s">
        <v>62</v>
      </c>
      <c r="U286" s="290">
        <f>IFERROR(SUM(U284:U284),"0")</f>
        <v>0</v>
      </c>
      <c r="V286" s="290">
        <f>IFERROR(SUM(V284:V284),"0")</f>
        <v>0</v>
      </c>
      <c r="W286" s="38"/>
      <c r="X286" s="291"/>
      <c r="Y286" s="291"/>
    </row>
    <row r="287" spans="1:29" ht="14.25" customHeight="1" x14ac:dyDescent="0.25">
      <c r="A287" s="316" t="s">
        <v>196</v>
      </c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285"/>
      <c r="Y287" s="285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298">
        <v>4607091384673</v>
      </c>
      <c r="E288" s="299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3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01"/>
      <c r="O288" s="301"/>
      <c r="P288" s="301"/>
      <c r="Q288" s="299"/>
      <c r="R288" s="35"/>
      <c r="S288" s="35"/>
      <c r="T288" s="36" t="s">
        <v>62</v>
      </c>
      <c r="U288" s="288">
        <v>40</v>
      </c>
      <c r="V288" s="289">
        <f>IFERROR(IF(U288="",0,CEILING((U288/$H288),1)*$H288),"")</f>
        <v>46.8</v>
      </c>
      <c r="W288" s="37">
        <f>IFERROR(IF(V288=0,"",ROUNDUP(V288/H288,0)*0.02175),"")</f>
        <v>0.1305</v>
      </c>
      <c r="X288" s="57"/>
      <c r="Y288" s="58"/>
      <c r="AC288" s="220" t="s">
        <v>1</v>
      </c>
    </row>
    <row r="289" spans="1:29" x14ac:dyDescent="0.2">
      <c r="A289" s="306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8"/>
      <c r="M289" s="303" t="s">
        <v>63</v>
      </c>
      <c r="N289" s="304"/>
      <c r="O289" s="304"/>
      <c r="P289" s="304"/>
      <c r="Q289" s="304"/>
      <c r="R289" s="304"/>
      <c r="S289" s="305"/>
      <c r="T289" s="38" t="s">
        <v>64</v>
      </c>
      <c r="U289" s="290">
        <f>IFERROR(U288/H288,"0")</f>
        <v>5.1282051282051286</v>
      </c>
      <c r="V289" s="290">
        <f>IFERROR(V288/H288,"0")</f>
        <v>6</v>
      </c>
      <c r="W289" s="290">
        <f>IFERROR(IF(W288="",0,W288),"0")</f>
        <v>0.1305</v>
      </c>
      <c r="X289" s="291"/>
      <c r="Y289" s="291"/>
    </row>
    <row r="290" spans="1:29" x14ac:dyDescent="0.2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8"/>
      <c r="M290" s="303" t="s">
        <v>63</v>
      </c>
      <c r="N290" s="304"/>
      <c r="O290" s="304"/>
      <c r="P290" s="304"/>
      <c r="Q290" s="304"/>
      <c r="R290" s="304"/>
      <c r="S290" s="305"/>
      <c r="T290" s="38" t="s">
        <v>62</v>
      </c>
      <c r="U290" s="290">
        <f>IFERROR(SUM(U288:U288),"0")</f>
        <v>40</v>
      </c>
      <c r="V290" s="290">
        <f>IFERROR(SUM(V288:V288),"0")</f>
        <v>46.8</v>
      </c>
      <c r="W290" s="38"/>
      <c r="X290" s="291"/>
      <c r="Y290" s="291"/>
    </row>
    <row r="291" spans="1:29" ht="16.5" customHeight="1" x14ac:dyDescent="0.25">
      <c r="A291" s="320" t="s">
        <v>452</v>
      </c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284"/>
      <c r="Y291" s="284"/>
    </row>
    <row r="292" spans="1:29" ht="14.25" customHeight="1" x14ac:dyDescent="0.25">
      <c r="A292" s="316" t="s">
        <v>103</v>
      </c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285"/>
      <c r="Y292" s="285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298">
        <v>4607091384185</v>
      </c>
      <c r="E293" s="299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01"/>
      <c r="O293" s="301"/>
      <c r="P293" s="301"/>
      <c r="Q293" s="299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298">
        <v>4607091384192</v>
      </c>
      <c r="E294" s="299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37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01"/>
      <c r="O294" s="301"/>
      <c r="P294" s="301"/>
      <c r="Q294" s="299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298">
        <v>4680115881907</v>
      </c>
      <c r="E295" s="299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374" t="s">
        <v>459</v>
      </c>
      <c r="N295" s="301"/>
      <c r="O295" s="301"/>
      <c r="P295" s="301"/>
      <c r="Q295" s="299"/>
      <c r="R295" s="35"/>
      <c r="S295" s="35"/>
      <c r="T295" s="36" t="s">
        <v>62</v>
      </c>
      <c r="U295" s="288">
        <v>30</v>
      </c>
      <c r="V295" s="289">
        <f>IFERROR(IF(U295="",0,CEILING((U295/$H295),1)*$H295),"")</f>
        <v>32.400000000000006</v>
      </c>
      <c r="W295" s="37">
        <f>IFERROR(IF(V295=0,"",ROUNDUP(V295/H295,0)*0.02175),"")</f>
        <v>6.5250000000000002E-2</v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298">
        <v>4607091384680</v>
      </c>
      <c r="E296" s="299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3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01"/>
      <c r="O296" s="301"/>
      <c r="P296" s="301"/>
      <c r="Q296" s="299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06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8"/>
      <c r="M297" s="303" t="s">
        <v>63</v>
      </c>
      <c r="N297" s="304"/>
      <c r="O297" s="304"/>
      <c r="P297" s="304"/>
      <c r="Q297" s="304"/>
      <c r="R297" s="304"/>
      <c r="S297" s="305"/>
      <c r="T297" s="38" t="s">
        <v>64</v>
      </c>
      <c r="U297" s="290">
        <f>IFERROR(U293/H293,"0")+IFERROR(U294/H294,"0")+IFERROR(U295/H295,"0")+IFERROR(U296/H296,"0")</f>
        <v>2.7777777777777777</v>
      </c>
      <c r="V297" s="290">
        <f>IFERROR(V293/H293,"0")+IFERROR(V294/H294,"0")+IFERROR(V295/H295,"0")+IFERROR(V296/H296,"0")</f>
        <v>3.0000000000000004</v>
      </c>
      <c r="W297" s="290">
        <f>IFERROR(IF(W293="",0,W293),"0")+IFERROR(IF(W294="",0,W294),"0")+IFERROR(IF(W295="",0,W295),"0")+IFERROR(IF(W296="",0,W296),"0")</f>
        <v>6.5250000000000002E-2</v>
      </c>
      <c r="X297" s="291"/>
      <c r="Y297" s="291"/>
    </row>
    <row r="298" spans="1:29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8"/>
      <c r="M298" s="303" t="s">
        <v>63</v>
      </c>
      <c r="N298" s="304"/>
      <c r="O298" s="304"/>
      <c r="P298" s="304"/>
      <c r="Q298" s="304"/>
      <c r="R298" s="304"/>
      <c r="S298" s="305"/>
      <c r="T298" s="38" t="s">
        <v>62</v>
      </c>
      <c r="U298" s="290">
        <f>IFERROR(SUM(U293:U296),"0")</f>
        <v>30</v>
      </c>
      <c r="V298" s="290">
        <f>IFERROR(SUM(V293:V296),"0")</f>
        <v>32.400000000000006</v>
      </c>
      <c r="W298" s="38"/>
      <c r="X298" s="291"/>
      <c r="Y298" s="291"/>
    </row>
    <row r="299" spans="1:29" ht="14.25" customHeight="1" x14ac:dyDescent="0.25">
      <c r="A299" s="316" t="s">
        <v>57</v>
      </c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285"/>
      <c r="Y299" s="285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298">
        <v>4607091384802</v>
      </c>
      <c r="E300" s="299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3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01"/>
      <c r="O300" s="301"/>
      <c r="P300" s="301"/>
      <c r="Q300" s="299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298">
        <v>4607091384826</v>
      </c>
      <c r="E301" s="299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3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01"/>
      <c r="O301" s="301"/>
      <c r="P301" s="301"/>
      <c r="Q301" s="299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06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8"/>
      <c r="M302" s="303" t="s">
        <v>63</v>
      </c>
      <c r="N302" s="304"/>
      <c r="O302" s="304"/>
      <c r="P302" s="304"/>
      <c r="Q302" s="304"/>
      <c r="R302" s="304"/>
      <c r="S302" s="30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8"/>
      <c r="M303" s="303" t="s">
        <v>63</v>
      </c>
      <c r="N303" s="304"/>
      <c r="O303" s="304"/>
      <c r="P303" s="304"/>
      <c r="Q303" s="304"/>
      <c r="R303" s="304"/>
      <c r="S303" s="30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16" t="s">
        <v>65</v>
      </c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285"/>
      <c r="Y304" s="285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298">
        <v>4680115881976</v>
      </c>
      <c r="E305" s="299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367" t="s">
        <v>468</v>
      </c>
      <c r="N305" s="301"/>
      <c r="O305" s="301"/>
      <c r="P305" s="301"/>
      <c r="Q305" s="299"/>
      <c r="R305" s="35"/>
      <c r="S305" s="35"/>
      <c r="T305" s="36" t="s">
        <v>62</v>
      </c>
      <c r="U305" s="288">
        <v>0</v>
      </c>
      <c r="V305" s="28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298">
        <v>4680115881969</v>
      </c>
      <c r="E306" s="299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368" t="s">
        <v>471</v>
      </c>
      <c r="N306" s="301"/>
      <c r="O306" s="301"/>
      <c r="P306" s="301"/>
      <c r="Q306" s="299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298">
        <v>4607091384246</v>
      </c>
      <c r="E307" s="299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3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01"/>
      <c r="O307" s="301"/>
      <c r="P307" s="301"/>
      <c r="Q307" s="299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298">
        <v>4607091384253</v>
      </c>
      <c r="E308" s="299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37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01"/>
      <c r="O308" s="301"/>
      <c r="P308" s="301"/>
      <c r="Q308" s="299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06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8"/>
      <c r="M309" s="303" t="s">
        <v>63</v>
      </c>
      <c r="N309" s="304"/>
      <c r="O309" s="304"/>
      <c r="P309" s="304"/>
      <c r="Q309" s="304"/>
      <c r="R309" s="304"/>
      <c r="S309" s="305"/>
      <c r="T309" s="38" t="s">
        <v>64</v>
      </c>
      <c r="U309" s="290">
        <f>IFERROR(U305/H305,"0")+IFERROR(U306/H306,"0")+IFERROR(U307/H307,"0")+IFERROR(U308/H308,"0")</f>
        <v>0</v>
      </c>
      <c r="V309" s="290">
        <f>IFERROR(V305/H305,"0")+IFERROR(V306/H306,"0")+IFERROR(V307/H307,"0")+IFERROR(V308/H308,"0")</f>
        <v>0</v>
      </c>
      <c r="W309" s="290">
        <f>IFERROR(IF(W305="",0,W305),"0")+IFERROR(IF(W306="",0,W306),"0")+IFERROR(IF(W307="",0,W307),"0")+IFERROR(IF(W308="",0,W308),"0")</f>
        <v>0</v>
      </c>
      <c r="X309" s="291"/>
      <c r="Y309" s="291"/>
    </row>
    <row r="310" spans="1:29" x14ac:dyDescent="0.2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8"/>
      <c r="M310" s="303" t="s">
        <v>63</v>
      </c>
      <c r="N310" s="304"/>
      <c r="O310" s="304"/>
      <c r="P310" s="304"/>
      <c r="Q310" s="304"/>
      <c r="R310" s="304"/>
      <c r="S310" s="305"/>
      <c r="T310" s="38" t="s">
        <v>62</v>
      </c>
      <c r="U310" s="290">
        <f>IFERROR(SUM(U305:U308),"0")</f>
        <v>0</v>
      </c>
      <c r="V310" s="290">
        <f>IFERROR(SUM(V305:V308),"0")</f>
        <v>0</v>
      </c>
      <c r="W310" s="38"/>
      <c r="X310" s="291"/>
      <c r="Y310" s="291"/>
    </row>
    <row r="311" spans="1:29" ht="14.25" customHeight="1" x14ac:dyDescent="0.25">
      <c r="A311" s="316" t="s">
        <v>196</v>
      </c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285"/>
      <c r="Y311" s="285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298">
        <v>4607091389357</v>
      </c>
      <c r="E312" s="299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366" t="s">
        <v>478</v>
      </c>
      <c r="N312" s="301"/>
      <c r="O312" s="301"/>
      <c r="P312" s="301"/>
      <c r="Q312" s="299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06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8"/>
      <c r="M313" s="303" t="s">
        <v>63</v>
      </c>
      <c r="N313" s="304"/>
      <c r="O313" s="304"/>
      <c r="P313" s="304"/>
      <c r="Q313" s="304"/>
      <c r="R313" s="304"/>
      <c r="S313" s="30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8"/>
      <c r="M314" s="303" t="s">
        <v>63</v>
      </c>
      <c r="N314" s="304"/>
      <c r="O314" s="304"/>
      <c r="P314" s="304"/>
      <c r="Q314" s="304"/>
      <c r="R314" s="304"/>
      <c r="S314" s="30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25" t="s">
        <v>479</v>
      </c>
      <c r="B315" s="326"/>
      <c r="C315" s="326"/>
      <c r="D315" s="326"/>
      <c r="E315" s="326"/>
      <c r="F315" s="326"/>
      <c r="G315" s="326"/>
      <c r="H315" s="326"/>
      <c r="I315" s="326"/>
      <c r="J315" s="326"/>
      <c r="K315" s="326"/>
      <c r="L315" s="326"/>
      <c r="M315" s="326"/>
      <c r="N315" s="326"/>
      <c r="O315" s="326"/>
      <c r="P315" s="326"/>
      <c r="Q315" s="326"/>
      <c r="R315" s="326"/>
      <c r="S315" s="326"/>
      <c r="T315" s="326"/>
      <c r="U315" s="326"/>
      <c r="V315" s="326"/>
      <c r="W315" s="326"/>
      <c r="X315" s="49"/>
      <c r="Y315" s="49"/>
    </row>
    <row r="316" spans="1:29" ht="16.5" customHeight="1" x14ac:dyDescent="0.25">
      <c r="A316" s="320" t="s">
        <v>480</v>
      </c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284"/>
      <c r="Y316" s="284"/>
    </row>
    <row r="317" spans="1:29" ht="14.25" customHeight="1" x14ac:dyDescent="0.25">
      <c r="A317" s="316" t="s">
        <v>103</v>
      </c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285"/>
      <c r="Y317" s="285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298">
        <v>4607091389708</v>
      </c>
      <c r="E318" s="299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3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01"/>
      <c r="O318" s="301"/>
      <c r="P318" s="301"/>
      <c r="Q318" s="299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298">
        <v>4607091389692</v>
      </c>
      <c r="E319" s="299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364" t="s">
        <v>485</v>
      </c>
      <c r="N319" s="301"/>
      <c r="O319" s="301"/>
      <c r="P319" s="301"/>
      <c r="Q319" s="299"/>
      <c r="R319" s="35"/>
      <c r="S319" s="35"/>
      <c r="T319" s="36" t="s">
        <v>62</v>
      </c>
      <c r="U319" s="288">
        <v>45</v>
      </c>
      <c r="V319" s="289">
        <f>IFERROR(IF(U319="",0,CEILING((U319/$H319),1)*$H319),"")</f>
        <v>45.900000000000006</v>
      </c>
      <c r="W319" s="37">
        <f>IFERROR(IF(V319=0,"",ROUNDUP(V319/H319,0)*0.00753),"")</f>
        <v>0.12801000000000001</v>
      </c>
      <c r="X319" s="57"/>
      <c r="Y319" s="58"/>
      <c r="AC319" s="233" t="s">
        <v>1</v>
      </c>
    </row>
    <row r="320" spans="1:29" x14ac:dyDescent="0.2">
      <c r="A320" s="306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8"/>
      <c r="M320" s="303" t="s">
        <v>63</v>
      </c>
      <c r="N320" s="304"/>
      <c r="O320" s="304"/>
      <c r="P320" s="304"/>
      <c r="Q320" s="304"/>
      <c r="R320" s="304"/>
      <c r="S320" s="305"/>
      <c r="T320" s="38" t="s">
        <v>64</v>
      </c>
      <c r="U320" s="290">
        <f>IFERROR(U318/H318,"0")+IFERROR(U319/H319,"0")</f>
        <v>16.666666666666664</v>
      </c>
      <c r="V320" s="290">
        <f>IFERROR(V318/H318,"0")+IFERROR(V319/H319,"0")</f>
        <v>17</v>
      </c>
      <c r="W320" s="290">
        <f>IFERROR(IF(W318="",0,W318),"0")+IFERROR(IF(W319="",0,W319),"0")</f>
        <v>0.12801000000000001</v>
      </c>
      <c r="X320" s="291"/>
      <c r="Y320" s="291"/>
    </row>
    <row r="321" spans="1:29" x14ac:dyDescent="0.2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8"/>
      <c r="M321" s="303" t="s">
        <v>63</v>
      </c>
      <c r="N321" s="304"/>
      <c r="O321" s="304"/>
      <c r="P321" s="304"/>
      <c r="Q321" s="304"/>
      <c r="R321" s="304"/>
      <c r="S321" s="305"/>
      <c r="T321" s="38" t="s">
        <v>62</v>
      </c>
      <c r="U321" s="290">
        <f>IFERROR(SUM(U318:U319),"0")</f>
        <v>45</v>
      </c>
      <c r="V321" s="290">
        <f>IFERROR(SUM(V318:V319),"0")</f>
        <v>45.900000000000006</v>
      </c>
      <c r="W321" s="38"/>
      <c r="X321" s="291"/>
      <c r="Y321" s="291"/>
    </row>
    <row r="322" spans="1:29" ht="14.25" customHeight="1" x14ac:dyDescent="0.25">
      <c r="A322" s="316" t="s">
        <v>57</v>
      </c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285"/>
      <c r="Y322" s="285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298">
        <v>4607091389753</v>
      </c>
      <c r="E323" s="299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3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01"/>
      <c r="O323" s="301"/>
      <c r="P323" s="301"/>
      <c r="Q323" s="299"/>
      <c r="R323" s="35"/>
      <c r="S323" s="35"/>
      <c r="T323" s="36" t="s">
        <v>62</v>
      </c>
      <c r="U323" s="288">
        <v>100</v>
      </c>
      <c r="V323" s="289">
        <f t="shared" ref="V323:V329" si="14">IFERROR(IF(U323="",0,CEILING((U323/$H323),1)*$H323),"")</f>
        <v>100.80000000000001</v>
      </c>
      <c r="W323" s="37">
        <f>IFERROR(IF(V323=0,"",ROUNDUP(V323/H323,0)*0.00753),"")</f>
        <v>0.18071999999999999</v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298">
        <v>4607091389760</v>
      </c>
      <c r="E324" s="299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3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01"/>
      <c r="O324" s="301"/>
      <c r="P324" s="301"/>
      <c r="Q324" s="299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298">
        <v>4607091389746</v>
      </c>
      <c r="E325" s="299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3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01"/>
      <c r="O325" s="301"/>
      <c r="P325" s="301"/>
      <c r="Q325" s="299"/>
      <c r="R325" s="35"/>
      <c r="S325" s="35"/>
      <c r="T325" s="36" t="s">
        <v>62</v>
      </c>
      <c r="U325" s="288">
        <v>0</v>
      </c>
      <c r="V325" s="289">
        <f t="shared" si="14"/>
        <v>0</v>
      </c>
      <c r="W325" s="37" t="str">
        <f>IFERROR(IF(V325=0,"",ROUNDUP(V325/H325,0)*0.00753),"")</f>
        <v/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298">
        <v>4607091384338</v>
      </c>
      <c r="E326" s="299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01"/>
      <c r="O326" s="301"/>
      <c r="P326" s="301"/>
      <c r="Q326" s="299"/>
      <c r="R326" s="35"/>
      <c r="S326" s="35"/>
      <c r="T326" s="36" t="s">
        <v>62</v>
      </c>
      <c r="U326" s="288">
        <v>0</v>
      </c>
      <c r="V326" s="289">
        <f t="shared" si="14"/>
        <v>0</v>
      </c>
      <c r="W326" s="37" t="str">
        <f>IFERROR(IF(V326=0,"",ROUNDUP(V326/H326,0)*0.00502),"")</f>
        <v/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298">
        <v>4607091389524</v>
      </c>
      <c r="E327" s="299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3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01"/>
      <c r="O327" s="301"/>
      <c r="P327" s="301"/>
      <c r="Q327" s="299"/>
      <c r="R327" s="35"/>
      <c r="S327" s="35"/>
      <c r="T327" s="36" t="s">
        <v>62</v>
      </c>
      <c r="U327" s="288">
        <v>35</v>
      </c>
      <c r="V327" s="289">
        <f t="shared" si="14"/>
        <v>35.700000000000003</v>
      </c>
      <c r="W327" s="37">
        <f>IFERROR(IF(V327=0,"",ROUNDUP(V327/H327,0)*0.00502),"")</f>
        <v>8.5339999999999999E-2</v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298">
        <v>4607091384345</v>
      </c>
      <c r="E328" s="299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3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01"/>
      <c r="O328" s="301"/>
      <c r="P328" s="301"/>
      <c r="Q328" s="299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298">
        <v>4607091389531</v>
      </c>
      <c r="E329" s="299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35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01"/>
      <c r="O329" s="301"/>
      <c r="P329" s="301"/>
      <c r="Q329" s="299"/>
      <c r="R329" s="35"/>
      <c r="S329" s="35"/>
      <c r="T329" s="36" t="s">
        <v>62</v>
      </c>
      <c r="U329" s="288">
        <v>105</v>
      </c>
      <c r="V329" s="289">
        <f t="shared" si="14"/>
        <v>105</v>
      </c>
      <c r="W329" s="37">
        <f>IFERROR(IF(V329=0,"",ROUNDUP(V329/H329,0)*0.00502),"")</f>
        <v>0.251</v>
      </c>
      <c r="X329" s="57"/>
      <c r="Y329" s="58"/>
      <c r="AC329" s="240" t="s">
        <v>1</v>
      </c>
    </row>
    <row r="330" spans="1:29" x14ac:dyDescent="0.2">
      <c r="A330" s="306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8"/>
      <c r="M330" s="303" t="s">
        <v>63</v>
      </c>
      <c r="N330" s="304"/>
      <c r="O330" s="304"/>
      <c r="P330" s="304"/>
      <c r="Q330" s="304"/>
      <c r="R330" s="304"/>
      <c r="S330" s="30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90.476190476190482</v>
      </c>
      <c r="V330" s="290">
        <f>IFERROR(V323/H323,"0")+IFERROR(V324/H324,"0")+IFERROR(V325/H325,"0")+IFERROR(V326/H326,"0")+IFERROR(V327/H327,"0")+IFERROR(V328/H328,"0")+IFERROR(V329/H329,"0")</f>
        <v>91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0.51705999999999996</v>
      </c>
      <c r="X330" s="291"/>
      <c r="Y330" s="291"/>
    </row>
    <row r="331" spans="1:29" x14ac:dyDescent="0.2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8"/>
      <c r="M331" s="303" t="s">
        <v>63</v>
      </c>
      <c r="N331" s="304"/>
      <c r="O331" s="304"/>
      <c r="P331" s="304"/>
      <c r="Q331" s="304"/>
      <c r="R331" s="304"/>
      <c r="S331" s="305"/>
      <c r="T331" s="38" t="s">
        <v>62</v>
      </c>
      <c r="U331" s="290">
        <f>IFERROR(SUM(U323:U329),"0")</f>
        <v>240</v>
      </c>
      <c r="V331" s="290">
        <f>IFERROR(SUM(V323:V329),"0")</f>
        <v>241.5</v>
      </c>
      <c r="W331" s="38"/>
      <c r="X331" s="291"/>
      <c r="Y331" s="291"/>
    </row>
    <row r="332" spans="1:29" ht="14.25" customHeight="1" x14ac:dyDescent="0.25">
      <c r="A332" s="316" t="s">
        <v>65</v>
      </c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285"/>
      <c r="Y332" s="285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298">
        <v>4607091389685</v>
      </c>
      <c r="E333" s="299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3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01"/>
      <c r="O333" s="301"/>
      <c r="P333" s="301"/>
      <c r="Q333" s="299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298">
        <v>4607091389654</v>
      </c>
      <c r="E334" s="299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357" t="s">
        <v>504</v>
      </c>
      <c r="N334" s="301"/>
      <c r="O334" s="301"/>
      <c r="P334" s="301"/>
      <c r="Q334" s="299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298">
        <v>4607091384352</v>
      </c>
      <c r="E335" s="299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3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01"/>
      <c r="O335" s="301"/>
      <c r="P335" s="301"/>
      <c r="Q335" s="299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298">
        <v>4607091389661</v>
      </c>
      <c r="E336" s="299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3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01"/>
      <c r="O336" s="301"/>
      <c r="P336" s="301"/>
      <c r="Q336" s="299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06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8"/>
      <c r="M337" s="303" t="s">
        <v>63</v>
      </c>
      <c r="N337" s="304"/>
      <c r="O337" s="304"/>
      <c r="P337" s="304"/>
      <c r="Q337" s="304"/>
      <c r="R337" s="304"/>
      <c r="S337" s="30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8"/>
      <c r="M338" s="303" t="s">
        <v>63</v>
      </c>
      <c r="N338" s="304"/>
      <c r="O338" s="304"/>
      <c r="P338" s="304"/>
      <c r="Q338" s="304"/>
      <c r="R338" s="304"/>
      <c r="S338" s="30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16" t="s">
        <v>196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85"/>
      <c r="Y339" s="285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298">
        <v>4680115881648</v>
      </c>
      <c r="E340" s="299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354" t="s">
        <v>511</v>
      </c>
      <c r="N340" s="301"/>
      <c r="O340" s="301"/>
      <c r="P340" s="301"/>
      <c r="Q340" s="299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06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8"/>
      <c r="M341" s="303" t="s">
        <v>63</v>
      </c>
      <c r="N341" s="304"/>
      <c r="O341" s="304"/>
      <c r="P341" s="304"/>
      <c r="Q341" s="304"/>
      <c r="R341" s="304"/>
      <c r="S341" s="30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8"/>
      <c r="M342" s="303" t="s">
        <v>63</v>
      </c>
      <c r="N342" s="304"/>
      <c r="O342" s="304"/>
      <c r="P342" s="304"/>
      <c r="Q342" s="304"/>
      <c r="R342" s="304"/>
      <c r="S342" s="30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20" t="s">
        <v>512</v>
      </c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284"/>
      <c r="Y343" s="284"/>
    </row>
    <row r="344" spans="1:29" ht="14.25" customHeight="1" x14ac:dyDescent="0.25">
      <c r="A344" s="316" t="s">
        <v>96</v>
      </c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285"/>
      <c r="Y344" s="285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298">
        <v>4607091389388</v>
      </c>
      <c r="E345" s="299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3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01"/>
      <c r="O345" s="301"/>
      <c r="P345" s="301"/>
      <c r="Q345" s="299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298">
        <v>4607091389364</v>
      </c>
      <c r="E346" s="299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35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01"/>
      <c r="O346" s="301"/>
      <c r="P346" s="301"/>
      <c r="Q346" s="299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06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8"/>
      <c r="M347" s="303" t="s">
        <v>63</v>
      </c>
      <c r="N347" s="304"/>
      <c r="O347" s="304"/>
      <c r="P347" s="304"/>
      <c r="Q347" s="304"/>
      <c r="R347" s="304"/>
      <c r="S347" s="30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8"/>
      <c r="M348" s="303" t="s">
        <v>63</v>
      </c>
      <c r="N348" s="304"/>
      <c r="O348" s="304"/>
      <c r="P348" s="304"/>
      <c r="Q348" s="304"/>
      <c r="R348" s="304"/>
      <c r="S348" s="30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16" t="s">
        <v>57</v>
      </c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285"/>
      <c r="Y349" s="285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298">
        <v>4607091389739</v>
      </c>
      <c r="E350" s="299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347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01"/>
      <c r="O350" s="301"/>
      <c r="P350" s="301"/>
      <c r="Q350" s="299"/>
      <c r="R350" s="35"/>
      <c r="S350" s="35"/>
      <c r="T350" s="36" t="s">
        <v>62</v>
      </c>
      <c r="U350" s="288">
        <v>100</v>
      </c>
      <c r="V350" s="289">
        <f>IFERROR(IF(U350="",0,CEILING((U350/$H350),1)*$H350),"")</f>
        <v>100.80000000000001</v>
      </c>
      <c r="W350" s="37">
        <f>IFERROR(IF(V350=0,"",ROUNDUP(V350/H350,0)*0.00753),"")</f>
        <v>0.18071999999999999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298">
        <v>4607091389425</v>
      </c>
      <c r="E351" s="299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34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01"/>
      <c r="O351" s="301"/>
      <c r="P351" s="301"/>
      <c r="Q351" s="299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298">
        <v>4680115880771</v>
      </c>
      <c r="E352" s="299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34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01"/>
      <c r="O352" s="301"/>
      <c r="P352" s="301"/>
      <c r="Q352" s="299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298">
        <v>4607091389500</v>
      </c>
      <c r="E353" s="299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3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01"/>
      <c r="O353" s="301"/>
      <c r="P353" s="301"/>
      <c r="Q353" s="299"/>
      <c r="R353" s="35"/>
      <c r="S353" s="35"/>
      <c r="T353" s="36" t="s">
        <v>62</v>
      </c>
      <c r="U353" s="288">
        <v>17.5</v>
      </c>
      <c r="V353" s="289">
        <f>IFERROR(IF(U353="",0,CEILING((U353/$H353),1)*$H353),"")</f>
        <v>18.900000000000002</v>
      </c>
      <c r="W353" s="37">
        <f>IFERROR(IF(V353=0,"",ROUNDUP(V353/H353,0)*0.00502),"")</f>
        <v>4.5179999999999998E-2</v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298">
        <v>4680115881983</v>
      </c>
      <c r="E354" s="299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346" t="s">
        <v>527</v>
      </c>
      <c r="N354" s="301"/>
      <c r="O354" s="301"/>
      <c r="P354" s="301"/>
      <c r="Q354" s="299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06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8"/>
      <c r="M355" s="303" t="s">
        <v>63</v>
      </c>
      <c r="N355" s="304"/>
      <c r="O355" s="304"/>
      <c r="P355" s="304"/>
      <c r="Q355" s="304"/>
      <c r="R355" s="304"/>
      <c r="S355" s="305"/>
      <c r="T355" s="38" t="s">
        <v>64</v>
      </c>
      <c r="U355" s="290">
        <f>IFERROR(U350/H350,"0")+IFERROR(U351/H351,"0")+IFERROR(U352/H352,"0")+IFERROR(U353/H353,"0")+IFERROR(U354/H354,"0")</f>
        <v>32.142857142857139</v>
      </c>
      <c r="V355" s="290">
        <f>IFERROR(V350/H350,"0")+IFERROR(V351/H351,"0")+IFERROR(V352/H352,"0")+IFERROR(V353/H353,"0")+IFERROR(V354/H354,"0")</f>
        <v>33</v>
      </c>
      <c r="W355" s="290">
        <f>IFERROR(IF(W350="",0,W350),"0")+IFERROR(IF(W351="",0,W351),"0")+IFERROR(IF(W352="",0,W352),"0")+IFERROR(IF(W353="",0,W353),"0")+IFERROR(IF(W354="",0,W354),"0")</f>
        <v>0.22589999999999999</v>
      </c>
      <c r="X355" s="291"/>
      <c r="Y355" s="291"/>
    </row>
    <row r="356" spans="1:29" x14ac:dyDescent="0.2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8"/>
      <c r="M356" s="303" t="s">
        <v>63</v>
      </c>
      <c r="N356" s="304"/>
      <c r="O356" s="304"/>
      <c r="P356" s="304"/>
      <c r="Q356" s="304"/>
      <c r="R356" s="304"/>
      <c r="S356" s="305"/>
      <c r="T356" s="38" t="s">
        <v>62</v>
      </c>
      <c r="U356" s="290">
        <f>IFERROR(SUM(U350:U354),"0")</f>
        <v>117.5</v>
      </c>
      <c r="V356" s="290">
        <f>IFERROR(SUM(V350:V354),"0")</f>
        <v>119.70000000000002</v>
      </c>
      <c r="W356" s="38"/>
      <c r="X356" s="291"/>
      <c r="Y356" s="291"/>
    </row>
    <row r="357" spans="1:29" ht="27.75" customHeight="1" x14ac:dyDescent="0.2">
      <c r="A357" s="325" t="s">
        <v>528</v>
      </c>
      <c r="B357" s="326"/>
      <c r="C357" s="326"/>
      <c r="D357" s="326"/>
      <c r="E357" s="326"/>
      <c r="F357" s="326"/>
      <c r="G357" s="326"/>
      <c r="H357" s="326"/>
      <c r="I357" s="326"/>
      <c r="J357" s="326"/>
      <c r="K357" s="326"/>
      <c r="L357" s="326"/>
      <c r="M357" s="326"/>
      <c r="N357" s="326"/>
      <c r="O357" s="326"/>
      <c r="P357" s="326"/>
      <c r="Q357" s="326"/>
      <c r="R357" s="326"/>
      <c r="S357" s="326"/>
      <c r="T357" s="326"/>
      <c r="U357" s="326"/>
      <c r="V357" s="326"/>
      <c r="W357" s="326"/>
      <c r="X357" s="49"/>
      <c r="Y357" s="49"/>
    </row>
    <row r="358" spans="1:29" ht="16.5" customHeight="1" x14ac:dyDescent="0.25">
      <c r="A358" s="320" t="s">
        <v>528</v>
      </c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284"/>
      <c r="Y358" s="284"/>
    </row>
    <row r="359" spans="1:29" ht="14.25" customHeight="1" x14ac:dyDescent="0.25">
      <c r="A359" s="316" t="s">
        <v>103</v>
      </c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285"/>
      <c r="Y359" s="285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298">
        <v>4607091389067</v>
      </c>
      <c r="E360" s="299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3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01"/>
      <c r="O360" s="301"/>
      <c r="P360" s="301"/>
      <c r="Q360" s="299"/>
      <c r="R360" s="35"/>
      <c r="S360" s="35"/>
      <c r="T360" s="36" t="s">
        <v>62</v>
      </c>
      <c r="U360" s="288">
        <v>0</v>
      </c>
      <c r="V360" s="289">
        <f t="shared" ref="V360:V369" si="15">IFERROR(IF(U360="",0,CEILING((U360/$H360),1)*$H360),"")</f>
        <v>0</v>
      </c>
      <c r="W360" s="37" t="str">
        <f>IFERROR(IF(V360=0,"",ROUNDUP(V360/H360,0)*0.01196),"")</f>
        <v/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298">
        <v>4607091383522</v>
      </c>
      <c r="E361" s="299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34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01"/>
      <c r="O361" s="301"/>
      <c r="P361" s="301"/>
      <c r="Q361" s="299"/>
      <c r="R361" s="35"/>
      <c r="S361" s="35"/>
      <c r="T361" s="36" t="s">
        <v>62</v>
      </c>
      <c r="U361" s="288">
        <v>100</v>
      </c>
      <c r="V361" s="289">
        <f t="shared" si="15"/>
        <v>100.32000000000001</v>
      </c>
      <c r="W361" s="37">
        <f>IFERROR(IF(V361=0,"",ROUNDUP(V361/H361,0)*0.01196),"")</f>
        <v>0.22724</v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298">
        <v>4607091384437</v>
      </c>
      <c r="E362" s="299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343" t="s">
        <v>535</v>
      </c>
      <c r="N362" s="301"/>
      <c r="O362" s="301"/>
      <c r="P362" s="301"/>
      <c r="Q362" s="299"/>
      <c r="R362" s="35"/>
      <c r="S362" s="35"/>
      <c r="T362" s="36" t="s">
        <v>62</v>
      </c>
      <c r="U362" s="288">
        <v>20</v>
      </c>
      <c r="V362" s="289">
        <f t="shared" si="15"/>
        <v>21.12</v>
      </c>
      <c r="W362" s="37">
        <f>IFERROR(IF(V362=0,"",ROUNDUP(V362/H362,0)*0.01196),"")</f>
        <v>4.7840000000000001E-2</v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298">
        <v>4607091389104</v>
      </c>
      <c r="E363" s="299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3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01"/>
      <c r="O363" s="301"/>
      <c r="P363" s="301"/>
      <c r="Q363" s="299"/>
      <c r="R363" s="35"/>
      <c r="S363" s="35"/>
      <c r="T363" s="36" t="s">
        <v>62</v>
      </c>
      <c r="U363" s="288">
        <v>170</v>
      </c>
      <c r="V363" s="289">
        <f t="shared" si="15"/>
        <v>174.24</v>
      </c>
      <c r="W363" s="37">
        <f>IFERROR(IF(V363=0,"",ROUNDUP(V363/H363,0)*0.01196),"")</f>
        <v>0.39468000000000003</v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298">
        <v>4607091389036</v>
      </c>
      <c r="E364" s="299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33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01"/>
      <c r="O364" s="301"/>
      <c r="P364" s="301"/>
      <c r="Q364" s="299"/>
      <c r="R364" s="35"/>
      <c r="S364" s="35"/>
      <c r="T364" s="36" t="s">
        <v>62</v>
      </c>
      <c r="U364" s="288">
        <v>0</v>
      </c>
      <c r="V364" s="289">
        <f t="shared" si="15"/>
        <v>0</v>
      </c>
      <c r="W364" s="37" t="str">
        <f>IFERROR(IF(V364=0,"",ROUNDUP(V364/H364,0)*0.00753),"")</f>
        <v/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298">
        <v>4680115880603</v>
      </c>
      <c r="E365" s="299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337" t="s">
        <v>542</v>
      </c>
      <c r="N365" s="301"/>
      <c r="O365" s="301"/>
      <c r="P365" s="301"/>
      <c r="Q365" s="299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298">
        <v>4607091389999</v>
      </c>
      <c r="E366" s="299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338" t="s">
        <v>545</v>
      </c>
      <c r="N366" s="301"/>
      <c r="O366" s="301"/>
      <c r="P366" s="301"/>
      <c r="Q366" s="299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298">
        <v>4680115882782</v>
      </c>
      <c r="E367" s="299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339" t="s">
        <v>548</v>
      </c>
      <c r="N367" s="301"/>
      <c r="O367" s="301"/>
      <c r="P367" s="301"/>
      <c r="Q367" s="299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298">
        <v>4607091389098</v>
      </c>
      <c r="E368" s="299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3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01"/>
      <c r="O368" s="301"/>
      <c r="P368" s="301"/>
      <c r="Q368" s="299"/>
      <c r="R368" s="35"/>
      <c r="S368" s="35"/>
      <c r="T368" s="36" t="s">
        <v>62</v>
      </c>
      <c r="U368" s="288">
        <v>0</v>
      </c>
      <c r="V368" s="289">
        <f t="shared" si="15"/>
        <v>0</v>
      </c>
      <c r="W368" s="37" t="str">
        <f>IFERROR(IF(V368=0,"",ROUNDUP(V368/H368,0)*0.00753),"")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298">
        <v>4607091389982</v>
      </c>
      <c r="E369" s="299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333" t="s">
        <v>553</v>
      </c>
      <c r="N369" s="301"/>
      <c r="O369" s="301"/>
      <c r="P369" s="301"/>
      <c r="Q369" s="299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06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8"/>
      <c r="M370" s="303" t="s">
        <v>63</v>
      </c>
      <c r="N370" s="304"/>
      <c r="O370" s="304"/>
      <c r="P370" s="304"/>
      <c r="Q370" s="304"/>
      <c r="R370" s="304"/>
      <c r="S370" s="30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54.924242424242422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56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0.66976000000000002</v>
      </c>
      <c r="X370" s="291"/>
      <c r="Y370" s="291"/>
    </row>
    <row r="371" spans="1:29" x14ac:dyDescent="0.2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8"/>
      <c r="M371" s="303" t="s">
        <v>63</v>
      </c>
      <c r="N371" s="304"/>
      <c r="O371" s="304"/>
      <c r="P371" s="304"/>
      <c r="Q371" s="304"/>
      <c r="R371" s="304"/>
      <c r="S371" s="305"/>
      <c r="T371" s="38" t="s">
        <v>62</v>
      </c>
      <c r="U371" s="290">
        <f>IFERROR(SUM(U360:U369),"0")</f>
        <v>290</v>
      </c>
      <c r="V371" s="290">
        <f>IFERROR(SUM(V360:V369),"0")</f>
        <v>295.68</v>
      </c>
      <c r="W371" s="38"/>
      <c r="X371" s="291"/>
      <c r="Y371" s="291"/>
    </row>
    <row r="372" spans="1:29" ht="14.25" customHeight="1" x14ac:dyDescent="0.25">
      <c r="A372" s="316" t="s">
        <v>96</v>
      </c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285"/>
      <c r="Y372" s="285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298">
        <v>4607091388930</v>
      </c>
      <c r="E373" s="299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3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01"/>
      <c r="O373" s="301"/>
      <c r="P373" s="301"/>
      <c r="Q373" s="299"/>
      <c r="R373" s="35"/>
      <c r="S373" s="35"/>
      <c r="T373" s="36" t="s">
        <v>62</v>
      </c>
      <c r="U373" s="288">
        <v>0</v>
      </c>
      <c r="V373" s="289">
        <f>IFERROR(IF(U373="",0,CEILING((U373/$H373),1)*$H373),"")</f>
        <v>0</v>
      </c>
      <c r="W373" s="37" t="str">
        <f>IFERROR(IF(V373=0,"",ROUNDUP(V373/H373,0)*0.01196),"")</f>
        <v/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298">
        <v>4680115880054</v>
      </c>
      <c r="E374" s="299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335" t="s">
        <v>558</v>
      </c>
      <c r="N374" s="301"/>
      <c r="O374" s="301"/>
      <c r="P374" s="301"/>
      <c r="Q374" s="299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06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8"/>
      <c r="M375" s="303" t="s">
        <v>63</v>
      </c>
      <c r="N375" s="304"/>
      <c r="O375" s="304"/>
      <c r="P375" s="304"/>
      <c r="Q375" s="304"/>
      <c r="R375" s="304"/>
      <c r="S375" s="305"/>
      <c r="T375" s="38" t="s">
        <v>64</v>
      </c>
      <c r="U375" s="290">
        <f>IFERROR(U373/H373,"0")+IFERROR(U374/H374,"0")</f>
        <v>0</v>
      </c>
      <c r="V375" s="290">
        <f>IFERROR(V373/H373,"0")+IFERROR(V374/H374,"0")</f>
        <v>0</v>
      </c>
      <c r="W375" s="290">
        <f>IFERROR(IF(W373="",0,W373),"0")+IFERROR(IF(W374="",0,W374),"0")</f>
        <v>0</v>
      </c>
      <c r="X375" s="291"/>
      <c r="Y375" s="291"/>
    </row>
    <row r="376" spans="1:29" x14ac:dyDescent="0.2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8"/>
      <c r="M376" s="303" t="s">
        <v>63</v>
      </c>
      <c r="N376" s="304"/>
      <c r="O376" s="304"/>
      <c r="P376" s="304"/>
      <c r="Q376" s="304"/>
      <c r="R376" s="304"/>
      <c r="S376" s="305"/>
      <c r="T376" s="38" t="s">
        <v>62</v>
      </c>
      <c r="U376" s="290">
        <f>IFERROR(SUM(U373:U374),"0")</f>
        <v>0</v>
      </c>
      <c r="V376" s="290">
        <f>IFERROR(SUM(V373:V374),"0")</f>
        <v>0</v>
      </c>
      <c r="W376" s="38"/>
      <c r="X376" s="291"/>
      <c r="Y376" s="291"/>
    </row>
    <row r="377" spans="1:29" ht="14.25" customHeight="1" x14ac:dyDescent="0.25">
      <c r="A377" s="316" t="s">
        <v>57</v>
      </c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285"/>
      <c r="Y377" s="285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298">
        <v>4607091383348</v>
      </c>
      <c r="E378" s="299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330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01"/>
      <c r="O378" s="301"/>
      <c r="P378" s="301"/>
      <c r="Q378" s="299"/>
      <c r="R378" s="35"/>
      <c r="S378" s="35"/>
      <c r="T378" s="36" t="s">
        <v>62</v>
      </c>
      <c r="U378" s="288">
        <v>50</v>
      </c>
      <c r="V378" s="289">
        <f t="shared" ref="V378:V383" si="16">IFERROR(IF(U378="",0,CEILING((U378/$H378),1)*$H378),"")</f>
        <v>52.800000000000004</v>
      </c>
      <c r="W378" s="37">
        <f>IFERROR(IF(V378=0,"",ROUNDUP(V378/H378,0)*0.01196),"")</f>
        <v>0.1196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298">
        <v>4607091383386</v>
      </c>
      <c r="E379" s="299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331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01"/>
      <c r="O379" s="301"/>
      <c r="P379" s="301"/>
      <c r="Q379" s="299"/>
      <c r="R379" s="35"/>
      <c r="S379" s="35"/>
      <c r="T379" s="36" t="s">
        <v>62</v>
      </c>
      <c r="U379" s="288">
        <v>0</v>
      </c>
      <c r="V379" s="289">
        <f t="shared" si="16"/>
        <v>0</v>
      </c>
      <c r="W379" s="37" t="str">
        <f>IFERROR(IF(V379=0,"",ROUNDUP(V379/H379,0)*0.01196),"")</f>
        <v/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298">
        <v>4607091383355</v>
      </c>
      <c r="E380" s="299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332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01"/>
      <c r="O380" s="301"/>
      <c r="P380" s="301"/>
      <c r="Q380" s="299"/>
      <c r="R380" s="35"/>
      <c r="S380" s="35"/>
      <c r="T380" s="36" t="s">
        <v>62</v>
      </c>
      <c r="U380" s="288">
        <v>0</v>
      </c>
      <c r="V380" s="289">
        <f t="shared" si="16"/>
        <v>0</v>
      </c>
      <c r="W380" s="37" t="str">
        <f>IFERROR(IF(V380=0,"",ROUNDUP(V380/H380,0)*0.01196),"")</f>
        <v/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298">
        <v>4680115882072</v>
      </c>
      <c r="E381" s="299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327" t="s">
        <v>567</v>
      </c>
      <c r="N381" s="301"/>
      <c r="O381" s="301"/>
      <c r="P381" s="301"/>
      <c r="Q381" s="299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298">
        <v>4680115882102</v>
      </c>
      <c r="E382" s="299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328" t="s">
        <v>570</v>
      </c>
      <c r="N382" s="301"/>
      <c r="O382" s="301"/>
      <c r="P382" s="301"/>
      <c r="Q382" s="299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298">
        <v>4680115882096</v>
      </c>
      <c r="E383" s="299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329" t="s">
        <v>573</v>
      </c>
      <c r="N383" s="301"/>
      <c r="O383" s="301"/>
      <c r="P383" s="301"/>
      <c r="Q383" s="299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06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8"/>
      <c r="M384" s="303" t="s">
        <v>63</v>
      </c>
      <c r="N384" s="304"/>
      <c r="O384" s="304"/>
      <c r="P384" s="304"/>
      <c r="Q384" s="304"/>
      <c r="R384" s="304"/>
      <c r="S384" s="305"/>
      <c r="T384" s="38" t="s">
        <v>64</v>
      </c>
      <c r="U384" s="290">
        <f>IFERROR(U378/H378,"0")+IFERROR(U379/H379,"0")+IFERROR(U380/H380,"0")+IFERROR(U381/H381,"0")+IFERROR(U382/H382,"0")+IFERROR(U383/H383,"0")</f>
        <v>9.4696969696969688</v>
      </c>
      <c r="V384" s="290">
        <f>IFERROR(V378/H378,"0")+IFERROR(V379/H379,"0")+IFERROR(V380/H380,"0")+IFERROR(V381/H381,"0")+IFERROR(V382/H382,"0")+IFERROR(V383/H383,"0")</f>
        <v>10</v>
      </c>
      <c r="W384" s="290">
        <f>IFERROR(IF(W378="",0,W378),"0")+IFERROR(IF(W379="",0,W379),"0")+IFERROR(IF(W380="",0,W380),"0")+IFERROR(IF(W381="",0,W381),"0")+IFERROR(IF(W382="",0,W382),"0")+IFERROR(IF(W383="",0,W383),"0")</f>
        <v>0.1196</v>
      </c>
      <c r="X384" s="291"/>
      <c r="Y384" s="291"/>
    </row>
    <row r="385" spans="1:29" x14ac:dyDescent="0.2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8"/>
      <c r="M385" s="303" t="s">
        <v>63</v>
      </c>
      <c r="N385" s="304"/>
      <c r="O385" s="304"/>
      <c r="P385" s="304"/>
      <c r="Q385" s="304"/>
      <c r="R385" s="304"/>
      <c r="S385" s="305"/>
      <c r="T385" s="38" t="s">
        <v>62</v>
      </c>
      <c r="U385" s="290">
        <f>IFERROR(SUM(U378:U383),"0")</f>
        <v>50</v>
      </c>
      <c r="V385" s="290">
        <f>IFERROR(SUM(V378:V383),"0")</f>
        <v>52.800000000000004</v>
      </c>
      <c r="W385" s="38"/>
      <c r="X385" s="291"/>
      <c r="Y385" s="291"/>
    </row>
    <row r="386" spans="1:29" ht="14.25" customHeight="1" x14ac:dyDescent="0.25">
      <c r="A386" s="316" t="s">
        <v>65</v>
      </c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285"/>
      <c r="Y386" s="285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298">
        <v>4607091383409</v>
      </c>
      <c r="E387" s="299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3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01"/>
      <c r="O387" s="301"/>
      <c r="P387" s="301"/>
      <c r="Q387" s="299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298">
        <v>4607091383416</v>
      </c>
      <c r="E388" s="299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3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01"/>
      <c r="O388" s="301"/>
      <c r="P388" s="301"/>
      <c r="Q388" s="299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06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8"/>
      <c r="M389" s="303" t="s">
        <v>63</v>
      </c>
      <c r="N389" s="304"/>
      <c r="O389" s="304"/>
      <c r="P389" s="304"/>
      <c r="Q389" s="304"/>
      <c r="R389" s="304"/>
      <c r="S389" s="30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8"/>
      <c r="M390" s="303" t="s">
        <v>63</v>
      </c>
      <c r="N390" s="304"/>
      <c r="O390" s="304"/>
      <c r="P390" s="304"/>
      <c r="Q390" s="304"/>
      <c r="R390" s="304"/>
      <c r="S390" s="30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25" t="s">
        <v>578</v>
      </c>
      <c r="B391" s="326"/>
      <c r="C391" s="326"/>
      <c r="D391" s="326"/>
      <c r="E391" s="326"/>
      <c r="F391" s="326"/>
      <c r="G391" s="326"/>
      <c r="H391" s="326"/>
      <c r="I391" s="326"/>
      <c r="J391" s="326"/>
      <c r="K391" s="326"/>
      <c r="L391" s="326"/>
      <c r="M391" s="326"/>
      <c r="N391" s="326"/>
      <c r="O391" s="326"/>
      <c r="P391" s="326"/>
      <c r="Q391" s="326"/>
      <c r="R391" s="326"/>
      <c r="S391" s="326"/>
      <c r="T391" s="326"/>
      <c r="U391" s="326"/>
      <c r="V391" s="326"/>
      <c r="W391" s="326"/>
      <c r="X391" s="49"/>
      <c r="Y391" s="49"/>
    </row>
    <row r="392" spans="1:29" ht="16.5" customHeight="1" x14ac:dyDescent="0.25">
      <c r="A392" s="320" t="s">
        <v>579</v>
      </c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284"/>
      <c r="Y392" s="284"/>
    </row>
    <row r="393" spans="1:29" ht="14.25" customHeight="1" x14ac:dyDescent="0.25">
      <c r="A393" s="316" t="s">
        <v>103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85"/>
      <c r="Y393" s="285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298">
        <v>4680115881099</v>
      </c>
      <c r="E394" s="299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321" t="s">
        <v>582</v>
      </c>
      <c r="N394" s="301"/>
      <c r="O394" s="301"/>
      <c r="P394" s="301"/>
      <c r="Q394" s="299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298">
        <v>4680115881150</v>
      </c>
      <c r="E395" s="299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322" t="s">
        <v>585</v>
      </c>
      <c r="N395" s="301"/>
      <c r="O395" s="301"/>
      <c r="P395" s="301"/>
      <c r="Q395" s="299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06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8"/>
      <c r="M396" s="303" t="s">
        <v>63</v>
      </c>
      <c r="N396" s="304"/>
      <c r="O396" s="304"/>
      <c r="P396" s="304"/>
      <c r="Q396" s="304"/>
      <c r="R396" s="304"/>
      <c r="S396" s="30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8"/>
      <c r="M397" s="303" t="s">
        <v>63</v>
      </c>
      <c r="N397" s="304"/>
      <c r="O397" s="304"/>
      <c r="P397" s="304"/>
      <c r="Q397" s="304"/>
      <c r="R397" s="304"/>
      <c r="S397" s="30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16" t="s">
        <v>96</v>
      </c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285"/>
      <c r="Y398" s="285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298">
        <v>4680115881112</v>
      </c>
      <c r="E399" s="299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318" t="s">
        <v>588</v>
      </c>
      <c r="N399" s="301"/>
      <c r="O399" s="301"/>
      <c r="P399" s="301"/>
      <c r="Q399" s="299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298">
        <v>4680115881129</v>
      </c>
      <c r="E400" s="299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319" t="s">
        <v>591</v>
      </c>
      <c r="N400" s="301"/>
      <c r="O400" s="301"/>
      <c r="P400" s="301"/>
      <c r="Q400" s="299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06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8"/>
      <c r="M401" s="303" t="s">
        <v>63</v>
      </c>
      <c r="N401" s="304"/>
      <c r="O401" s="304"/>
      <c r="P401" s="304"/>
      <c r="Q401" s="304"/>
      <c r="R401" s="304"/>
      <c r="S401" s="30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8"/>
      <c r="M402" s="303" t="s">
        <v>63</v>
      </c>
      <c r="N402" s="304"/>
      <c r="O402" s="304"/>
      <c r="P402" s="304"/>
      <c r="Q402" s="304"/>
      <c r="R402" s="304"/>
      <c r="S402" s="30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16" t="s">
        <v>57</v>
      </c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285"/>
      <c r="Y403" s="285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298">
        <v>4680115881167</v>
      </c>
      <c r="E404" s="299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314" t="s">
        <v>594</v>
      </c>
      <c r="N404" s="301"/>
      <c r="O404" s="301"/>
      <c r="P404" s="301"/>
      <c r="Q404" s="299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298">
        <v>4680115881136</v>
      </c>
      <c r="E405" s="299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315" t="s">
        <v>597</v>
      </c>
      <c r="N405" s="301"/>
      <c r="O405" s="301"/>
      <c r="P405" s="301"/>
      <c r="Q405" s="299"/>
      <c r="R405" s="35"/>
      <c r="S405" s="35"/>
      <c r="T405" s="36" t="s">
        <v>62</v>
      </c>
      <c r="U405" s="288">
        <v>10</v>
      </c>
      <c r="V405" s="289">
        <f>IFERROR(IF(U405="",0,CEILING((U405/$H405),1)*$H405),"")</f>
        <v>11.34</v>
      </c>
      <c r="W405" s="37">
        <f>IFERROR(IF(V405=0,"",ROUNDUP(V405/H405,0)*0.00753),"")</f>
        <v>2.2589999999999999E-2</v>
      </c>
      <c r="X405" s="57"/>
      <c r="Y405" s="58"/>
      <c r="AC405" s="278" t="s">
        <v>1</v>
      </c>
    </row>
    <row r="406" spans="1:29" x14ac:dyDescent="0.2">
      <c r="A406" s="306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8"/>
      <c r="M406" s="303" t="s">
        <v>63</v>
      </c>
      <c r="N406" s="304"/>
      <c r="O406" s="304"/>
      <c r="P406" s="304"/>
      <c r="Q406" s="304"/>
      <c r="R406" s="304"/>
      <c r="S406" s="305"/>
      <c r="T406" s="38" t="s">
        <v>64</v>
      </c>
      <c r="U406" s="290">
        <f>IFERROR(U404/H404,"0")+IFERROR(U405/H405,"0")</f>
        <v>2.6455026455026456</v>
      </c>
      <c r="V406" s="290">
        <f>IFERROR(V404/H404,"0")+IFERROR(V405/H405,"0")</f>
        <v>3</v>
      </c>
      <c r="W406" s="290">
        <f>IFERROR(IF(W404="",0,W404),"0")+IFERROR(IF(W405="",0,W405),"0")</f>
        <v>2.2589999999999999E-2</v>
      </c>
      <c r="X406" s="291"/>
      <c r="Y406" s="291"/>
    </row>
    <row r="407" spans="1:29" x14ac:dyDescent="0.2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8"/>
      <c r="M407" s="303" t="s">
        <v>63</v>
      </c>
      <c r="N407" s="304"/>
      <c r="O407" s="304"/>
      <c r="P407" s="304"/>
      <c r="Q407" s="304"/>
      <c r="R407" s="304"/>
      <c r="S407" s="305"/>
      <c r="T407" s="38" t="s">
        <v>62</v>
      </c>
      <c r="U407" s="290">
        <f>IFERROR(SUM(U404:U405),"0")</f>
        <v>10</v>
      </c>
      <c r="V407" s="290">
        <f>IFERROR(SUM(V404:V405),"0")</f>
        <v>11.34</v>
      </c>
      <c r="W407" s="38"/>
      <c r="X407" s="291"/>
      <c r="Y407" s="291"/>
    </row>
    <row r="408" spans="1:29" ht="14.25" customHeight="1" x14ac:dyDescent="0.25">
      <c r="A408" s="316" t="s">
        <v>65</v>
      </c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285"/>
      <c r="Y408" s="285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298">
        <v>4680115881143</v>
      </c>
      <c r="E409" s="299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317" t="s">
        <v>600</v>
      </c>
      <c r="N409" s="301"/>
      <c r="O409" s="301"/>
      <c r="P409" s="301"/>
      <c r="Q409" s="299"/>
      <c r="R409" s="35"/>
      <c r="S409" s="35"/>
      <c r="T409" s="36" t="s">
        <v>62</v>
      </c>
      <c r="U409" s="288">
        <v>300</v>
      </c>
      <c r="V409" s="289">
        <f>IFERROR(IF(U409="",0,CEILING((U409/$H409),1)*$H409),"")</f>
        <v>304.2</v>
      </c>
      <c r="W409" s="37">
        <f>IFERROR(IF(V409=0,"",ROUNDUP(V409/H409,0)*0.02175),"")</f>
        <v>0.84824999999999995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298">
        <v>4680115881068</v>
      </c>
      <c r="E410" s="299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300" t="s">
        <v>603</v>
      </c>
      <c r="N410" s="301"/>
      <c r="O410" s="301"/>
      <c r="P410" s="301"/>
      <c r="Q410" s="299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298">
        <v>4680115881075</v>
      </c>
      <c r="E411" s="299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302" t="s">
        <v>606</v>
      </c>
      <c r="N411" s="301"/>
      <c r="O411" s="301"/>
      <c r="P411" s="301"/>
      <c r="Q411" s="299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06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8"/>
      <c r="M412" s="303" t="s">
        <v>63</v>
      </c>
      <c r="N412" s="304"/>
      <c r="O412" s="304"/>
      <c r="P412" s="304"/>
      <c r="Q412" s="304"/>
      <c r="R412" s="304"/>
      <c r="S412" s="305"/>
      <c r="T412" s="38" t="s">
        <v>64</v>
      </c>
      <c r="U412" s="290">
        <f>IFERROR(U409/H409,"0")+IFERROR(U410/H410,"0")+IFERROR(U411/H411,"0")</f>
        <v>38.46153846153846</v>
      </c>
      <c r="V412" s="290">
        <f>IFERROR(V409/H409,"0")+IFERROR(V410/H410,"0")+IFERROR(V411/H411,"0")</f>
        <v>39</v>
      </c>
      <c r="W412" s="290">
        <f>IFERROR(IF(W409="",0,W409),"0")+IFERROR(IF(W410="",0,W410),"0")+IFERROR(IF(W411="",0,W411),"0")</f>
        <v>0.84824999999999995</v>
      </c>
      <c r="X412" s="291"/>
      <c r="Y412" s="291"/>
    </row>
    <row r="413" spans="1:29" x14ac:dyDescent="0.2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8"/>
      <c r="M413" s="303" t="s">
        <v>63</v>
      </c>
      <c r="N413" s="304"/>
      <c r="O413" s="304"/>
      <c r="P413" s="304"/>
      <c r="Q413" s="304"/>
      <c r="R413" s="304"/>
      <c r="S413" s="305"/>
      <c r="T413" s="38" t="s">
        <v>62</v>
      </c>
      <c r="U413" s="290">
        <f>IFERROR(SUM(U409:U411),"0")</f>
        <v>300</v>
      </c>
      <c r="V413" s="290">
        <f>IFERROR(SUM(V409:V411),"0")</f>
        <v>304.2</v>
      </c>
      <c r="W413" s="38"/>
      <c r="X413" s="291"/>
      <c r="Y413" s="291"/>
    </row>
    <row r="414" spans="1:29" ht="15" customHeight="1" x14ac:dyDescent="0.2">
      <c r="A414" s="312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13"/>
      <c r="M414" s="309" t="s">
        <v>607</v>
      </c>
      <c r="N414" s="310"/>
      <c r="O414" s="310"/>
      <c r="P414" s="310"/>
      <c r="Q414" s="310"/>
      <c r="R414" s="310"/>
      <c r="S414" s="311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9596.5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9709.16</v>
      </c>
      <c r="W414" s="38"/>
      <c r="X414" s="291"/>
      <c r="Y414" s="291"/>
    </row>
    <row r="415" spans="1:29" x14ac:dyDescent="0.2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13"/>
      <c r="M415" s="309" t="s">
        <v>608</v>
      </c>
      <c r="N415" s="310"/>
      <c r="O415" s="310"/>
      <c r="P415" s="310"/>
      <c r="Q415" s="310"/>
      <c r="R415" s="310"/>
      <c r="S415" s="311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10346.146388796391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10465.499999999996</v>
      </c>
      <c r="W415" s="38"/>
      <c r="X415" s="291"/>
      <c r="Y415" s="291"/>
    </row>
    <row r="416" spans="1:29" x14ac:dyDescent="0.2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13"/>
      <c r="M416" s="309" t="s">
        <v>609</v>
      </c>
      <c r="N416" s="310"/>
      <c r="O416" s="310"/>
      <c r="P416" s="310"/>
      <c r="Q416" s="310"/>
      <c r="R416" s="310"/>
      <c r="S416" s="311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20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20</v>
      </c>
      <c r="W416" s="38"/>
      <c r="X416" s="291"/>
      <c r="Y416" s="291"/>
    </row>
    <row r="417" spans="1:28" x14ac:dyDescent="0.2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13"/>
      <c r="M417" s="309" t="s">
        <v>611</v>
      </c>
      <c r="N417" s="310"/>
      <c r="O417" s="310"/>
      <c r="P417" s="310"/>
      <c r="Q417" s="310"/>
      <c r="R417" s="310"/>
      <c r="S417" s="311"/>
      <c r="T417" s="38" t="s">
        <v>62</v>
      </c>
      <c r="U417" s="290">
        <f>GrossWeightTotal+PalletQtyTotal*25</f>
        <v>10846.146388796391</v>
      </c>
      <c r="V417" s="290">
        <f>GrossWeightTotalR+PalletQtyTotalR*25</f>
        <v>10965.499999999996</v>
      </c>
      <c r="W417" s="38"/>
      <c r="X417" s="291"/>
      <c r="Y417" s="291"/>
    </row>
    <row r="418" spans="1:28" x14ac:dyDescent="0.2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13"/>
      <c r="M418" s="309" t="s">
        <v>612</v>
      </c>
      <c r="N418" s="310"/>
      <c r="O418" s="310"/>
      <c r="P418" s="310"/>
      <c r="Q418" s="310"/>
      <c r="R418" s="310"/>
      <c r="S418" s="311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2328.6043586043593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2347</v>
      </c>
      <c r="W418" s="38"/>
      <c r="X418" s="291"/>
      <c r="Y418" s="291"/>
    </row>
    <row r="419" spans="1:28" ht="14.25" customHeight="1" x14ac:dyDescent="0.2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13"/>
      <c r="M419" s="309" t="s">
        <v>613</v>
      </c>
      <c r="N419" s="310"/>
      <c r="O419" s="310"/>
      <c r="P419" s="310"/>
      <c r="Q419" s="310"/>
      <c r="R419" s="310"/>
      <c r="S419" s="311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23.040899999999997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6" t="s">
        <v>56</v>
      </c>
      <c r="C421" s="292" t="s">
        <v>94</v>
      </c>
      <c r="D421" s="294"/>
      <c r="E421" s="294"/>
      <c r="F421" s="295"/>
      <c r="G421" s="292" t="s">
        <v>216</v>
      </c>
      <c r="H421" s="294"/>
      <c r="I421" s="294"/>
      <c r="J421" s="295"/>
      <c r="K421" s="292" t="s">
        <v>426</v>
      </c>
      <c r="L421" s="295"/>
      <c r="M421" s="292" t="s">
        <v>479</v>
      </c>
      <c r="N421" s="295"/>
      <c r="O421" s="286" t="s">
        <v>528</v>
      </c>
      <c r="P421" s="286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296" t="s">
        <v>616</v>
      </c>
      <c r="B422" s="292" t="s">
        <v>56</v>
      </c>
      <c r="C422" s="292" t="s">
        <v>95</v>
      </c>
      <c r="D422" s="292" t="s">
        <v>102</v>
      </c>
      <c r="E422" s="292" t="s">
        <v>94</v>
      </c>
      <c r="F422" s="292" t="s">
        <v>207</v>
      </c>
      <c r="G422" s="292" t="s">
        <v>217</v>
      </c>
      <c r="H422" s="292" t="s">
        <v>224</v>
      </c>
      <c r="I422" s="292" t="s">
        <v>394</v>
      </c>
      <c r="J422" s="292" t="s">
        <v>411</v>
      </c>
      <c r="K422" s="292" t="s">
        <v>427</v>
      </c>
      <c r="L422" s="292" t="s">
        <v>452</v>
      </c>
      <c r="M422" s="292" t="s">
        <v>480</v>
      </c>
      <c r="N422" s="292" t="s">
        <v>512</v>
      </c>
      <c r="O422" s="292" t="s">
        <v>528</v>
      </c>
      <c r="P422" s="292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297"/>
      <c r="B423" s="293"/>
      <c r="C423" s="293"/>
      <c r="D423" s="293"/>
      <c r="E423" s="293"/>
      <c r="F423" s="293"/>
      <c r="G423" s="293"/>
      <c r="H423" s="293"/>
      <c r="I423" s="293"/>
      <c r="J423" s="293"/>
      <c r="K423" s="293"/>
      <c r="L423" s="293"/>
      <c r="M423" s="293"/>
      <c r="N423" s="293"/>
      <c r="O423" s="293"/>
      <c r="P423" s="293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156.60000000000002</v>
      </c>
      <c r="D424" s="47">
        <f>IFERROR(V56*1,"0")+IFERROR(V57*1,"0")+IFERROR(V58*1,"0")</f>
        <v>527.40000000000009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1302.9000000000001</v>
      </c>
      <c r="F424" s="47">
        <f>IFERROR(V121*1,"0")+IFERROR(V122*1,"0")+IFERROR(V123*1,"0")+IFERROR(V124*1,"0")</f>
        <v>450.90000000000003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1931</v>
      </c>
      <c r="I424" s="47">
        <f>IFERROR(V227*1,"0")+IFERROR(V228*1,"0")+IFERROR(V229*1,"0")+IFERROR(V230*1,"0")+IFERROR(V231*1,"0")+IFERROR(V232*1,"0")+IFERROR(V233*1,"0")+IFERROR(V237*1,"0")+IFERROR(V238*1,"0")</f>
        <v>151.20000000000002</v>
      </c>
      <c r="J424" s="47">
        <f>IFERROR(V243*1,"0")+IFERROR(V244*1,"0")+IFERROR(V248*1,"0")+IFERROR(V249*1,"0")+IFERROR(V250*1,"0")+IFERROR(V254*1,"0")+IFERROR(V258*1,"0")</f>
        <v>1503.84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2581.8000000000002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32.400000000000006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287.40000000000003</v>
      </c>
      <c r="N424" s="47">
        <f>IFERROR(V345*1,"0")+IFERROR(V346*1,"0")+IFERROR(V350*1,"0")+IFERROR(V351*1,"0")+IFERROR(V352*1,"0")+IFERROR(V353*1,"0")+IFERROR(V354*1,"0")</f>
        <v>119.70000000000002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348.48</v>
      </c>
      <c r="P424" s="47">
        <f>IFERROR(V394*1,"0")+IFERROR(V395*1,"0")+IFERROR(V399*1,"0")+IFERROR(V400*1,"0")+IFERROR(V404*1,"0")+IFERROR(V405*1,"0")+IFERROR(V409*1,"0")+IFERROR(V410*1,"0")+IFERROR(V411*1,"0")</f>
        <v>315.53999999999996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2023-07-28T10:43:49Z</dcterms:modified>
</cp:coreProperties>
</file>