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2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2" i="1" s="1"/>
  <c r="M241" i="1"/>
  <c r="U238" i="1"/>
  <c r="W237" i="1"/>
  <c r="U237" i="1"/>
  <c r="W236" i="1"/>
  <c r="V236" i="1"/>
  <c r="V237" i="1" s="1"/>
  <c r="M236" i="1"/>
  <c r="U232" i="1"/>
  <c r="W231" i="1"/>
  <c r="U231" i="1"/>
  <c r="W230" i="1"/>
  <c r="V230" i="1"/>
  <c r="V231" i="1" s="1"/>
  <c r="U226" i="1"/>
  <c r="W225" i="1"/>
  <c r="V225" i="1"/>
  <c r="U225" i="1"/>
  <c r="W224" i="1"/>
  <c r="V224" i="1"/>
  <c r="M224" i="1"/>
  <c r="W223" i="1"/>
  <c r="V223" i="1"/>
  <c r="V226" i="1" s="1"/>
  <c r="M223" i="1"/>
  <c r="V220" i="1"/>
  <c r="U220" i="1"/>
  <c r="W219" i="1"/>
  <c r="V219" i="1"/>
  <c r="U219" i="1"/>
  <c r="W218" i="1"/>
  <c r="V218" i="1"/>
  <c r="U215" i="1"/>
  <c r="U214" i="1"/>
  <c r="W213" i="1"/>
  <c r="V213" i="1"/>
  <c r="M213" i="1"/>
  <c r="W212" i="1"/>
  <c r="V212" i="1"/>
  <c r="M212" i="1"/>
  <c r="W211" i="1"/>
  <c r="V211" i="1"/>
  <c r="V215" i="1" s="1"/>
  <c r="M211" i="1"/>
  <c r="W210" i="1"/>
  <c r="W214" i="1" s="1"/>
  <c r="V210" i="1"/>
  <c r="V214" i="1" s="1"/>
  <c r="M210" i="1"/>
  <c r="U207" i="1"/>
  <c r="U206" i="1"/>
  <c r="W205" i="1"/>
  <c r="V205" i="1"/>
  <c r="W204" i="1"/>
  <c r="W206" i="1" s="1"/>
  <c r="V204" i="1"/>
  <c r="V206" i="1" s="1"/>
  <c r="M204" i="1"/>
  <c r="U200" i="1"/>
  <c r="W199" i="1"/>
  <c r="U199" i="1"/>
  <c r="W198" i="1"/>
  <c r="V198" i="1"/>
  <c r="V199" i="1" s="1"/>
  <c r="U195" i="1"/>
  <c r="W194" i="1"/>
  <c r="V194" i="1"/>
  <c r="U194" i="1"/>
  <c r="W193" i="1"/>
  <c r="V193" i="1"/>
  <c r="V195" i="1" s="1"/>
  <c r="M193" i="1"/>
  <c r="U190" i="1"/>
  <c r="W189" i="1"/>
  <c r="V189" i="1"/>
  <c r="U189" i="1"/>
  <c r="W188" i="1"/>
  <c r="V188" i="1"/>
  <c r="M188" i="1"/>
  <c r="W187" i="1"/>
  <c r="V187" i="1"/>
  <c r="V190" i="1" s="1"/>
  <c r="M187" i="1"/>
  <c r="V183" i="1"/>
  <c r="U183" i="1"/>
  <c r="V182" i="1"/>
  <c r="U182" i="1"/>
  <c r="W181" i="1"/>
  <c r="V181" i="1"/>
  <c r="M181" i="1"/>
  <c r="W180" i="1"/>
  <c r="W182" i="1" s="1"/>
  <c r="V180" i="1"/>
  <c r="M180" i="1"/>
  <c r="U178" i="1"/>
  <c r="U177" i="1"/>
  <c r="W176" i="1"/>
  <c r="V176" i="1"/>
  <c r="M176" i="1"/>
  <c r="W175" i="1"/>
  <c r="V175" i="1"/>
  <c r="M175" i="1"/>
  <c r="W174" i="1"/>
  <c r="V174" i="1"/>
  <c r="V178" i="1" s="1"/>
  <c r="M174" i="1"/>
  <c r="W173" i="1"/>
  <c r="W177" i="1" s="1"/>
  <c r="V173" i="1"/>
  <c r="V177" i="1" s="1"/>
  <c r="M173" i="1"/>
  <c r="V170" i="1"/>
  <c r="U170" i="1"/>
  <c r="W169" i="1"/>
  <c r="V169" i="1"/>
  <c r="U169" i="1"/>
  <c r="W168" i="1"/>
  <c r="V168" i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M156" i="1"/>
  <c r="W155" i="1"/>
  <c r="V155" i="1"/>
  <c r="V164" i="1" s="1"/>
  <c r="W154" i="1"/>
  <c r="W164" i="1" s="1"/>
  <c r="V154" i="1"/>
  <c r="M154" i="1"/>
  <c r="U152" i="1"/>
  <c r="U151" i="1"/>
  <c r="W150" i="1"/>
  <c r="V150" i="1"/>
  <c r="W149" i="1"/>
  <c r="V149" i="1"/>
  <c r="V152" i="1" s="1"/>
  <c r="M149" i="1"/>
  <c r="W148" i="1"/>
  <c r="V148" i="1"/>
  <c r="V151" i="1" s="1"/>
  <c r="M148" i="1"/>
  <c r="W147" i="1"/>
  <c r="W151" i="1" s="1"/>
  <c r="V147" i="1"/>
  <c r="M147" i="1"/>
  <c r="V145" i="1"/>
  <c r="U145" i="1"/>
  <c r="V144" i="1"/>
  <c r="U144" i="1"/>
  <c r="W143" i="1"/>
  <c r="W144" i="1" s="1"/>
  <c r="V143" i="1"/>
  <c r="U141" i="1"/>
  <c r="W140" i="1"/>
  <c r="U140" i="1"/>
  <c r="W139" i="1"/>
  <c r="V139" i="1"/>
  <c r="V140" i="1" s="1"/>
  <c r="U135" i="1"/>
  <c r="W134" i="1"/>
  <c r="V134" i="1"/>
  <c r="U134" i="1"/>
  <c r="W133" i="1"/>
  <c r="V133" i="1"/>
  <c r="V135" i="1" s="1"/>
  <c r="M133" i="1"/>
  <c r="U130" i="1"/>
  <c r="W129" i="1"/>
  <c r="V129" i="1"/>
  <c r="U129" i="1"/>
  <c r="W128" i="1"/>
  <c r="V128" i="1"/>
  <c r="M128" i="1"/>
  <c r="W127" i="1"/>
  <c r="V127" i="1"/>
  <c r="V130" i="1" s="1"/>
  <c r="M127" i="1"/>
  <c r="V124" i="1"/>
  <c r="U124" i="1"/>
  <c r="W123" i="1"/>
  <c r="V123" i="1"/>
  <c r="U123" i="1"/>
  <c r="W122" i="1"/>
  <c r="V122" i="1"/>
  <c r="M122" i="1"/>
  <c r="U119" i="1"/>
  <c r="U118" i="1"/>
  <c r="W117" i="1"/>
  <c r="V117" i="1"/>
  <c r="W116" i="1"/>
  <c r="V116" i="1"/>
  <c r="W115" i="1"/>
  <c r="V115" i="1"/>
  <c r="W114" i="1"/>
  <c r="W118" i="1" s="1"/>
  <c r="V114" i="1"/>
  <c r="V118" i="1" s="1"/>
  <c r="M114" i="1"/>
  <c r="U111" i="1"/>
  <c r="W110" i="1"/>
  <c r="U110" i="1"/>
  <c r="W109" i="1"/>
  <c r="V109" i="1"/>
  <c r="V110" i="1" s="1"/>
  <c r="M109" i="1"/>
  <c r="U106" i="1"/>
  <c r="W105" i="1"/>
  <c r="U105" i="1"/>
  <c r="W104" i="1"/>
  <c r="V104" i="1"/>
  <c r="M104" i="1"/>
  <c r="W103" i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V91" i="1"/>
  <c r="U91" i="1"/>
  <c r="W90" i="1"/>
  <c r="V90" i="1"/>
  <c r="M90" i="1"/>
  <c r="W89" i="1"/>
  <c r="V89" i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M78" i="1"/>
  <c r="W77" i="1"/>
  <c r="W84" i="1" s="1"/>
  <c r="V77" i="1"/>
  <c r="V84" i="1" s="1"/>
  <c r="M77" i="1"/>
  <c r="U74" i="1"/>
  <c r="W73" i="1"/>
  <c r="V73" i="1"/>
  <c r="U73" i="1"/>
  <c r="W72" i="1"/>
  <c r="V72" i="1"/>
  <c r="M72" i="1"/>
  <c r="W71" i="1"/>
  <c r="V71" i="1"/>
  <c r="V74" i="1" s="1"/>
  <c r="M71" i="1"/>
  <c r="V68" i="1"/>
  <c r="U68" i="1"/>
  <c r="W67" i="1"/>
  <c r="V67" i="1"/>
  <c r="U67" i="1"/>
  <c r="W66" i="1"/>
  <c r="V66" i="1"/>
  <c r="M66" i="1"/>
  <c r="V63" i="1"/>
  <c r="U63" i="1"/>
  <c r="V62" i="1"/>
  <c r="U62" i="1"/>
  <c r="W61" i="1"/>
  <c r="V61" i="1"/>
  <c r="M61" i="1"/>
  <c r="W60" i="1"/>
  <c r="W62" i="1" s="1"/>
  <c r="V60" i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W46" i="1"/>
  <c r="U46" i="1"/>
  <c r="W45" i="1"/>
  <c r="V45" i="1"/>
  <c r="M45" i="1"/>
  <c r="W44" i="1"/>
  <c r="V44" i="1"/>
  <c r="V46" i="1" s="1"/>
  <c r="M44" i="1"/>
  <c r="U41" i="1"/>
  <c r="V40" i="1"/>
  <c r="U40" i="1"/>
  <c r="W39" i="1"/>
  <c r="V39" i="1"/>
  <c r="M39" i="1"/>
  <c r="W38" i="1"/>
  <c r="V38" i="1"/>
  <c r="M38" i="1"/>
  <c r="W37" i="1"/>
  <c r="W40" i="1" s="1"/>
  <c r="V37" i="1"/>
  <c r="W36" i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3" i="1" s="1"/>
  <c r="M28" i="1"/>
  <c r="U24" i="1"/>
  <c r="U244" i="1" s="1"/>
  <c r="W23" i="1"/>
  <c r="W249" i="1" s="1"/>
  <c r="U23" i="1"/>
  <c r="U248" i="1" s="1"/>
  <c r="W22" i="1"/>
  <c r="V22" i="1"/>
  <c r="V23" i="1" s="1"/>
  <c r="M22" i="1"/>
  <c r="H10" i="1"/>
  <c r="A9" i="1"/>
  <c r="J9" i="1" s="1"/>
  <c r="D7" i="1"/>
  <c r="N6" i="1"/>
  <c r="M2" i="1"/>
  <c r="A10" i="1" l="1"/>
  <c r="V32" i="1"/>
  <c r="V248" i="1" s="1"/>
  <c r="V119" i="1"/>
  <c r="V207" i="1"/>
  <c r="V246" i="1"/>
  <c r="F9" i="1"/>
  <c r="F10" i="1"/>
  <c r="V57" i="1"/>
  <c r="V85" i="1"/>
  <c r="V165" i="1"/>
  <c r="H9" i="1"/>
  <c r="V24" i="1"/>
  <c r="V47" i="1"/>
  <c r="V106" i="1"/>
  <c r="V111" i="1"/>
  <c r="V141" i="1"/>
  <c r="V200" i="1"/>
  <c r="V232" i="1"/>
  <c r="V238" i="1"/>
  <c r="V243" i="1"/>
  <c r="V245" i="1"/>
  <c r="V247" i="1" s="1"/>
  <c r="C257" i="1" l="1"/>
  <c r="B257" i="1"/>
  <c r="A257" i="1"/>
  <c r="V244" i="1"/>
</calcChain>
</file>

<file path=xl/sharedStrings.xml><?xml version="1.0" encoding="utf-8"?>
<sst xmlns="http://schemas.openxmlformats.org/spreadsheetml/2006/main" count="793" uniqueCount="331">
  <si>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</si>
  <si>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</si>
  <si>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</si>
  <si>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</si>
  <si>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</si>
  <si>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</si>
  <si>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</si>
  <si>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</si>
  <si>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</si>
  <si>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</si>
  <si>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</si>
  <si>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</si>
  <si>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</si>
  <si>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</si>
  <si>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</si>
  <si>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</si>
  <si>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</si>
  <si>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</si>
  <si>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</si>
  <si>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</si>
  <si>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</si>
  <si>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</si>
  <si>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</si>
  <si>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</si>
  <si>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</si>
  <si>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</si>
  <si>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</si>
  <si>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</si>
  <si>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</si>
  <si>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</si>
  <si>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</si>
  <si>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</si>
  <si>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</si>
  <si>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</si>
  <si>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</si>
  <si>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</si>
  <si>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</si>
  <si>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</si>
  <si>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</si>
  <si>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</si>
  <si>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</si>
  <si>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</si>
  <si>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</si>
  <si>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</si>
  <si>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</si>
  <si>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</si>
  <si>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</si>
  <si>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</si>
  <si>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</si>
  <si>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</si>
  <si>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</si>
  <si>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</si>
  <si>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</si>
  <si>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</si>
  <si>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</si>
  <si>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</si>
  <si>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</si>
  <si>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</si>
  <si>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</si>
  <si>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</si>
  <si>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</si>
  <si>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</si>
  <si>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</si>
  <si>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</si>
  <si>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</si>
  <si>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</si>
  <si>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</si>
  <si>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</si>
  <si>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</si>
  <si>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</si>
  <si>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</si>
  <si>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</si>
  <si>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</si>
  <si>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</si>
  <si>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</si>
  <si>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</si>
  <si>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</si>
  <si>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</si>
  <si>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</si>
  <si>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</si>
  <si>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</si>
  <si>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</si>
  <si>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</si>
  <si>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</si>
  <si>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</si>
  <si>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</si>
  <si>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</si>
  <si>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</si>
  <si>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</si>
  <si>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</si>
  <si>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</si>
  <si>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</si>
  <si>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</si>
  <si>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</si>
  <si>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</si>
  <si>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</si>
  <si>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</si>
  <si>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</si>
  <si>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</si>
  <si>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</si>
  <si>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</si>
  <si>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</si>
  <si>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</si>
  <si>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</si>
  <si>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</si>
  <si>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</si>
  <si>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</si>
  <si>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</si>
  <si>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</si>
  <si>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</si>
  <si>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</si>
  <si>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</si>
  <si>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</si>
  <si>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</si>
  <si>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</si>
  <si>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</si>
  <si>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</si>
  <si>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</si>
  <si>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</si>
  <si>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</si>
  <si>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</si>
  <si>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</si>
  <si>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</si>
  <si>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</si>
  <si>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</si>
  <si>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</si>
  <si>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</si>
  <si>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</si>
  <si>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</si>
  <si>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</si>
  <si>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</si>
  <si>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</si>
  <si>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</si>
  <si>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</si>
  <si>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</si>
  <si>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</si>
  <si>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</si>
  <si>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</si>
  <si>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</si>
  <si>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</si>
  <si>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</si>
  <si>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</si>
  <si>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</si>
  <si>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</si>
  <si>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</si>
  <si>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</si>
  <si>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</si>
  <si>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</si>
  <si>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</si>
  <si>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</si>
  <si>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</si>
  <si>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</si>
  <si>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</si>
  <si>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</si>
  <si>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</si>
  <si>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</si>
  <si>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</si>
  <si>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</si>
  <si>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</si>
  <si>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</si>
  <si>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</si>
  <si>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</si>
  <si>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</si>
  <si>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</si>
  <si>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</si>
  <si>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</si>
  <si>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</si>
  <si>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</si>
  <si>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</si>
  <si>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</si>
  <si>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</si>
  <si>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</si>
  <si>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</si>
  <si>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</si>
  <si>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</si>
  <si>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</si>
  <si>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</si>
  <si>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</si>
  <si>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</si>
  <si>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</si>
  <si>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</si>
  <si>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</si>
  <si>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</si>
  <si>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</si>
  <si>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</si>
  <si>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</si>
  <si>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</si>
  <si>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</si>
  <si>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</si>
  <si>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</si>
  <si>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</si>
  <si>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</si>
  <si>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</si>
  <si>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</si>
  <si>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</si>
  <si>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</si>
  <si>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</si>
  <si>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</si>
  <si>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</si>
  <si>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</si>
  <si>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</si>
  <si>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</si>
  <si>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</si>
  <si>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</si>
  <si>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</si>
  <si>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</si>
  <si>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</si>
  <si>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</si>
  <si>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</si>
  <si>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</si>
  <si>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</si>
  <si>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</si>
  <si>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</si>
  <si>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</si>
  <si>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</si>
  <si>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</si>
  <si>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</si>
  <si>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</si>
  <si>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</si>
  <si>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</si>
  <si>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</si>
  <si>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</si>
  <si>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</si>
  <si>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</si>
  <si>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</si>
  <si>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</si>
  <si>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</si>
  <si>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</si>
  <si>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</si>
  <si>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</si>
  <si>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</si>
  <si>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</si>
  <si>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</si>
  <si>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</si>
  <si>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</si>
  <si>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</si>
  <si>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</si>
  <si>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</si>
  <si>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</si>
  <si>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</si>
  <si>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</si>
  <si>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</si>
  <si>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</si>
  <si>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</si>
  <si>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</si>
  <si>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</si>
  <si>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</si>
  <si>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</si>
  <si>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</si>
  <si>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</si>
  <si>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</si>
  <si>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</si>
  <si>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</si>
  <si>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</si>
  <si>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</si>
  <si>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</si>
  <si>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</si>
  <si>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</si>
  <si>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</si>
  <si>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</si>
  <si>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</si>
  <si>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</si>
  <si>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</si>
  <si>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</si>
  <si>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</si>
  <si>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</si>
  <si>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</si>
  <si>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</si>
  <si>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</si>
  <si>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</si>
  <si>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</si>
  <si>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</si>
  <si>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</si>
  <si>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</si>
  <si>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</si>
  <si>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</si>
  <si>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</si>
  <si>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</si>
  <si>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</si>
  <si>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</si>
  <si>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</si>
  <si>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</si>
  <si>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</si>
  <si>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</si>
  <si>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</si>
  <si>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</si>
  <si>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</si>
  <si>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</si>
  <si>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</si>
  <si>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</si>
  <si>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</si>
  <si>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</si>
  <si>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</si>
  <si>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</si>
  <si>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</si>
  <si>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</si>
  <si>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</si>
  <si>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</si>
  <si>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</si>
  <si>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</si>
  <si>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</si>
  <si>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</si>
  <si>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</si>
  <si>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</si>
  <si>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</si>
  <si>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</si>
  <si>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</si>
  <si>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</si>
  <si>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</si>
  <si>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</si>
  <si>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</si>
  <si>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</si>
  <si>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</si>
  <si>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</si>
  <si>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</si>
  <si>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</si>
  <si>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</si>
  <si>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</si>
  <si>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</si>
  <si>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</si>
  <si>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</si>
  <si>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</si>
  <si>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</si>
  <si>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</si>
  <si>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</si>
  <si>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</si>
  <si>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</si>
  <si>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</si>
  <si>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</si>
  <si>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</si>
  <si>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третьим подписать мариуполь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</si>
</sst>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29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3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323" t="s">
        <v>0</v>
      </c>
      <c r="E1" s="286"/>
      <c r="F1" s="286"/>
      <c r="G1" s="13" t="s">
        <v>1</v>
      </c>
      <c r="H1" s="323" t="s">
        <v>2</v>
      </c>
      <c r="I1" s="286"/>
      <c r="J1" s="286"/>
      <c r="K1" s="286"/>
      <c r="L1" s="286"/>
      <c r="M1" s="286"/>
      <c r="N1" s="286"/>
      <c r="O1" s="324" t="s">
        <v>3</v>
      </c>
      <c r="P1" s="286"/>
      <c r="Q1" s="28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8"/>
      <c r="O2" s="168"/>
      <c r="P2" s="168"/>
      <c r="Q2" s="168"/>
      <c r="R2" s="168"/>
      <c r="S2" s="168"/>
      <c r="T2" s="168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8"/>
      <c r="N3" s="168"/>
      <c r="O3" s="168"/>
      <c r="P3" s="168"/>
      <c r="Q3" s="168"/>
      <c r="R3" s="168"/>
      <c r="S3" s="168"/>
      <c r="T3" s="168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305" t="s">
        <v>7</v>
      </c>
      <c r="B5" s="171"/>
      <c r="C5" s="172"/>
      <c r="D5" s="326"/>
      <c r="E5" s="327"/>
      <c r="F5" s="328" t="s">
        <v>8</v>
      </c>
      <c r="G5" s="172"/>
      <c r="H5" s="326" t="s">
        <v>330</v>
      </c>
      <c r="I5" s="329"/>
      <c r="J5" s="329"/>
      <c r="K5" s="327"/>
      <c r="M5" s="25" t="s">
        <v>9</v>
      </c>
      <c r="N5" s="322">
        <v>45138</v>
      </c>
      <c r="O5" s="300"/>
      <c r="Q5" s="330" t="s">
        <v>10</v>
      </c>
      <c r="R5" s="174"/>
      <c r="S5" s="331" t="s">
        <v>310</v>
      </c>
      <c r="T5" s="300"/>
      <c r="Y5" s="52"/>
      <c r="Z5" s="52"/>
      <c r="AA5" s="52"/>
    </row>
    <row r="6" spans="1:28" s="148" customFormat="1" ht="24" customHeight="1" x14ac:dyDescent="0.2">
      <c r="A6" s="305" t="s">
        <v>11</v>
      </c>
      <c r="B6" s="171"/>
      <c r="C6" s="172"/>
      <c r="D6" s="306" t="s">
        <v>314</v>
      </c>
      <c r="E6" s="307"/>
      <c r="F6" s="307"/>
      <c r="G6" s="307"/>
      <c r="H6" s="307"/>
      <c r="I6" s="307"/>
      <c r="J6" s="307"/>
      <c r="K6" s="300"/>
      <c r="M6" s="25" t="s">
        <v>12</v>
      </c>
      <c r="N6" s="308" t="str">
        <f>IF(N5=0," ",CHOOSE(WEEKDAY(N5,2),"Понедельник","Вторник","Среда","Четверг","Пятница","Суббота","Воскресенье"))</f>
        <v>Понедельник</v>
      </c>
      <c r="O6" s="176"/>
      <c r="Q6" s="309" t="s">
        <v>13</v>
      </c>
      <c r="R6" s="174"/>
      <c r="S6" s="310" t="s">
        <v>14</v>
      </c>
      <c r="T6" s="302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315" t="str">
        <f>IFERROR(VLOOKUP(DeliveryAddress,Table,3,0),1)</f>
        <v>2</v>
      </c>
      <c r="E7" s="316"/>
      <c r="F7" s="316"/>
      <c r="G7" s="316"/>
      <c r="H7" s="316"/>
      <c r="I7" s="316"/>
      <c r="J7" s="316"/>
      <c r="K7" s="304"/>
      <c r="M7" s="25"/>
      <c r="N7" s="43"/>
      <c r="O7" s="43"/>
      <c r="Q7" s="168"/>
      <c r="R7" s="174"/>
      <c r="S7" s="311"/>
      <c r="T7" s="312"/>
      <c r="Y7" s="52"/>
      <c r="Z7" s="52"/>
      <c r="AA7" s="52"/>
    </row>
    <row r="8" spans="1:28" s="148" customFormat="1" ht="25.5" customHeight="1" x14ac:dyDescent="0.2">
      <c r="A8" s="317" t="s">
        <v>15</v>
      </c>
      <c r="B8" s="165"/>
      <c r="C8" s="166"/>
      <c r="D8" s="318"/>
      <c r="E8" s="319"/>
      <c r="F8" s="319"/>
      <c r="G8" s="319"/>
      <c r="H8" s="319"/>
      <c r="I8" s="319"/>
      <c r="J8" s="319"/>
      <c r="K8" s="320"/>
      <c r="M8" s="25" t="s">
        <v>16</v>
      </c>
      <c r="N8" s="299">
        <v>0.375</v>
      </c>
      <c r="O8" s="300"/>
      <c r="Q8" s="168"/>
      <c r="R8" s="174"/>
      <c r="S8" s="311"/>
      <c r="T8" s="312"/>
      <c r="Y8" s="52"/>
      <c r="Z8" s="52"/>
      <c r="AA8" s="52"/>
    </row>
    <row r="9" spans="1:28" s="148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8"/>
      <c r="C9" s="168"/>
      <c r="D9" s="296"/>
      <c r="E9" s="297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M9" s="27" t="s">
        <v>17</v>
      </c>
      <c r="N9" s="322"/>
      <c r="O9" s="300"/>
      <c r="Q9" s="168"/>
      <c r="R9" s="174"/>
      <c r="S9" s="313"/>
      <c r="T9" s="314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8"/>
      <c r="C10" s="168"/>
      <c r="D10" s="296"/>
      <c r="E10" s="297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8"/>
      <c r="H10" s="298" t="str">
        <f>IFERROR(VLOOKUP($D$10,Proxy,2,FALSE),"")</f>
        <v/>
      </c>
      <c r="I10" s="168"/>
      <c r="J10" s="168"/>
      <c r="K10" s="168"/>
      <c r="M10" s="27" t="s">
        <v>18</v>
      </c>
      <c r="N10" s="299"/>
      <c r="O10" s="300"/>
      <c r="R10" s="25" t="s">
        <v>19</v>
      </c>
      <c r="S10" s="301" t="s">
        <v>20</v>
      </c>
      <c r="T10" s="302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299"/>
      <c r="O11" s="300"/>
      <c r="R11" s="25" t="s">
        <v>23</v>
      </c>
      <c r="S11" s="282" t="s">
        <v>24</v>
      </c>
      <c r="T11" s="28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81" t="s">
        <v>25</v>
      </c>
      <c r="B12" s="171"/>
      <c r="C12" s="171"/>
      <c r="D12" s="171"/>
      <c r="E12" s="171"/>
      <c r="F12" s="171"/>
      <c r="G12" s="171"/>
      <c r="H12" s="171"/>
      <c r="I12" s="171"/>
      <c r="J12" s="171"/>
      <c r="K12" s="172"/>
      <c r="M12" s="25" t="s">
        <v>26</v>
      </c>
      <c r="N12" s="303"/>
      <c r="O12" s="304"/>
      <c r="P12" s="24"/>
      <c r="R12" s="25"/>
      <c r="S12" s="286"/>
      <c r="T12" s="168"/>
      <c r="Y12" s="52"/>
      <c r="Z12" s="52"/>
      <c r="AA12" s="52"/>
    </row>
    <row r="13" spans="1:28" s="148" customFormat="1" ht="23.25" customHeight="1" x14ac:dyDescent="0.2">
      <c r="A13" s="281" t="s">
        <v>27</v>
      </c>
      <c r="B13" s="171"/>
      <c r="C13" s="171"/>
      <c r="D13" s="171"/>
      <c r="E13" s="171"/>
      <c r="F13" s="171"/>
      <c r="G13" s="171"/>
      <c r="H13" s="171"/>
      <c r="I13" s="171"/>
      <c r="J13" s="171"/>
      <c r="K13" s="172"/>
      <c r="L13" s="27"/>
      <c r="M13" s="27" t="s">
        <v>28</v>
      </c>
      <c r="N13" s="282"/>
      <c r="O13" s="28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81" t="s">
        <v>29</v>
      </c>
      <c r="B14" s="171"/>
      <c r="C14" s="171"/>
      <c r="D14" s="171"/>
      <c r="E14" s="171"/>
      <c r="F14" s="171"/>
      <c r="G14" s="171"/>
      <c r="H14" s="171"/>
      <c r="I14" s="171"/>
      <c r="J14" s="171"/>
      <c r="K14" s="172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84" t="s">
        <v>30</v>
      </c>
      <c r="B15" s="171"/>
      <c r="C15" s="171"/>
      <c r="D15" s="171"/>
      <c r="E15" s="171"/>
      <c r="F15" s="171"/>
      <c r="G15" s="171"/>
      <c r="H15" s="171"/>
      <c r="I15" s="171"/>
      <c r="J15" s="171"/>
      <c r="K15" s="172"/>
      <c r="M15" s="285" t="s">
        <v>31</v>
      </c>
      <c r="N15" s="286"/>
      <c r="O15" s="286"/>
      <c r="P15" s="286"/>
      <c r="Q15" s="28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87"/>
      <c r="N16" s="287"/>
      <c r="O16" s="287"/>
      <c r="P16" s="287"/>
      <c r="Q16" s="287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68" t="s">
        <v>32</v>
      </c>
      <c r="B17" s="268" t="s">
        <v>33</v>
      </c>
      <c r="C17" s="289" t="s">
        <v>34</v>
      </c>
      <c r="D17" s="268" t="s">
        <v>35</v>
      </c>
      <c r="E17" s="290"/>
      <c r="F17" s="268" t="s">
        <v>36</v>
      </c>
      <c r="G17" s="268" t="s">
        <v>37</v>
      </c>
      <c r="H17" s="268" t="s">
        <v>38</v>
      </c>
      <c r="I17" s="268" t="s">
        <v>39</v>
      </c>
      <c r="J17" s="268" t="s">
        <v>40</v>
      </c>
      <c r="K17" s="268" t="s">
        <v>41</v>
      </c>
      <c r="L17" s="268" t="s">
        <v>42</v>
      </c>
      <c r="M17" s="268" t="s">
        <v>43</v>
      </c>
      <c r="N17" s="293"/>
      <c r="O17" s="293"/>
      <c r="P17" s="293"/>
      <c r="Q17" s="290"/>
      <c r="R17" s="288" t="s">
        <v>44</v>
      </c>
      <c r="S17" s="172"/>
      <c r="T17" s="268" t="s">
        <v>45</v>
      </c>
      <c r="U17" s="268" t="s">
        <v>46</v>
      </c>
      <c r="V17" s="270" t="s">
        <v>47</v>
      </c>
      <c r="W17" s="268" t="s">
        <v>48</v>
      </c>
      <c r="X17" s="272" t="s">
        <v>49</v>
      </c>
      <c r="Y17" s="272" t="s">
        <v>50</v>
      </c>
      <c r="Z17" s="272" t="s">
        <v>51</v>
      </c>
      <c r="AA17" s="274"/>
      <c r="AB17" s="275"/>
      <c r="AC17" s="279" t="s">
        <v>52</v>
      </c>
    </row>
    <row r="18" spans="1:29" ht="14.25" customHeight="1" x14ac:dyDescent="0.2">
      <c r="A18" s="269"/>
      <c r="B18" s="269"/>
      <c r="C18" s="269"/>
      <c r="D18" s="291"/>
      <c r="E18" s="292"/>
      <c r="F18" s="269"/>
      <c r="G18" s="269"/>
      <c r="H18" s="269"/>
      <c r="I18" s="269"/>
      <c r="J18" s="269"/>
      <c r="K18" s="269"/>
      <c r="L18" s="269"/>
      <c r="M18" s="291"/>
      <c r="N18" s="294"/>
      <c r="O18" s="294"/>
      <c r="P18" s="294"/>
      <c r="Q18" s="292"/>
      <c r="R18" s="149" t="s">
        <v>53</v>
      </c>
      <c r="S18" s="149" t="s">
        <v>54</v>
      </c>
      <c r="T18" s="269"/>
      <c r="U18" s="269"/>
      <c r="V18" s="271"/>
      <c r="W18" s="269"/>
      <c r="X18" s="273"/>
      <c r="Y18" s="273"/>
      <c r="Z18" s="276"/>
      <c r="AA18" s="277"/>
      <c r="AB18" s="278"/>
      <c r="AC18" s="280"/>
    </row>
    <row r="19" spans="1:29" ht="27.75" customHeight="1" x14ac:dyDescent="0.2">
      <c r="A19" s="183" t="s">
        <v>55</v>
      </c>
      <c r="B19" s="184"/>
      <c r="C19" s="184"/>
      <c r="D19" s="184"/>
      <c r="E19" s="184"/>
      <c r="F19" s="184"/>
      <c r="G19" s="184"/>
      <c r="H19" s="184"/>
      <c r="I19" s="184"/>
      <c r="J19" s="184"/>
      <c r="K19" s="184"/>
      <c r="L19" s="184"/>
      <c r="M19" s="184"/>
      <c r="N19" s="184"/>
      <c r="O19" s="184"/>
      <c r="P19" s="184"/>
      <c r="Q19" s="184"/>
      <c r="R19" s="184"/>
      <c r="S19" s="184"/>
      <c r="T19" s="184"/>
      <c r="U19" s="184"/>
      <c r="V19" s="184"/>
      <c r="W19" s="184"/>
      <c r="X19" s="49"/>
      <c r="Y19" s="49"/>
    </row>
    <row r="20" spans="1:29" ht="16.5" customHeight="1" x14ac:dyDescent="0.25">
      <c r="A20" s="179" t="s">
        <v>55</v>
      </c>
      <c r="B20" s="168"/>
      <c r="C20" s="168"/>
      <c r="D20" s="168"/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  <c r="U20" s="168"/>
      <c r="V20" s="168"/>
      <c r="W20" s="168"/>
      <c r="X20" s="150"/>
      <c r="Y20" s="150"/>
    </row>
    <row r="21" spans="1:29" ht="14.25" customHeight="1" x14ac:dyDescent="0.25">
      <c r="A21" s="180" t="s">
        <v>56</v>
      </c>
      <c r="B21" s="168"/>
      <c r="C21" s="168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51"/>
      <c r="Y21" s="151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175">
        <v>4607111035752</v>
      </c>
      <c r="E22" s="176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78"/>
      <c r="O22" s="178"/>
      <c r="P22" s="178"/>
      <c r="Q22" s="176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167"/>
      <c r="B23" s="168"/>
      <c r="C23" s="168"/>
      <c r="D23" s="168"/>
      <c r="E23" s="168"/>
      <c r="F23" s="168"/>
      <c r="G23" s="168"/>
      <c r="H23" s="168"/>
      <c r="I23" s="168"/>
      <c r="J23" s="168"/>
      <c r="K23" s="168"/>
      <c r="L23" s="169"/>
      <c r="M23" s="164" t="s">
        <v>61</v>
      </c>
      <c r="N23" s="165"/>
      <c r="O23" s="165"/>
      <c r="P23" s="165"/>
      <c r="Q23" s="165"/>
      <c r="R23" s="165"/>
      <c r="S23" s="166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8"/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169"/>
      <c r="M24" s="164" t="s">
        <v>61</v>
      </c>
      <c r="N24" s="165"/>
      <c r="O24" s="165"/>
      <c r="P24" s="165"/>
      <c r="Q24" s="165"/>
      <c r="R24" s="165"/>
      <c r="S24" s="166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183" t="s">
        <v>63</v>
      </c>
      <c r="B25" s="184"/>
      <c r="C25" s="184"/>
      <c r="D25" s="184"/>
      <c r="E25" s="184"/>
      <c r="F25" s="184"/>
      <c r="G25" s="184"/>
      <c r="H25" s="184"/>
      <c r="I25" s="184"/>
      <c r="J25" s="184"/>
      <c r="K25" s="184"/>
      <c r="L25" s="184"/>
      <c r="M25" s="184"/>
      <c r="N25" s="184"/>
      <c r="O25" s="184"/>
      <c r="P25" s="184"/>
      <c r="Q25" s="184"/>
      <c r="R25" s="184"/>
      <c r="S25" s="184"/>
      <c r="T25" s="184"/>
      <c r="U25" s="184"/>
      <c r="V25" s="184"/>
      <c r="W25" s="184"/>
      <c r="X25" s="49"/>
      <c r="Y25" s="49"/>
    </row>
    <row r="26" spans="1:29" ht="16.5" customHeight="1" x14ac:dyDescent="0.25">
      <c r="A26" s="179" t="s">
        <v>64</v>
      </c>
      <c r="B26" s="168"/>
      <c r="C26" s="168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168"/>
      <c r="O26" s="168"/>
      <c r="P26" s="168"/>
      <c r="Q26" s="168"/>
      <c r="R26" s="168"/>
      <c r="S26" s="168"/>
      <c r="T26" s="168"/>
      <c r="U26" s="168"/>
      <c r="V26" s="168"/>
      <c r="W26" s="168"/>
      <c r="X26" s="150"/>
      <c r="Y26" s="150"/>
    </row>
    <row r="27" spans="1:29" ht="14.25" customHeight="1" x14ac:dyDescent="0.25">
      <c r="A27" s="180" t="s">
        <v>65</v>
      </c>
      <c r="B27" s="168"/>
      <c r="C27" s="168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51"/>
      <c r="Y27" s="151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175">
        <v>4607111036520</v>
      </c>
      <c r="E28" s="176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78"/>
      <c r="O28" s="178"/>
      <c r="P28" s="178"/>
      <c r="Q28" s="176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175">
        <v>4607111036605</v>
      </c>
      <c r="E29" s="176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78"/>
      <c r="O29" s="178"/>
      <c r="P29" s="178"/>
      <c r="Q29" s="176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175">
        <v>4607111036537</v>
      </c>
      <c r="E30" s="176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78"/>
      <c r="O30" s="178"/>
      <c r="P30" s="178"/>
      <c r="Q30" s="176"/>
      <c r="R30" s="35"/>
      <c r="S30" s="35"/>
      <c r="T30" s="36" t="s">
        <v>60</v>
      </c>
      <c r="U30" s="154">
        <v>0</v>
      </c>
      <c r="V30" s="155">
        <f>IFERROR(IF(U30="","",U30),"")</f>
        <v>0</v>
      </c>
      <c r="W30" s="37">
        <f>IFERROR(IF(U30="","",U30*0.00936),"")</f>
        <v>0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175">
        <v>4607111036599</v>
      </c>
      <c r="E31" s="176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78"/>
      <c r="O31" s="178"/>
      <c r="P31" s="178"/>
      <c r="Q31" s="176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167"/>
      <c r="B32" s="168"/>
      <c r="C32" s="168"/>
      <c r="D32" s="168"/>
      <c r="E32" s="168"/>
      <c r="F32" s="168"/>
      <c r="G32" s="168"/>
      <c r="H32" s="168"/>
      <c r="I32" s="168"/>
      <c r="J32" s="168"/>
      <c r="K32" s="168"/>
      <c r="L32" s="169"/>
      <c r="M32" s="164" t="s">
        <v>61</v>
      </c>
      <c r="N32" s="165"/>
      <c r="O32" s="165"/>
      <c r="P32" s="165"/>
      <c r="Q32" s="165"/>
      <c r="R32" s="165"/>
      <c r="S32" s="166"/>
      <c r="T32" s="38" t="s">
        <v>60</v>
      </c>
      <c r="U32" s="156">
        <f>IFERROR(SUM(U28:U31),"0")</f>
        <v>0</v>
      </c>
      <c r="V32" s="156">
        <f>IFERROR(SUM(V28:V31),"0")</f>
        <v>0</v>
      </c>
      <c r="W32" s="156">
        <f>IFERROR(IF(W28="",0,W28),"0")+IFERROR(IF(W29="",0,W29),"0")+IFERROR(IF(W30="",0,W30),"0")+IFERROR(IF(W31="",0,W31),"0")</f>
        <v>0</v>
      </c>
      <c r="X32" s="157"/>
      <c r="Y32" s="157"/>
    </row>
    <row r="33" spans="1:29" x14ac:dyDescent="0.2">
      <c r="A33" s="168"/>
      <c r="B33" s="168"/>
      <c r="C33" s="168"/>
      <c r="D33" s="168"/>
      <c r="E33" s="168"/>
      <c r="F33" s="168"/>
      <c r="G33" s="168"/>
      <c r="H33" s="168"/>
      <c r="I33" s="168"/>
      <c r="J33" s="168"/>
      <c r="K33" s="168"/>
      <c r="L33" s="169"/>
      <c r="M33" s="164" t="s">
        <v>61</v>
      </c>
      <c r="N33" s="165"/>
      <c r="O33" s="165"/>
      <c r="P33" s="165"/>
      <c r="Q33" s="165"/>
      <c r="R33" s="165"/>
      <c r="S33" s="166"/>
      <c r="T33" s="38" t="s">
        <v>62</v>
      </c>
      <c r="U33" s="156">
        <f>IFERROR(SUMPRODUCT(U28:U31*H28:H31),"0")</f>
        <v>0</v>
      </c>
      <c r="V33" s="156">
        <f>IFERROR(SUMPRODUCT(V28:V31*H28:H31),"0")</f>
        <v>0</v>
      </c>
      <c r="W33" s="38"/>
      <c r="X33" s="157"/>
      <c r="Y33" s="157"/>
    </row>
    <row r="34" spans="1:29" ht="16.5" customHeight="1" x14ac:dyDescent="0.25">
      <c r="A34" s="179" t="s">
        <v>75</v>
      </c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150"/>
      <c r="Y34" s="150"/>
    </row>
    <row r="35" spans="1:29" ht="14.25" customHeight="1" x14ac:dyDescent="0.25">
      <c r="A35" s="180" t="s">
        <v>56</v>
      </c>
      <c r="B35" s="168"/>
      <c r="C35" s="168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168"/>
      <c r="O35" s="168"/>
      <c r="P35" s="168"/>
      <c r="Q35" s="168"/>
      <c r="R35" s="168"/>
      <c r="S35" s="168"/>
      <c r="T35" s="168"/>
      <c r="U35" s="168"/>
      <c r="V35" s="168"/>
      <c r="W35" s="168"/>
      <c r="X35" s="151"/>
      <c r="Y35" s="151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175">
        <v>4607111036285</v>
      </c>
      <c r="E36" s="176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78"/>
      <c r="O36" s="178"/>
      <c r="P36" s="178"/>
      <c r="Q36" s="176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175">
        <v>4607111036308</v>
      </c>
      <c r="E37" s="176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62" t="s">
        <v>80</v>
      </c>
      <c r="N37" s="178"/>
      <c r="O37" s="178"/>
      <c r="P37" s="178"/>
      <c r="Q37" s="176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175">
        <v>4607111036315</v>
      </c>
      <c r="E38" s="176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78"/>
      <c r="O38" s="178"/>
      <c r="P38" s="178"/>
      <c r="Q38" s="176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175">
        <v>4607111036292</v>
      </c>
      <c r="E39" s="176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78"/>
      <c r="O39" s="178"/>
      <c r="P39" s="178"/>
      <c r="Q39" s="176"/>
      <c r="R39" s="35"/>
      <c r="S39" s="35"/>
      <c r="T39" s="36" t="s">
        <v>60</v>
      </c>
      <c r="U39" s="154">
        <v>0</v>
      </c>
      <c r="V39" s="155">
        <f>IFERROR(IF(U39="","",U39),"")</f>
        <v>0</v>
      </c>
      <c r="W39" s="37">
        <f>IFERROR(IF(U39="","",U39*0.0155),"")</f>
        <v>0</v>
      </c>
      <c r="X39" s="57"/>
      <c r="Y39" s="58"/>
      <c r="AC39" s="70" t="s">
        <v>1</v>
      </c>
    </row>
    <row r="40" spans="1:29" x14ac:dyDescent="0.2">
      <c r="A40" s="167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9"/>
      <c r="M40" s="164" t="s">
        <v>61</v>
      </c>
      <c r="N40" s="165"/>
      <c r="O40" s="165"/>
      <c r="P40" s="165"/>
      <c r="Q40" s="165"/>
      <c r="R40" s="165"/>
      <c r="S40" s="166"/>
      <c r="T40" s="38" t="s">
        <v>60</v>
      </c>
      <c r="U40" s="156">
        <f>IFERROR(SUM(U36:U39),"0")</f>
        <v>0</v>
      </c>
      <c r="V40" s="156">
        <f>IFERROR(SUM(V36:V39),"0")</f>
        <v>0</v>
      </c>
      <c r="W40" s="156">
        <f>IFERROR(IF(W36="",0,W36),"0")+IFERROR(IF(W37="",0,W37),"0")+IFERROR(IF(W38="",0,W38),"0")+IFERROR(IF(W39="",0,W39),"0")</f>
        <v>0</v>
      </c>
      <c r="X40" s="157"/>
      <c r="Y40" s="157"/>
    </row>
    <row r="41" spans="1:29" x14ac:dyDescent="0.2">
      <c r="A41" s="168"/>
      <c r="B41" s="168"/>
      <c r="C41" s="168"/>
      <c r="D41" s="168"/>
      <c r="E41" s="168"/>
      <c r="F41" s="168"/>
      <c r="G41" s="168"/>
      <c r="H41" s="168"/>
      <c r="I41" s="168"/>
      <c r="J41" s="168"/>
      <c r="K41" s="168"/>
      <c r="L41" s="169"/>
      <c r="M41" s="164" t="s">
        <v>61</v>
      </c>
      <c r="N41" s="165"/>
      <c r="O41" s="165"/>
      <c r="P41" s="165"/>
      <c r="Q41" s="165"/>
      <c r="R41" s="165"/>
      <c r="S41" s="166"/>
      <c r="T41" s="38" t="s">
        <v>62</v>
      </c>
      <c r="U41" s="156">
        <f>IFERROR(SUMPRODUCT(U36:U39*H36:H39),"0")</f>
        <v>0</v>
      </c>
      <c r="V41" s="156">
        <f>IFERROR(SUMPRODUCT(V36:V39*H36:H39),"0")</f>
        <v>0</v>
      </c>
      <c r="W41" s="38"/>
      <c r="X41" s="157"/>
      <c r="Y41" s="157"/>
    </row>
    <row r="42" spans="1:29" ht="16.5" customHeight="1" x14ac:dyDescent="0.25">
      <c r="A42" s="179" t="s">
        <v>85</v>
      </c>
      <c r="B42" s="168"/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68"/>
      <c r="V42" s="168"/>
      <c r="W42" s="168"/>
      <c r="X42" s="150"/>
      <c r="Y42" s="150"/>
    </row>
    <row r="43" spans="1:29" ht="14.25" customHeight="1" x14ac:dyDescent="0.25">
      <c r="A43" s="180" t="s">
        <v>86</v>
      </c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151"/>
      <c r="Y43" s="151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175">
        <v>4607111037053</v>
      </c>
      <c r="E44" s="176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78"/>
      <c r="O44" s="178"/>
      <c r="P44" s="178"/>
      <c r="Q44" s="176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175">
        <v>4607111037060</v>
      </c>
      <c r="E45" s="176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5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78"/>
      <c r="O45" s="178"/>
      <c r="P45" s="178"/>
      <c r="Q45" s="176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167"/>
      <c r="B46" s="168"/>
      <c r="C46" s="168"/>
      <c r="D46" s="168"/>
      <c r="E46" s="168"/>
      <c r="F46" s="168"/>
      <c r="G46" s="168"/>
      <c r="H46" s="168"/>
      <c r="I46" s="168"/>
      <c r="J46" s="168"/>
      <c r="K46" s="168"/>
      <c r="L46" s="169"/>
      <c r="M46" s="164" t="s">
        <v>61</v>
      </c>
      <c r="N46" s="165"/>
      <c r="O46" s="165"/>
      <c r="P46" s="165"/>
      <c r="Q46" s="165"/>
      <c r="R46" s="165"/>
      <c r="S46" s="166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9"/>
      <c r="M47" s="164" t="s">
        <v>61</v>
      </c>
      <c r="N47" s="165"/>
      <c r="O47" s="165"/>
      <c r="P47" s="165"/>
      <c r="Q47" s="165"/>
      <c r="R47" s="165"/>
      <c r="S47" s="166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179" t="s">
        <v>91</v>
      </c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50"/>
      <c r="Y48" s="150"/>
    </row>
    <row r="49" spans="1:29" ht="14.25" customHeight="1" x14ac:dyDescent="0.25">
      <c r="A49" s="180" t="s">
        <v>56</v>
      </c>
      <c r="B49" s="168"/>
      <c r="C49" s="168"/>
      <c r="D49" s="168"/>
      <c r="E49" s="168"/>
      <c r="F49" s="168"/>
      <c r="G49" s="168"/>
      <c r="H49" s="168"/>
      <c r="I49" s="168"/>
      <c r="J49" s="168"/>
      <c r="K49" s="168"/>
      <c r="L49" s="168"/>
      <c r="M49" s="168"/>
      <c r="N49" s="168"/>
      <c r="O49" s="168"/>
      <c r="P49" s="168"/>
      <c r="Q49" s="168"/>
      <c r="R49" s="168"/>
      <c r="S49" s="168"/>
      <c r="T49" s="168"/>
      <c r="U49" s="168"/>
      <c r="V49" s="168"/>
      <c r="W49" s="168"/>
      <c r="X49" s="151"/>
      <c r="Y49" s="151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175">
        <v>4607111037190</v>
      </c>
      <c r="E50" s="176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78"/>
      <c r="O50" s="178"/>
      <c r="P50" s="178"/>
      <c r="Q50" s="176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175">
        <v>4607111037183</v>
      </c>
      <c r="E51" s="176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3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178"/>
      <c r="O51" s="178"/>
      <c r="P51" s="178"/>
      <c r="Q51" s="176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175">
        <v>4607111037091</v>
      </c>
      <c r="E52" s="176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4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178"/>
      <c r="O52" s="178"/>
      <c r="P52" s="178"/>
      <c r="Q52" s="176"/>
      <c r="R52" s="35"/>
      <c r="S52" s="35"/>
      <c r="T52" s="36" t="s">
        <v>60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175">
        <v>4607111036902</v>
      </c>
      <c r="E53" s="176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5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78"/>
      <c r="O53" s="178"/>
      <c r="P53" s="178"/>
      <c r="Q53" s="176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175">
        <v>4607111036858</v>
      </c>
      <c r="E54" s="176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6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178"/>
      <c r="O54" s="178"/>
      <c r="P54" s="178"/>
      <c r="Q54" s="176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175">
        <v>4607111036889</v>
      </c>
      <c r="E55" s="176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0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178"/>
      <c r="O55" s="178"/>
      <c r="P55" s="178"/>
      <c r="Q55" s="176"/>
      <c r="R55" s="35"/>
      <c r="S55" s="35"/>
      <c r="T55" s="36" t="s">
        <v>60</v>
      </c>
      <c r="U55" s="154">
        <v>3</v>
      </c>
      <c r="V55" s="155">
        <f t="shared" si="0"/>
        <v>3</v>
      </c>
      <c r="W55" s="37">
        <f t="shared" si="1"/>
        <v>4.65E-2</v>
      </c>
      <c r="X55" s="57"/>
      <c r="Y55" s="58"/>
      <c r="AC55" s="78" t="s">
        <v>1</v>
      </c>
    </row>
    <row r="56" spans="1:29" x14ac:dyDescent="0.2">
      <c r="A56" s="167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9"/>
      <c r="M56" s="164" t="s">
        <v>61</v>
      </c>
      <c r="N56" s="165"/>
      <c r="O56" s="165"/>
      <c r="P56" s="165"/>
      <c r="Q56" s="165"/>
      <c r="R56" s="165"/>
      <c r="S56" s="166"/>
      <c r="T56" s="38" t="s">
        <v>60</v>
      </c>
      <c r="U56" s="156">
        <f>IFERROR(SUM(U50:U55),"0")</f>
        <v>3</v>
      </c>
      <c r="V56" s="156">
        <f>IFERROR(SUM(V50:V55),"0")</f>
        <v>3</v>
      </c>
      <c r="W56" s="156">
        <f>IFERROR(IF(W50="",0,W50),"0")+IFERROR(IF(W51="",0,W51),"0")+IFERROR(IF(W52="",0,W52),"0")+IFERROR(IF(W53="",0,W53),"0")+IFERROR(IF(W54="",0,W54),"0")+IFERROR(IF(W55="",0,W55),"0")</f>
        <v>4.65E-2</v>
      </c>
      <c r="X56" s="157"/>
      <c r="Y56" s="157"/>
    </row>
    <row r="57" spans="1:29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9"/>
      <c r="M57" s="164" t="s">
        <v>61</v>
      </c>
      <c r="N57" s="165"/>
      <c r="O57" s="165"/>
      <c r="P57" s="165"/>
      <c r="Q57" s="165"/>
      <c r="R57" s="165"/>
      <c r="S57" s="166"/>
      <c r="T57" s="38" t="s">
        <v>62</v>
      </c>
      <c r="U57" s="156">
        <f>IFERROR(SUMPRODUCT(U50:U55*H50:H55),"0")</f>
        <v>21.6</v>
      </c>
      <c r="V57" s="156">
        <f>IFERROR(SUMPRODUCT(V50:V55*H50:H55),"0")</f>
        <v>21.6</v>
      </c>
      <c r="W57" s="38"/>
      <c r="X57" s="157"/>
      <c r="Y57" s="157"/>
    </row>
    <row r="58" spans="1:29" ht="16.5" customHeight="1" x14ac:dyDescent="0.25">
      <c r="A58" s="179" t="s">
        <v>104</v>
      </c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68"/>
      <c r="V58" s="168"/>
      <c r="W58" s="168"/>
      <c r="X58" s="150"/>
      <c r="Y58" s="150"/>
    </row>
    <row r="59" spans="1:29" ht="14.25" customHeight="1" x14ac:dyDescent="0.25">
      <c r="A59" s="180" t="s">
        <v>56</v>
      </c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151"/>
      <c r="Y59" s="151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175">
        <v>4607111037411</v>
      </c>
      <c r="E60" s="176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1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178"/>
      <c r="O60" s="178"/>
      <c r="P60" s="178"/>
      <c r="Q60" s="176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175">
        <v>4607111036728</v>
      </c>
      <c r="E61" s="176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48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178"/>
      <c r="O61" s="178"/>
      <c r="P61" s="178"/>
      <c r="Q61" s="176"/>
      <c r="R61" s="35"/>
      <c r="S61" s="35"/>
      <c r="T61" s="36" t="s">
        <v>60</v>
      </c>
      <c r="U61" s="154">
        <v>93</v>
      </c>
      <c r="V61" s="155">
        <f>IFERROR(IF(U61="","",U61),"")</f>
        <v>93</v>
      </c>
      <c r="W61" s="37">
        <f>IFERROR(IF(U61="","",U61*0.00855),"")</f>
        <v>0.79515000000000002</v>
      </c>
      <c r="X61" s="57"/>
      <c r="Y61" s="58"/>
      <c r="AC61" s="80" t="s">
        <v>1</v>
      </c>
    </row>
    <row r="62" spans="1:29" x14ac:dyDescent="0.2">
      <c r="A62" s="167"/>
      <c r="B62" s="168"/>
      <c r="C62" s="168"/>
      <c r="D62" s="168"/>
      <c r="E62" s="168"/>
      <c r="F62" s="168"/>
      <c r="G62" s="168"/>
      <c r="H62" s="168"/>
      <c r="I62" s="168"/>
      <c r="J62" s="168"/>
      <c r="K62" s="168"/>
      <c r="L62" s="169"/>
      <c r="M62" s="164" t="s">
        <v>61</v>
      </c>
      <c r="N62" s="165"/>
      <c r="O62" s="165"/>
      <c r="P62" s="165"/>
      <c r="Q62" s="165"/>
      <c r="R62" s="165"/>
      <c r="S62" s="166"/>
      <c r="T62" s="38" t="s">
        <v>60</v>
      </c>
      <c r="U62" s="156">
        <f>IFERROR(SUM(U60:U61),"0")</f>
        <v>93</v>
      </c>
      <c r="V62" s="156">
        <f>IFERROR(SUM(V60:V61),"0")</f>
        <v>93</v>
      </c>
      <c r="W62" s="156">
        <f>IFERROR(IF(W60="",0,W60),"0")+IFERROR(IF(W61="",0,W61),"0")</f>
        <v>0.79515000000000002</v>
      </c>
      <c r="X62" s="157"/>
      <c r="Y62" s="157"/>
    </row>
    <row r="63" spans="1:29" x14ac:dyDescent="0.2">
      <c r="A63" s="168"/>
      <c r="B63" s="168"/>
      <c r="C63" s="168"/>
      <c r="D63" s="168"/>
      <c r="E63" s="168"/>
      <c r="F63" s="168"/>
      <c r="G63" s="168"/>
      <c r="H63" s="168"/>
      <c r="I63" s="168"/>
      <c r="J63" s="168"/>
      <c r="K63" s="168"/>
      <c r="L63" s="169"/>
      <c r="M63" s="164" t="s">
        <v>61</v>
      </c>
      <c r="N63" s="165"/>
      <c r="O63" s="165"/>
      <c r="P63" s="165"/>
      <c r="Q63" s="165"/>
      <c r="R63" s="165"/>
      <c r="S63" s="166"/>
      <c r="T63" s="38" t="s">
        <v>62</v>
      </c>
      <c r="U63" s="156">
        <f>IFERROR(SUMPRODUCT(U60:U61*H60:H61),"0")</f>
        <v>465</v>
      </c>
      <c r="V63" s="156">
        <f>IFERROR(SUMPRODUCT(V60:V61*H60:H61),"0")</f>
        <v>465</v>
      </c>
      <c r="W63" s="38"/>
      <c r="X63" s="157"/>
      <c r="Y63" s="157"/>
    </row>
    <row r="64" spans="1:29" ht="16.5" customHeight="1" x14ac:dyDescent="0.25">
      <c r="A64" s="179" t="s">
        <v>109</v>
      </c>
      <c r="B64" s="168"/>
      <c r="C64" s="168"/>
      <c r="D64" s="168"/>
      <c r="E64" s="168"/>
      <c r="F64" s="168"/>
      <c r="G64" s="168"/>
      <c r="H64" s="168"/>
      <c r="I64" s="168"/>
      <c r="J64" s="168"/>
      <c r="K64" s="168"/>
      <c r="L64" s="168"/>
      <c r="M64" s="168"/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50"/>
      <c r="Y64" s="150"/>
    </row>
    <row r="65" spans="1:29" ht="14.25" customHeight="1" x14ac:dyDescent="0.25">
      <c r="A65" s="180" t="s">
        <v>110</v>
      </c>
      <c r="B65" s="168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51"/>
      <c r="Y65" s="151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175">
        <v>4607111033659</v>
      </c>
      <c r="E66" s="176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178"/>
      <c r="O66" s="178"/>
      <c r="P66" s="178"/>
      <c r="Q66" s="176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167"/>
      <c r="B67" s="168"/>
      <c r="C67" s="168"/>
      <c r="D67" s="168"/>
      <c r="E67" s="168"/>
      <c r="F67" s="168"/>
      <c r="G67" s="168"/>
      <c r="H67" s="168"/>
      <c r="I67" s="168"/>
      <c r="J67" s="168"/>
      <c r="K67" s="168"/>
      <c r="L67" s="169"/>
      <c r="M67" s="164" t="s">
        <v>61</v>
      </c>
      <c r="N67" s="165"/>
      <c r="O67" s="165"/>
      <c r="P67" s="165"/>
      <c r="Q67" s="165"/>
      <c r="R67" s="165"/>
      <c r="S67" s="166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8"/>
      <c r="B68" s="168"/>
      <c r="C68" s="168"/>
      <c r="D68" s="168"/>
      <c r="E68" s="168"/>
      <c r="F68" s="168"/>
      <c r="G68" s="168"/>
      <c r="H68" s="168"/>
      <c r="I68" s="168"/>
      <c r="J68" s="168"/>
      <c r="K68" s="168"/>
      <c r="L68" s="169"/>
      <c r="M68" s="164" t="s">
        <v>61</v>
      </c>
      <c r="N68" s="165"/>
      <c r="O68" s="165"/>
      <c r="P68" s="165"/>
      <c r="Q68" s="165"/>
      <c r="R68" s="165"/>
      <c r="S68" s="166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179" t="s">
        <v>113</v>
      </c>
      <c r="B69" s="168"/>
      <c r="C69" s="168"/>
      <c r="D69" s="168"/>
      <c r="E69" s="168"/>
      <c r="F69" s="168"/>
      <c r="G69" s="168"/>
      <c r="H69" s="168"/>
      <c r="I69" s="168"/>
      <c r="J69" s="168"/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50"/>
      <c r="Y69" s="150"/>
    </row>
    <row r="70" spans="1:29" ht="14.25" customHeight="1" x14ac:dyDescent="0.25">
      <c r="A70" s="180" t="s">
        <v>114</v>
      </c>
      <c r="B70" s="168"/>
      <c r="C70" s="168"/>
      <c r="D70" s="168"/>
      <c r="E70" s="168"/>
      <c r="F70" s="168"/>
      <c r="G70" s="168"/>
      <c r="H70" s="168"/>
      <c r="I70" s="168"/>
      <c r="J70" s="168"/>
      <c r="K70" s="168"/>
      <c r="L70" s="168"/>
      <c r="M70" s="168"/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51"/>
      <c r="Y70" s="151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175">
        <v>4607111034137</v>
      </c>
      <c r="E71" s="176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46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178"/>
      <c r="O71" s="178"/>
      <c r="P71" s="178"/>
      <c r="Q71" s="176"/>
      <c r="R71" s="35"/>
      <c r="S71" s="35"/>
      <c r="T71" s="36" t="s">
        <v>60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175">
        <v>4607111034120</v>
      </c>
      <c r="E72" s="176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178"/>
      <c r="O72" s="178"/>
      <c r="P72" s="178"/>
      <c r="Q72" s="176"/>
      <c r="R72" s="35"/>
      <c r="S72" s="35"/>
      <c r="T72" s="36" t="s">
        <v>60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68</v>
      </c>
    </row>
    <row r="73" spans="1:29" x14ac:dyDescent="0.2">
      <c r="A73" s="167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9"/>
      <c r="M73" s="164" t="s">
        <v>61</v>
      </c>
      <c r="N73" s="165"/>
      <c r="O73" s="165"/>
      <c r="P73" s="165"/>
      <c r="Q73" s="165"/>
      <c r="R73" s="165"/>
      <c r="S73" s="166"/>
      <c r="T73" s="38" t="s">
        <v>60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8"/>
      <c r="B74" s="168"/>
      <c r="C74" s="168"/>
      <c r="D74" s="168"/>
      <c r="E74" s="168"/>
      <c r="F74" s="168"/>
      <c r="G74" s="168"/>
      <c r="H74" s="168"/>
      <c r="I74" s="168"/>
      <c r="J74" s="168"/>
      <c r="K74" s="168"/>
      <c r="L74" s="169"/>
      <c r="M74" s="164" t="s">
        <v>61</v>
      </c>
      <c r="N74" s="165"/>
      <c r="O74" s="165"/>
      <c r="P74" s="165"/>
      <c r="Q74" s="165"/>
      <c r="R74" s="165"/>
      <c r="S74" s="166"/>
      <c r="T74" s="38" t="s">
        <v>62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179" t="s">
        <v>119</v>
      </c>
      <c r="B75" s="168"/>
      <c r="C75" s="168"/>
      <c r="D75" s="168"/>
      <c r="E75" s="168"/>
      <c r="F75" s="168"/>
      <c r="G75" s="168"/>
      <c r="H75" s="168"/>
      <c r="I75" s="168"/>
      <c r="J75" s="168"/>
      <c r="K75" s="168"/>
      <c r="L75" s="168"/>
      <c r="M75" s="168"/>
      <c r="N75" s="168"/>
      <c r="O75" s="168"/>
      <c r="P75" s="168"/>
      <c r="Q75" s="168"/>
      <c r="R75" s="168"/>
      <c r="S75" s="168"/>
      <c r="T75" s="168"/>
      <c r="U75" s="168"/>
      <c r="V75" s="168"/>
      <c r="W75" s="168"/>
      <c r="X75" s="150"/>
      <c r="Y75" s="150"/>
    </row>
    <row r="76" spans="1:29" ht="14.25" customHeight="1" x14ac:dyDescent="0.25">
      <c r="A76" s="180" t="s">
        <v>110</v>
      </c>
      <c r="B76" s="168"/>
      <c r="C76" s="168"/>
      <c r="D76" s="168"/>
      <c r="E76" s="168"/>
      <c r="F76" s="168"/>
      <c r="G76" s="168"/>
      <c r="H76" s="168"/>
      <c r="I76" s="168"/>
      <c r="J76" s="168"/>
      <c r="K76" s="168"/>
      <c r="L76" s="168"/>
      <c r="M76" s="168"/>
      <c r="N76" s="168"/>
      <c r="O76" s="168"/>
      <c r="P76" s="168"/>
      <c r="Q76" s="168"/>
      <c r="R76" s="168"/>
      <c r="S76" s="168"/>
      <c r="T76" s="168"/>
      <c r="U76" s="168"/>
      <c r="V76" s="168"/>
      <c r="W76" s="168"/>
      <c r="X76" s="151"/>
      <c r="Y76" s="151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175">
        <v>4607111036735</v>
      </c>
      <c r="E77" s="176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44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178"/>
      <c r="O77" s="178"/>
      <c r="P77" s="178"/>
      <c r="Q77" s="176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175">
        <v>4607111036407</v>
      </c>
      <c r="E78" s="176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4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178"/>
      <c r="O78" s="178"/>
      <c r="P78" s="178"/>
      <c r="Q78" s="176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175">
        <v>4607111033628</v>
      </c>
      <c r="E79" s="176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178"/>
      <c r="O79" s="178"/>
      <c r="P79" s="178"/>
      <c r="Q79" s="176"/>
      <c r="R79" s="35"/>
      <c r="S79" s="35"/>
      <c r="T79" s="36" t="s">
        <v>60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175">
        <v>4607111033451</v>
      </c>
      <c r="E80" s="176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178"/>
      <c r="O80" s="178"/>
      <c r="P80" s="178"/>
      <c r="Q80" s="176"/>
      <c r="R80" s="35"/>
      <c r="S80" s="35"/>
      <c r="T80" s="36" t="s">
        <v>60</v>
      </c>
      <c r="U80" s="154">
        <v>0</v>
      </c>
      <c r="V80" s="155">
        <f t="shared" si="2"/>
        <v>0</v>
      </c>
      <c r="W80" s="37">
        <f t="shared" si="3"/>
        <v>0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175">
        <v>4607111035141</v>
      </c>
      <c r="E81" s="176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178"/>
      <c r="O81" s="178"/>
      <c r="P81" s="178"/>
      <c r="Q81" s="176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175">
        <v>4607111035028</v>
      </c>
      <c r="E82" s="176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178"/>
      <c r="O82" s="178"/>
      <c r="P82" s="178"/>
      <c r="Q82" s="176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175">
        <v>4607111033444</v>
      </c>
      <c r="E83" s="176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178"/>
      <c r="O83" s="178"/>
      <c r="P83" s="178"/>
      <c r="Q83" s="176"/>
      <c r="R83" s="35"/>
      <c r="S83" s="35"/>
      <c r="T83" s="36" t="s">
        <v>60</v>
      </c>
      <c r="U83" s="154">
        <v>3</v>
      </c>
      <c r="V83" s="155">
        <f t="shared" si="2"/>
        <v>3</v>
      </c>
      <c r="W83" s="37">
        <f t="shared" si="3"/>
        <v>5.364E-2</v>
      </c>
      <c r="X83" s="57"/>
      <c r="Y83" s="58"/>
      <c r="AC83" s="90" t="s">
        <v>68</v>
      </c>
    </row>
    <row r="84" spans="1:29" x14ac:dyDescent="0.2">
      <c r="A84" s="167"/>
      <c r="B84" s="168"/>
      <c r="C84" s="168"/>
      <c r="D84" s="168"/>
      <c r="E84" s="168"/>
      <c r="F84" s="168"/>
      <c r="G84" s="168"/>
      <c r="H84" s="168"/>
      <c r="I84" s="168"/>
      <c r="J84" s="168"/>
      <c r="K84" s="168"/>
      <c r="L84" s="169"/>
      <c r="M84" s="164" t="s">
        <v>61</v>
      </c>
      <c r="N84" s="165"/>
      <c r="O84" s="165"/>
      <c r="P84" s="165"/>
      <c r="Q84" s="165"/>
      <c r="R84" s="165"/>
      <c r="S84" s="166"/>
      <c r="T84" s="38" t="s">
        <v>60</v>
      </c>
      <c r="U84" s="156">
        <f>IFERROR(SUM(U77:U83),"0")</f>
        <v>3</v>
      </c>
      <c r="V84" s="156">
        <f>IFERROR(SUM(V77:V83),"0")</f>
        <v>3</v>
      </c>
      <c r="W84" s="156">
        <f>IFERROR(IF(W77="",0,W77),"0")+IFERROR(IF(W78="",0,W78),"0")+IFERROR(IF(W79="",0,W79),"0")+IFERROR(IF(W80="",0,W80),"0")+IFERROR(IF(W81="",0,W81),"0")+IFERROR(IF(W82="",0,W82),"0")+IFERROR(IF(W83="",0,W83),"0")</f>
        <v>5.364E-2</v>
      </c>
      <c r="X84" s="157"/>
      <c r="Y84" s="157"/>
    </row>
    <row r="85" spans="1:29" x14ac:dyDescent="0.2">
      <c r="A85" s="168"/>
      <c r="B85" s="168"/>
      <c r="C85" s="168"/>
      <c r="D85" s="168"/>
      <c r="E85" s="168"/>
      <c r="F85" s="168"/>
      <c r="G85" s="168"/>
      <c r="H85" s="168"/>
      <c r="I85" s="168"/>
      <c r="J85" s="168"/>
      <c r="K85" s="168"/>
      <c r="L85" s="169"/>
      <c r="M85" s="164" t="s">
        <v>61</v>
      </c>
      <c r="N85" s="165"/>
      <c r="O85" s="165"/>
      <c r="P85" s="165"/>
      <c r="Q85" s="165"/>
      <c r="R85" s="165"/>
      <c r="S85" s="166"/>
      <c r="T85" s="38" t="s">
        <v>62</v>
      </c>
      <c r="U85" s="156">
        <f>IFERROR(SUMPRODUCT(U77:U83*H77:H83),"0")</f>
        <v>10.8</v>
      </c>
      <c r="V85" s="156">
        <f>IFERROR(SUMPRODUCT(V77:V83*H77:H83),"0")</f>
        <v>10.8</v>
      </c>
      <c r="W85" s="38"/>
      <c r="X85" s="157"/>
      <c r="Y85" s="157"/>
    </row>
    <row r="86" spans="1:29" ht="16.5" customHeight="1" x14ac:dyDescent="0.25">
      <c r="A86" s="179" t="s">
        <v>134</v>
      </c>
      <c r="B86" s="168"/>
      <c r="C86" s="168"/>
      <c r="D86" s="168"/>
      <c r="E86" s="168"/>
      <c r="F86" s="168"/>
      <c r="G86" s="168"/>
      <c r="H86" s="168"/>
      <c r="I86" s="168"/>
      <c r="J86" s="168"/>
      <c r="K86" s="168"/>
      <c r="L86" s="168"/>
      <c r="M86" s="168"/>
      <c r="N86" s="168"/>
      <c r="O86" s="168"/>
      <c r="P86" s="168"/>
      <c r="Q86" s="168"/>
      <c r="R86" s="168"/>
      <c r="S86" s="168"/>
      <c r="T86" s="168"/>
      <c r="U86" s="168"/>
      <c r="V86" s="168"/>
      <c r="W86" s="168"/>
      <c r="X86" s="150"/>
      <c r="Y86" s="150"/>
    </row>
    <row r="87" spans="1:29" ht="14.25" customHeight="1" x14ac:dyDescent="0.25">
      <c r="A87" s="180" t="s">
        <v>134</v>
      </c>
      <c r="B87" s="168"/>
      <c r="C87" s="168"/>
      <c r="D87" s="168"/>
      <c r="E87" s="168"/>
      <c r="F87" s="168"/>
      <c r="G87" s="168"/>
      <c r="H87" s="168"/>
      <c r="I87" s="168"/>
      <c r="J87" s="168"/>
      <c r="K87" s="168"/>
      <c r="L87" s="168"/>
      <c r="M87" s="168"/>
      <c r="N87" s="168"/>
      <c r="O87" s="168"/>
      <c r="P87" s="168"/>
      <c r="Q87" s="168"/>
      <c r="R87" s="168"/>
      <c r="S87" s="168"/>
      <c r="T87" s="168"/>
      <c r="U87" s="168"/>
      <c r="V87" s="168"/>
      <c r="W87" s="168"/>
      <c r="X87" s="151"/>
      <c r="Y87" s="151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175">
        <v>4607025784012</v>
      </c>
      <c r="E88" s="176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178"/>
      <c r="O88" s="178"/>
      <c r="P88" s="178"/>
      <c r="Q88" s="176"/>
      <c r="R88" s="35"/>
      <c r="S88" s="35"/>
      <c r="T88" s="36" t="s">
        <v>60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175">
        <v>4607025784319</v>
      </c>
      <c r="E89" s="176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178"/>
      <c r="O89" s="178"/>
      <c r="P89" s="178"/>
      <c r="Q89" s="176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175">
        <v>4607111035370</v>
      </c>
      <c r="E90" s="176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3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178"/>
      <c r="O90" s="178"/>
      <c r="P90" s="178"/>
      <c r="Q90" s="176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167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9"/>
      <c r="M91" s="164" t="s">
        <v>61</v>
      </c>
      <c r="N91" s="165"/>
      <c r="O91" s="165"/>
      <c r="P91" s="165"/>
      <c r="Q91" s="165"/>
      <c r="R91" s="165"/>
      <c r="S91" s="166"/>
      <c r="T91" s="38" t="s">
        <v>60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8"/>
      <c r="B92" s="168"/>
      <c r="C92" s="168"/>
      <c r="D92" s="168"/>
      <c r="E92" s="168"/>
      <c r="F92" s="168"/>
      <c r="G92" s="168"/>
      <c r="H92" s="168"/>
      <c r="I92" s="168"/>
      <c r="J92" s="168"/>
      <c r="K92" s="168"/>
      <c r="L92" s="169"/>
      <c r="M92" s="164" t="s">
        <v>61</v>
      </c>
      <c r="N92" s="165"/>
      <c r="O92" s="165"/>
      <c r="P92" s="165"/>
      <c r="Q92" s="165"/>
      <c r="R92" s="165"/>
      <c r="S92" s="166"/>
      <c r="T92" s="38" t="s">
        <v>62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179" t="s">
        <v>141</v>
      </c>
      <c r="B93" s="168"/>
      <c r="C93" s="168"/>
      <c r="D93" s="168"/>
      <c r="E93" s="168"/>
      <c r="F93" s="168"/>
      <c r="G93" s="168"/>
      <c r="H93" s="168"/>
      <c r="I93" s="168"/>
      <c r="J93" s="168"/>
      <c r="K93" s="168"/>
      <c r="L93" s="168"/>
      <c r="M93" s="168"/>
      <c r="N93" s="168"/>
      <c r="O93" s="168"/>
      <c r="P93" s="168"/>
      <c r="Q93" s="168"/>
      <c r="R93" s="168"/>
      <c r="S93" s="168"/>
      <c r="T93" s="168"/>
      <c r="U93" s="168"/>
      <c r="V93" s="168"/>
      <c r="W93" s="168"/>
      <c r="X93" s="150"/>
      <c r="Y93" s="150"/>
    </row>
    <row r="94" spans="1:29" ht="14.25" customHeight="1" x14ac:dyDescent="0.25">
      <c r="A94" s="180" t="s">
        <v>56</v>
      </c>
      <c r="B94" s="168"/>
      <c r="C94" s="168"/>
      <c r="D94" s="168"/>
      <c r="E94" s="168"/>
      <c r="F94" s="168"/>
      <c r="G94" s="168"/>
      <c r="H94" s="168"/>
      <c r="I94" s="168"/>
      <c r="J94" s="168"/>
      <c r="K94" s="168"/>
      <c r="L94" s="168"/>
      <c r="M94" s="168"/>
      <c r="N94" s="168"/>
      <c r="O94" s="168"/>
      <c r="P94" s="168"/>
      <c r="Q94" s="168"/>
      <c r="R94" s="168"/>
      <c r="S94" s="168"/>
      <c r="T94" s="168"/>
      <c r="U94" s="168"/>
      <c r="V94" s="168"/>
      <c r="W94" s="168"/>
      <c r="X94" s="151"/>
      <c r="Y94" s="151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175">
        <v>4607111033970</v>
      </c>
      <c r="E95" s="176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36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178"/>
      <c r="O95" s="178"/>
      <c r="P95" s="178"/>
      <c r="Q95" s="176"/>
      <c r="R95" s="35"/>
      <c r="S95" s="35"/>
      <c r="T95" s="36" t="s">
        <v>60</v>
      </c>
      <c r="U95" s="154">
        <v>2</v>
      </c>
      <c r="V95" s="155">
        <f>IFERROR(IF(U95="","",U95),"")</f>
        <v>2</v>
      </c>
      <c r="W95" s="37">
        <f>IFERROR(IF(U95="","",U95*0.0155),"")</f>
        <v>3.1E-2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175">
        <v>4607111034144</v>
      </c>
      <c r="E96" s="176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32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178"/>
      <c r="O96" s="178"/>
      <c r="P96" s="178"/>
      <c r="Q96" s="176"/>
      <c r="R96" s="35"/>
      <c r="S96" s="35"/>
      <c r="T96" s="36" t="s">
        <v>60</v>
      </c>
      <c r="U96" s="154">
        <v>10</v>
      </c>
      <c r="V96" s="155">
        <f>IFERROR(IF(U96="","",U96),"")</f>
        <v>10</v>
      </c>
      <c r="W96" s="37">
        <f>IFERROR(IF(U96="","",U96*0.0155),"")</f>
        <v>0.155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175">
        <v>4607111033987</v>
      </c>
      <c r="E97" s="176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33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178"/>
      <c r="O97" s="178"/>
      <c r="P97" s="178"/>
      <c r="Q97" s="176"/>
      <c r="R97" s="35"/>
      <c r="S97" s="35"/>
      <c r="T97" s="36" t="s">
        <v>60</v>
      </c>
      <c r="U97" s="154">
        <v>0</v>
      </c>
      <c r="V97" s="155">
        <f>IFERROR(IF(U97="","",U97),"")</f>
        <v>0</v>
      </c>
      <c r="W97" s="37">
        <f>IFERROR(IF(U97="","",U97*0.0155),"")</f>
        <v>0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175">
        <v>4607111034151</v>
      </c>
      <c r="E98" s="176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34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178"/>
      <c r="O98" s="178"/>
      <c r="P98" s="178"/>
      <c r="Q98" s="176"/>
      <c r="R98" s="35"/>
      <c r="S98" s="35"/>
      <c r="T98" s="36" t="s">
        <v>60</v>
      </c>
      <c r="U98" s="154">
        <v>0</v>
      </c>
      <c r="V98" s="155">
        <f>IFERROR(IF(U98="","",U98),"")</f>
        <v>0</v>
      </c>
      <c r="W98" s="37">
        <f>IFERROR(IF(U98="","",U98*0.0155),"")</f>
        <v>0</v>
      </c>
      <c r="X98" s="57"/>
      <c r="Y98" s="58"/>
      <c r="AC98" s="97" t="s">
        <v>1</v>
      </c>
    </row>
    <row r="99" spans="1:29" x14ac:dyDescent="0.2">
      <c r="A99" s="167"/>
      <c r="B99" s="168"/>
      <c r="C99" s="168"/>
      <c r="D99" s="168"/>
      <c r="E99" s="168"/>
      <c r="F99" s="168"/>
      <c r="G99" s="168"/>
      <c r="H99" s="168"/>
      <c r="I99" s="168"/>
      <c r="J99" s="168"/>
      <c r="K99" s="168"/>
      <c r="L99" s="169"/>
      <c r="M99" s="164" t="s">
        <v>61</v>
      </c>
      <c r="N99" s="165"/>
      <c r="O99" s="165"/>
      <c r="P99" s="165"/>
      <c r="Q99" s="165"/>
      <c r="R99" s="165"/>
      <c r="S99" s="166"/>
      <c r="T99" s="38" t="s">
        <v>60</v>
      </c>
      <c r="U99" s="156">
        <f>IFERROR(SUM(U95:U98),"0")</f>
        <v>12</v>
      </c>
      <c r="V99" s="156">
        <f>IFERROR(SUM(V95:V98),"0")</f>
        <v>12</v>
      </c>
      <c r="W99" s="156">
        <f>IFERROR(IF(W95="",0,W95),"0")+IFERROR(IF(W96="",0,W96),"0")+IFERROR(IF(W97="",0,W97),"0")+IFERROR(IF(W98="",0,W98),"0")</f>
        <v>0.186</v>
      </c>
      <c r="X99" s="157"/>
      <c r="Y99" s="157"/>
    </row>
    <row r="100" spans="1:29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9"/>
      <c r="M100" s="164" t="s">
        <v>61</v>
      </c>
      <c r="N100" s="165"/>
      <c r="O100" s="165"/>
      <c r="P100" s="165"/>
      <c r="Q100" s="165"/>
      <c r="R100" s="165"/>
      <c r="S100" s="166"/>
      <c r="T100" s="38" t="s">
        <v>62</v>
      </c>
      <c r="U100" s="156">
        <f>IFERROR(SUMPRODUCT(U95:U98*H95:H98),"0")</f>
        <v>85.76</v>
      </c>
      <c r="V100" s="156">
        <f>IFERROR(SUMPRODUCT(V95:V98*H95:H98),"0")</f>
        <v>85.76</v>
      </c>
      <c r="W100" s="38"/>
      <c r="X100" s="157"/>
      <c r="Y100" s="157"/>
    </row>
    <row r="101" spans="1:29" ht="16.5" customHeight="1" x14ac:dyDescent="0.25">
      <c r="A101" s="179" t="s">
        <v>150</v>
      </c>
      <c r="B101" s="168"/>
      <c r="C101" s="168"/>
      <c r="D101" s="168"/>
      <c r="E101" s="168"/>
      <c r="F101" s="168"/>
      <c r="G101" s="168"/>
      <c r="H101" s="168"/>
      <c r="I101" s="168"/>
      <c r="J101" s="168"/>
      <c r="K101" s="168"/>
      <c r="L101" s="168"/>
      <c r="M101" s="168"/>
      <c r="N101" s="168"/>
      <c r="O101" s="168"/>
      <c r="P101" s="168"/>
      <c r="Q101" s="168"/>
      <c r="R101" s="168"/>
      <c r="S101" s="168"/>
      <c r="T101" s="168"/>
      <c r="U101" s="168"/>
      <c r="V101" s="168"/>
      <c r="W101" s="168"/>
      <c r="X101" s="150"/>
      <c r="Y101" s="150"/>
    </row>
    <row r="102" spans="1:29" ht="14.25" customHeight="1" x14ac:dyDescent="0.25">
      <c r="A102" s="180" t="s">
        <v>110</v>
      </c>
      <c r="B102" s="168"/>
      <c r="C102" s="168"/>
      <c r="D102" s="168"/>
      <c r="E102" s="168"/>
      <c r="F102" s="168"/>
      <c r="G102" s="168"/>
      <c r="H102" s="168"/>
      <c r="I102" s="168"/>
      <c r="J102" s="168"/>
      <c r="K102" s="168"/>
      <c r="L102" s="168"/>
      <c r="M102" s="168"/>
      <c r="N102" s="168"/>
      <c r="O102" s="168"/>
      <c r="P102" s="168"/>
      <c r="Q102" s="168"/>
      <c r="R102" s="168"/>
      <c r="S102" s="168"/>
      <c r="T102" s="168"/>
      <c r="U102" s="168"/>
      <c r="V102" s="168"/>
      <c r="W102" s="168"/>
      <c r="X102" s="151"/>
      <c r="Y102" s="151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175">
        <v>4607111034014</v>
      </c>
      <c r="E103" s="176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30" t="s">
        <v>153</v>
      </c>
      <c r="N103" s="178"/>
      <c r="O103" s="178"/>
      <c r="P103" s="178"/>
      <c r="Q103" s="176"/>
      <c r="R103" s="35"/>
      <c r="S103" s="35"/>
      <c r="T103" s="36" t="s">
        <v>60</v>
      </c>
      <c r="U103" s="154">
        <v>7</v>
      </c>
      <c r="V103" s="155">
        <f>IFERROR(IF(U103="","",U103),"")</f>
        <v>7</v>
      </c>
      <c r="W103" s="37">
        <f>IFERROR(IF(U103="","",U103*0.01788),"")</f>
        <v>0.12515999999999999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175">
        <v>4607111033994</v>
      </c>
      <c r="E104" s="176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31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178"/>
      <c r="O104" s="178"/>
      <c r="P104" s="178"/>
      <c r="Q104" s="176"/>
      <c r="R104" s="35"/>
      <c r="S104" s="35"/>
      <c r="T104" s="36" t="s">
        <v>60</v>
      </c>
      <c r="U104" s="154">
        <v>0</v>
      </c>
      <c r="V104" s="155">
        <f>IFERROR(IF(U104="","",U104),"")</f>
        <v>0</v>
      </c>
      <c r="W104" s="37">
        <f>IFERROR(IF(U104="","",U104*0.01788),"")</f>
        <v>0</v>
      </c>
      <c r="X104" s="57"/>
      <c r="Y104" s="58"/>
      <c r="AC104" s="99" t="s">
        <v>68</v>
      </c>
    </row>
    <row r="105" spans="1:29" x14ac:dyDescent="0.2">
      <c r="A105" s="167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9"/>
      <c r="M105" s="164" t="s">
        <v>61</v>
      </c>
      <c r="N105" s="165"/>
      <c r="O105" s="165"/>
      <c r="P105" s="165"/>
      <c r="Q105" s="165"/>
      <c r="R105" s="165"/>
      <c r="S105" s="166"/>
      <c r="T105" s="38" t="s">
        <v>60</v>
      </c>
      <c r="U105" s="156">
        <f>IFERROR(SUM(U103:U104),"0")</f>
        <v>7</v>
      </c>
      <c r="V105" s="156">
        <f>IFERROR(SUM(V103:V104),"0")</f>
        <v>7</v>
      </c>
      <c r="W105" s="156">
        <f>IFERROR(IF(W103="",0,W103),"0")+IFERROR(IF(W104="",0,W104),"0")</f>
        <v>0.12515999999999999</v>
      </c>
      <c r="X105" s="157"/>
      <c r="Y105" s="157"/>
    </row>
    <row r="106" spans="1:29" x14ac:dyDescent="0.2">
      <c r="A106" s="168"/>
      <c r="B106" s="168"/>
      <c r="C106" s="168"/>
      <c r="D106" s="168"/>
      <c r="E106" s="168"/>
      <c r="F106" s="168"/>
      <c r="G106" s="168"/>
      <c r="H106" s="168"/>
      <c r="I106" s="168"/>
      <c r="J106" s="168"/>
      <c r="K106" s="168"/>
      <c r="L106" s="169"/>
      <c r="M106" s="164" t="s">
        <v>61</v>
      </c>
      <c r="N106" s="165"/>
      <c r="O106" s="165"/>
      <c r="P106" s="165"/>
      <c r="Q106" s="165"/>
      <c r="R106" s="165"/>
      <c r="S106" s="166"/>
      <c r="T106" s="38" t="s">
        <v>62</v>
      </c>
      <c r="U106" s="156">
        <f>IFERROR(SUMPRODUCT(U103:U104*H103:H104),"0")</f>
        <v>21</v>
      </c>
      <c r="V106" s="156">
        <f>IFERROR(SUMPRODUCT(V103:V104*H103:H104),"0")</f>
        <v>21</v>
      </c>
      <c r="W106" s="38"/>
      <c r="X106" s="157"/>
      <c r="Y106" s="157"/>
    </row>
    <row r="107" spans="1:29" ht="16.5" customHeight="1" x14ac:dyDescent="0.25">
      <c r="A107" s="179" t="s">
        <v>156</v>
      </c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168"/>
      <c r="X107" s="150"/>
      <c r="Y107" s="150"/>
    </row>
    <row r="108" spans="1:29" ht="14.25" customHeight="1" x14ac:dyDescent="0.25">
      <c r="A108" s="180" t="s">
        <v>110</v>
      </c>
      <c r="B108" s="168"/>
      <c r="C108" s="168"/>
      <c r="D108" s="168"/>
      <c r="E108" s="168"/>
      <c r="F108" s="168"/>
      <c r="G108" s="168"/>
      <c r="H108" s="168"/>
      <c r="I108" s="168"/>
      <c r="J108" s="168"/>
      <c r="K108" s="168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51"/>
      <c r="Y108" s="151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175">
        <v>4607111034199</v>
      </c>
      <c r="E109" s="176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29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178"/>
      <c r="O109" s="178"/>
      <c r="P109" s="178"/>
      <c r="Q109" s="176"/>
      <c r="R109" s="35"/>
      <c r="S109" s="35"/>
      <c r="T109" s="36" t="s">
        <v>60</v>
      </c>
      <c r="U109" s="154">
        <v>4</v>
      </c>
      <c r="V109" s="155">
        <f>IFERROR(IF(U109="","",U109),"")</f>
        <v>4</v>
      </c>
      <c r="W109" s="37">
        <f>IFERROR(IF(U109="","",U109*0.01788),"")</f>
        <v>7.152E-2</v>
      </c>
      <c r="X109" s="57"/>
      <c r="Y109" s="58"/>
      <c r="AC109" s="100" t="s">
        <v>68</v>
      </c>
    </row>
    <row r="110" spans="1:29" x14ac:dyDescent="0.2">
      <c r="A110" s="167"/>
      <c r="B110" s="168"/>
      <c r="C110" s="168"/>
      <c r="D110" s="168"/>
      <c r="E110" s="168"/>
      <c r="F110" s="168"/>
      <c r="G110" s="168"/>
      <c r="H110" s="168"/>
      <c r="I110" s="168"/>
      <c r="J110" s="168"/>
      <c r="K110" s="168"/>
      <c r="L110" s="169"/>
      <c r="M110" s="164" t="s">
        <v>61</v>
      </c>
      <c r="N110" s="165"/>
      <c r="O110" s="165"/>
      <c r="P110" s="165"/>
      <c r="Q110" s="165"/>
      <c r="R110" s="165"/>
      <c r="S110" s="166"/>
      <c r="T110" s="38" t="s">
        <v>60</v>
      </c>
      <c r="U110" s="156">
        <f>IFERROR(SUM(U109:U109),"0")</f>
        <v>4</v>
      </c>
      <c r="V110" s="156">
        <f>IFERROR(SUM(V109:V109),"0")</f>
        <v>4</v>
      </c>
      <c r="W110" s="156">
        <f>IFERROR(IF(W109="",0,W109),"0")</f>
        <v>7.152E-2</v>
      </c>
      <c r="X110" s="157"/>
      <c r="Y110" s="157"/>
    </row>
    <row r="111" spans="1:29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9"/>
      <c r="M111" s="164" t="s">
        <v>61</v>
      </c>
      <c r="N111" s="165"/>
      <c r="O111" s="165"/>
      <c r="P111" s="165"/>
      <c r="Q111" s="165"/>
      <c r="R111" s="165"/>
      <c r="S111" s="166"/>
      <c r="T111" s="38" t="s">
        <v>62</v>
      </c>
      <c r="U111" s="156">
        <f>IFERROR(SUMPRODUCT(U109:U109*H109:H109),"0")</f>
        <v>12</v>
      </c>
      <c r="V111" s="156">
        <f>IFERROR(SUMPRODUCT(V109:V109*H109:H109),"0")</f>
        <v>12</v>
      </c>
      <c r="W111" s="38"/>
      <c r="X111" s="157"/>
      <c r="Y111" s="157"/>
    </row>
    <row r="112" spans="1:29" ht="16.5" customHeight="1" x14ac:dyDescent="0.25">
      <c r="A112" s="179" t="s">
        <v>159</v>
      </c>
      <c r="B112" s="168"/>
      <c r="C112" s="168"/>
      <c r="D112" s="168"/>
      <c r="E112" s="168"/>
      <c r="F112" s="168"/>
      <c r="G112" s="168"/>
      <c r="H112" s="168"/>
      <c r="I112" s="168"/>
      <c r="J112" s="168"/>
      <c r="K112" s="168"/>
      <c r="L112" s="168"/>
      <c r="M112" s="168"/>
      <c r="N112" s="168"/>
      <c r="O112" s="168"/>
      <c r="P112" s="168"/>
      <c r="Q112" s="168"/>
      <c r="R112" s="168"/>
      <c r="S112" s="168"/>
      <c r="T112" s="168"/>
      <c r="U112" s="168"/>
      <c r="V112" s="168"/>
      <c r="W112" s="168"/>
      <c r="X112" s="150"/>
      <c r="Y112" s="150"/>
    </row>
    <row r="113" spans="1:29" ht="14.25" customHeight="1" x14ac:dyDescent="0.25">
      <c r="A113" s="180" t="s">
        <v>110</v>
      </c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51"/>
      <c r="Y113" s="151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175">
        <v>4607111034670</v>
      </c>
      <c r="E114" s="176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25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178"/>
      <c r="O114" s="178"/>
      <c r="P114" s="178"/>
      <c r="Q114" s="176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175">
        <v>4607111034687</v>
      </c>
      <c r="E115" s="176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26" t="s">
        <v>165</v>
      </c>
      <c r="N115" s="178"/>
      <c r="O115" s="178"/>
      <c r="P115" s="178"/>
      <c r="Q115" s="176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175">
        <v>4607111034380</v>
      </c>
      <c r="E116" s="176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27" t="s">
        <v>168</v>
      </c>
      <c r="N116" s="178"/>
      <c r="O116" s="178"/>
      <c r="P116" s="178"/>
      <c r="Q116" s="176"/>
      <c r="R116" s="35"/>
      <c r="S116" s="35"/>
      <c r="T116" s="36" t="s">
        <v>60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175">
        <v>4607111034397</v>
      </c>
      <c r="E117" s="176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28" t="s">
        <v>171</v>
      </c>
      <c r="N117" s="178"/>
      <c r="O117" s="178"/>
      <c r="P117" s="178"/>
      <c r="Q117" s="176"/>
      <c r="R117" s="35"/>
      <c r="S117" s="35"/>
      <c r="T117" s="36" t="s">
        <v>60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104" t="s">
        <v>68</v>
      </c>
    </row>
    <row r="118" spans="1:29" x14ac:dyDescent="0.2">
      <c r="A118" s="167"/>
      <c r="B118" s="168"/>
      <c r="C118" s="168"/>
      <c r="D118" s="168"/>
      <c r="E118" s="168"/>
      <c r="F118" s="168"/>
      <c r="G118" s="168"/>
      <c r="H118" s="168"/>
      <c r="I118" s="168"/>
      <c r="J118" s="168"/>
      <c r="K118" s="168"/>
      <c r="L118" s="169"/>
      <c r="M118" s="164" t="s">
        <v>61</v>
      </c>
      <c r="N118" s="165"/>
      <c r="O118" s="165"/>
      <c r="P118" s="165"/>
      <c r="Q118" s="165"/>
      <c r="R118" s="165"/>
      <c r="S118" s="166"/>
      <c r="T118" s="38" t="s">
        <v>60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29" x14ac:dyDescent="0.2">
      <c r="A119" s="168"/>
      <c r="B119" s="168"/>
      <c r="C119" s="168"/>
      <c r="D119" s="168"/>
      <c r="E119" s="168"/>
      <c r="F119" s="168"/>
      <c r="G119" s="168"/>
      <c r="H119" s="168"/>
      <c r="I119" s="168"/>
      <c r="J119" s="168"/>
      <c r="K119" s="168"/>
      <c r="L119" s="169"/>
      <c r="M119" s="164" t="s">
        <v>61</v>
      </c>
      <c r="N119" s="165"/>
      <c r="O119" s="165"/>
      <c r="P119" s="165"/>
      <c r="Q119" s="165"/>
      <c r="R119" s="165"/>
      <c r="S119" s="166"/>
      <c r="T119" s="38" t="s">
        <v>62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29" ht="16.5" customHeight="1" x14ac:dyDescent="0.25">
      <c r="A120" s="179" t="s">
        <v>172</v>
      </c>
      <c r="B120" s="168"/>
      <c r="C120" s="168"/>
      <c r="D120" s="168"/>
      <c r="E120" s="168"/>
      <c r="F120" s="168"/>
      <c r="G120" s="168"/>
      <c r="H120" s="168"/>
      <c r="I120" s="168"/>
      <c r="J120" s="168"/>
      <c r="K120" s="168"/>
      <c r="L120" s="168"/>
      <c r="M120" s="168"/>
      <c r="N120" s="168"/>
      <c r="O120" s="168"/>
      <c r="P120" s="168"/>
      <c r="Q120" s="168"/>
      <c r="R120" s="168"/>
      <c r="S120" s="168"/>
      <c r="T120" s="168"/>
      <c r="U120" s="168"/>
      <c r="V120" s="168"/>
      <c r="W120" s="168"/>
      <c r="X120" s="150"/>
      <c r="Y120" s="150"/>
    </row>
    <row r="121" spans="1:29" ht="14.25" customHeight="1" x14ac:dyDescent="0.25">
      <c r="A121" s="180" t="s">
        <v>110</v>
      </c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175">
        <v>4607111035806</v>
      </c>
      <c r="E122" s="176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2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178"/>
      <c r="O122" s="178"/>
      <c r="P122" s="178"/>
      <c r="Q122" s="176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167"/>
      <c r="B123" s="168"/>
      <c r="C123" s="168"/>
      <c r="D123" s="168"/>
      <c r="E123" s="168"/>
      <c r="F123" s="168"/>
      <c r="G123" s="168"/>
      <c r="H123" s="168"/>
      <c r="I123" s="168"/>
      <c r="J123" s="168"/>
      <c r="K123" s="168"/>
      <c r="L123" s="169"/>
      <c r="M123" s="164" t="s">
        <v>61</v>
      </c>
      <c r="N123" s="165"/>
      <c r="O123" s="165"/>
      <c r="P123" s="165"/>
      <c r="Q123" s="165"/>
      <c r="R123" s="165"/>
      <c r="S123" s="166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8"/>
      <c r="B124" s="168"/>
      <c r="C124" s="168"/>
      <c r="D124" s="168"/>
      <c r="E124" s="168"/>
      <c r="F124" s="168"/>
      <c r="G124" s="168"/>
      <c r="H124" s="168"/>
      <c r="I124" s="168"/>
      <c r="J124" s="168"/>
      <c r="K124" s="168"/>
      <c r="L124" s="169"/>
      <c r="M124" s="164" t="s">
        <v>61</v>
      </c>
      <c r="N124" s="165"/>
      <c r="O124" s="165"/>
      <c r="P124" s="165"/>
      <c r="Q124" s="165"/>
      <c r="R124" s="165"/>
      <c r="S124" s="166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179" t="s">
        <v>175</v>
      </c>
      <c r="B125" s="168"/>
      <c r="C125" s="168"/>
      <c r="D125" s="168"/>
      <c r="E125" s="168"/>
      <c r="F125" s="168"/>
      <c r="G125" s="168"/>
      <c r="H125" s="168"/>
      <c r="I125" s="168"/>
      <c r="J125" s="168"/>
      <c r="K125" s="168"/>
      <c r="L125" s="168"/>
      <c r="M125" s="168"/>
      <c r="N125" s="168"/>
      <c r="O125" s="168"/>
      <c r="P125" s="168"/>
      <c r="Q125" s="168"/>
      <c r="R125" s="168"/>
      <c r="S125" s="168"/>
      <c r="T125" s="168"/>
      <c r="U125" s="168"/>
      <c r="V125" s="168"/>
      <c r="W125" s="168"/>
      <c r="X125" s="150"/>
      <c r="Y125" s="150"/>
    </row>
    <row r="126" spans="1:29" ht="14.25" customHeight="1" x14ac:dyDescent="0.25">
      <c r="A126" s="180" t="s">
        <v>176</v>
      </c>
      <c r="B126" s="168"/>
      <c r="C126" s="168"/>
      <c r="D126" s="168"/>
      <c r="E126" s="168"/>
      <c r="F126" s="168"/>
      <c r="G126" s="168"/>
      <c r="H126" s="168"/>
      <c r="I126" s="168"/>
      <c r="J126" s="168"/>
      <c r="K126" s="168"/>
      <c r="L126" s="168"/>
      <c r="M126" s="168"/>
      <c r="N126" s="168"/>
      <c r="O126" s="168"/>
      <c r="P126" s="168"/>
      <c r="Q126" s="168"/>
      <c r="R126" s="168"/>
      <c r="S126" s="168"/>
      <c r="T126" s="168"/>
      <c r="U126" s="168"/>
      <c r="V126" s="168"/>
      <c r="W126" s="168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175">
        <v>4607111035639</v>
      </c>
      <c r="E127" s="176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178"/>
      <c r="O127" s="178"/>
      <c r="P127" s="178"/>
      <c r="Q127" s="176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175">
        <v>4607111035646</v>
      </c>
      <c r="E128" s="176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2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178"/>
      <c r="O128" s="178"/>
      <c r="P128" s="178"/>
      <c r="Q128" s="176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167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9"/>
      <c r="M129" s="164" t="s">
        <v>61</v>
      </c>
      <c r="N129" s="165"/>
      <c r="O129" s="165"/>
      <c r="P129" s="165"/>
      <c r="Q129" s="165"/>
      <c r="R129" s="165"/>
      <c r="S129" s="166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9"/>
      <c r="M130" s="164" t="s">
        <v>61</v>
      </c>
      <c r="N130" s="165"/>
      <c r="O130" s="165"/>
      <c r="P130" s="165"/>
      <c r="Q130" s="165"/>
      <c r="R130" s="165"/>
      <c r="S130" s="166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179" t="s">
        <v>181</v>
      </c>
      <c r="B131" s="168"/>
      <c r="C131" s="168"/>
      <c r="D131" s="168"/>
      <c r="E131" s="168"/>
      <c r="F131" s="168"/>
      <c r="G131" s="168"/>
      <c r="H131" s="168"/>
      <c r="I131" s="168"/>
      <c r="J131" s="168"/>
      <c r="K131" s="168"/>
      <c r="L131" s="168"/>
      <c r="M131" s="168"/>
      <c r="N131" s="168"/>
      <c r="O131" s="168"/>
      <c r="P131" s="168"/>
      <c r="Q131" s="168"/>
      <c r="R131" s="168"/>
      <c r="S131" s="168"/>
      <c r="T131" s="168"/>
      <c r="U131" s="168"/>
      <c r="V131" s="168"/>
      <c r="W131" s="168"/>
      <c r="X131" s="150"/>
      <c r="Y131" s="150"/>
    </row>
    <row r="132" spans="1:29" ht="14.25" customHeight="1" x14ac:dyDescent="0.25">
      <c r="A132" s="180" t="s">
        <v>110</v>
      </c>
      <c r="B132" s="168"/>
      <c r="C132" s="168"/>
      <c r="D132" s="168"/>
      <c r="E132" s="168"/>
      <c r="F132" s="168"/>
      <c r="G132" s="168"/>
      <c r="H132" s="168"/>
      <c r="I132" s="168"/>
      <c r="J132" s="168"/>
      <c r="K132" s="168"/>
      <c r="L132" s="168"/>
      <c r="M132" s="168"/>
      <c r="N132" s="168"/>
      <c r="O132" s="168"/>
      <c r="P132" s="168"/>
      <c r="Q132" s="168"/>
      <c r="R132" s="168"/>
      <c r="S132" s="168"/>
      <c r="T132" s="168"/>
      <c r="U132" s="168"/>
      <c r="V132" s="168"/>
      <c r="W132" s="168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175">
        <v>4607111036124</v>
      </c>
      <c r="E133" s="176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20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178"/>
      <c r="O133" s="178"/>
      <c r="P133" s="178"/>
      <c r="Q133" s="176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167"/>
      <c r="B134" s="168"/>
      <c r="C134" s="168"/>
      <c r="D134" s="168"/>
      <c r="E134" s="168"/>
      <c r="F134" s="168"/>
      <c r="G134" s="168"/>
      <c r="H134" s="168"/>
      <c r="I134" s="168"/>
      <c r="J134" s="168"/>
      <c r="K134" s="168"/>
      <c r="L134" s="169"/>
      <c r="M134" s="164" t="s">
        <v>61</v>
      </c>
      <c r="N134" s="165"/>
      <c r="O134" s="165"/>
      <c r="P134" s="165"/>
      <c r="Q134" s="165"/>
      <c r="R134" s="165"/>
      <c r="S134" s="166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8"/>
      <c r="B135" s="168"/>
      <c r="C135" s="168"/>
      <c r="D135" s="168"/>
      <c r="E135" s="168"/>
      <c r="F135" s="168"/>
      <c r="G135" s="168"/>
      <c r="H135" s="168"/>
      <c r="I135" s="168"/>
      <c r="J135" s="168"/>
      <c r="K135" s="168"/>
      <c r="L135" s="169"/>
      <c r="M135" s="164" t="s">
        <v>61</v>
      </c>
      <c r="N135" s="165"/>
      <c r="O135" s="165"/>
      <c r="P135" s="165"/>
      <c r="Q135" s="165"/>
      <c r="R135" s="165"/>
      <c r="S135" s="166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183" t="s">
        <v>184</v>
      </c>
      <c r="B136" s="184"/>
      <c r="C136" s="184"/>
      <c r="D136" s="184"/>
      <c r="E136" s="184"/>
      <c r="F136" s="184"/>
      <c r="G136" s="184"/>
      <c r="H136" s="184"/>
      <c r="I136" s="184"/>
      <c r="J136" s="184"/>
      <c r="K136" s="184"/>
      <c r="L136" s="184"/>
      <c r="M136" s="184"/>
      <c r="N136" s="184"/>
      <c r="O136" s="184"/>
      <c r="P136" s="184"/>
      <c r="Q136" s="184"/>
      <c r="R136" s="184"/>
      <c r="S136" s="184"/>
      <c r="T136" s="184"/>
      <c r="U136" s="184"/>
      <c r="V136" s="184"/>
      <c r="W136" s="184"/>
      <c r="X136" s="49"/>
      <c r="Y136" s="49"/>
    </row>
    <row r="137" spans="1:29" ht="16.5" customHeight="1" x14ac:dyDescent="0.25">
      <c r="A137" s="179" t="s">
        <v>185</v>
      </c>
      <c r="B137" s="168"/>
      <c r="C137" s="168"/>
      <c r="D137" s="168"/>
      <c r="E137" s="168"/>
      <c r="F137" s="168"/>
      <c r="G137" s="168"/>
      <c r="H137" s="168"/>
      <c r="I137" s="168"/>
      <c r="J137" s="168"/>
      <c r="K137" s="168"/>
      <c r="L137" s="168"/>
      <c r="M137" s="168"/>
      <c r="N137" s="168"/>
      <c r="O137" s="168"/>
      <c r="P137" s="168"/>
      <c r="Q137" s="168"/>
      <c r="R137" s="168"/>
      <c r="S137" s="168"/>
      <c r="T137" s="168"/>
      <c r="U137" s="168"/>
      <c r="V137" s="168"/>
      <c r="W137" s="168"/>
      <c r="X137" s="150"/>
      <c r="Y137" s="150"/>
    </row>
    <row r="138" spans="1:29" ht="14.25" customHeight="1" x14ac:dyDescent="0.25">
      <c r="A138" s="180" t="s">
        <v>114</v>
      </c>
      <c r="B138" s="168"/>
      <c r="C138" s="168"/>
      <c r="D138" s="168"/>
      <c r="E138" s="168"/>
      <c r="F138" s="168"/>
      <c r="G138" s="168"/>
      <c r="H138" s="168"/>
      <c r="I138" s="168"/>
      <c r="J138" s="168"/>
      <c r="K138" s="168"/>
      <c r="L138" s="168"/>
      <c r="M138" s="168"/>
      <c r="N138" s="168"/>
      <c r="O138" s="168"/>
      <c r="P138" s="168"/>
      <c r="Q138" s="168"/>
      <c r="R138" s="168"/>
      <c r="S138" s="168"/>
      <c r="T138" s="168"/>
      <c r="U138" s="168"/>
      <c r="V138" s="168"/>
      <c r="W138" s="168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175">
        <v>4607111037930</v>
      </c>
      <c r="E139" s="176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21" t="s">
        <v>188</v>
      </c>
      <c r="N139" s="178"/>
      <c r="O139" s="178"/>
      <c r="P139" s="178"/>
      <c r="Q139" s="176"/>
      <c r="R139" s="35"/>
      <c r="S139" s="35"/>
      <c r="T139" s="36" t="s">
        <v>60</v>
      </c>
      <c r="U139" s="154">
        <v>0</v>
      </c>
      <c r="V139" s="155">
        <f>IFERROR(IF(U139="","",U139),"")</f>
        <v>0</v>
      </c>
      <c r="W139" s="37">
        <f>IFERROR(IF(U139="","",U139*0.00502),"")</f>
        <v>0</v>
      </c>
      <c r="X139" s="57"/>
      <c r="Y139" s="58"/>
      <c r="AC139" s="109" t="s">
        <v>68</v>
      </c>
    </row>
    <row r="140" spans="1:29" x14ac:dyDescent="0.2">
      <c r="A140" s="167"/>
      <c r="B140" s="168"/>
      <c r="C140" s="168"/>
      <c r="D140" s="168"/>
      <c r="E140" s="168"/>
      <c r="F140" s="168"/>
      <c r="G140" s="168"/>
      <c r="H140" s="168"/>
      <c r="I140" s="168"/>
      <c r="J140" s="168"/>
      <c r="K140" s="168"/>
      <c r="L140" s="169"/>
      <c r="M140" s="164" t="s">
        <v>61</v>
      </c>
      <c r="N140" s="165"/>
      <c r="O140" s="165"/>
      <c r="P140" s="165"/>
      <c r="Q140" s="165"/>
      <c r="R140" s="165"/>
      <c r="S140" s="166"/>
      <c r="T140" s="38" t="s">
        <v>60</v>
      </c>
      <c r="U140" s="156">
        <f>IFERROR(SUM(U139:U139),"0")</f>
        <v>0</v>
      </c>
      <c r="V140" s="156">
        <f>IFERROR(SUM(V139:V139),"0")</f>
        <v>0</v>
      </c>
      <c r="W140" s="156">
        <f>IFERROR(IF(W139="",0,W139),"0")</f>
        <v>0</v>
      </c>
      <c r="X140" s="157"/>
      <c r="Y140" s="157"/>
    </row>
    <row r="141" spans="1:29" x14ac:dyDescent="0.2">
      <c r="A141" s="168"/>
      <c r="B141" s="168"/>
      <c r="C141" s="168"/>
      <c r="D141" s="168"/>
      <c r="E141" s="168"/>
      <c r="F141" s="168"/>
      <c r="G141" s="168"/>
      <c r="H141" s="168"/>
      <c r="I141" s="168"/>
      <c r="J141" s="168"/>
      <c r="K141" s="168"/>
      <c r="L141" s="169"/>
      <c r="M141" s="164" t="s">
        <v>61</v>
      </c>
      <c r="N141" s="165"/>
      <c r="O141" s="165"/>
      <c r="P141" s="165"/>
      <c r="Q141" s="165"/>
      <c r="R141" s="165"/>
      <c r="S141" s="166"/>
      <c r="T141" s="38" t="s">
        <v>62</v>
      </c>
      <c r="U141" s="156">
        <f>IFERROR(SUMPRODUCT(U139:U139*H139:H139),"0")</f>
        <v>0</v>
      </c>
      <c r="V141" s="156">
        <f>IFERROR(SUMPRODUCT(V139:V139*H139:H139),"0")</f>
        <v>0</v>
      </c>
      <c r="W141" s="38"/>
      <c r="X141" s="157"/>
      <c r="Y141" s="157"/>
    </row>
    <row r="142" spans="1:29" ht="14.25" customHeight="1" x14ac:dyDescent="0.25">
      <c r="A142" s="180" t="s">
        <v>65</v>
      </c>
      <c r="B142" s="168"/>
      <c r="C142" s="168"/>
      <c r="D142" s="168"/>
      <c r="E142" s="168"/>
      <c r="F142" s="168"/>
      <c r="G142" s="168"/>
      <c r="H142" s="168"/>
      <c r="I142" s="168"/>
      <c r="J142" s="168"/>
      <c r="K142" s="168"/>
      <c r="L142" s="168"/>
      <c r="M142" s="168"/>
      <c r="N142" s="168"/>
      <c r="O142" s="168"/>
      <c r="P142" s="168"/>
      <c r="Q142" s="168"/>
      <c r="R142" s="168"/>
      <c r="S142" s="168"/>
      <c r="T142" s="168"/>
      <c r="U142" s="168"/>
      <c r="V142" s="168"/>
      <c r="W142" s="168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175">
        <v>4607111036872</v>
      </c>
      <c r="E143" s="176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19" t="s">
        <v>191</v>
      </c>
      <c r="N143" s="178"/>
      <c r="O143" s="178"/>
      <c r="P143" s="178"/>
      <c r="Q143" s="176"/>
      <c r="R143" s="35"/>
      <c r="S143" s="35"/>
      <c r="T143" s="36" t="s">
        <v>60</v>
      </c>
      <c r="U143" s="154">
        <v>0</v>
      </c>
      <c r="V143" s="155">
        <f>IFERROR(IF(U143="","",U143),"")</f>
        <v>0</v>
      </c>
      <c r="W143" s="37">
        <f>IFERROR(IF(U143="","",U143*0.0155),"")</f>
        <v>0</v>
      </c>
      <c r="X143" s="57"/>
      <c r="Y143" s="58"/>
      <c r="AC143" s="110" t="s">
        <v>68</v>
      </c>
    </row>
    <row r="144" spans="1:29" x14ac:dyDescent="0.2">
      <c r="A144" s="167"/>
      <c r="B144" s="168"/>
      <c r="C144" s="168"/>
      <c r="D144" s="168"/>
      <c r="E144" s="168"/>
      <c r="F144" s="168"/>
      <c r="G144" s="168"/>
      <c r="H144" s="168"/>
      <c r="I144" s="168"/>
      <c r="J144" s="168"/>
      <c r="K144" s="168"/>
      <c r="L144" s="169"/>
      <c r="M144" s="164" t="s">
        <v>61</v>
      </c>
      <c r="N144" s="165"/>
      <c r="O144" s="165"/>
      <c r="P144" s="165"/>
      <c r="Q144" s="165"/>
      <c r="R144" s="165"/>
      <c r="S144" s="166"/>
      <c r="T144" s="38" t="s">
        <v>60</v>
      </c>
      <c r="U144" s="156">
        <f>IFERROR(SUM(U143:U143),"0")</f>
        <v>0</v>
      </c>
      <c r="V144" s="156">
        <f>IFERROR(SUM(V143:V143),"0")</f>
        <v>0</v>
      </c>
      <c r="W144" s="156">
        <f>IFERROR(IF(W143="",0,W143),"0")</f>
        <v>0</v>
      </c>
      <c r="X144" s="157"/>
      <c r="Y144" s="157"/>
    </row>
    <row r="145" spans="1:29" x14ac:dyDescent="0.2">
      <c r="A145" s="168"/>
      <c r="B145" s="168"/>
      <c r="C145" s="168"/>
      <c r="D145" s="168"/>
      <c r="E145" s="168"/>
      <c r="F145" s="168"/>
      <c r="G145" s="168"/>
      <c r="H145" s="168"/>
      <c r="I145" s="168"/>
      <c r="J145" s="168"/>
      <c r="K145" s="168"/>
      <c r="L145" s="169"/>
      <c r="M145" s="164" t="s">
        <v>61</v>
      </c>
      <c r="N145" s="165"/>
      <c r="O145" s="165"/>
      <c r="P145" s="165"/>
      <c r="Q145" s="165"/>
      <c r="R145" s="165"/>
      <c r="S145" s="166"/>
      <c r="T145" s="38" t="s">
        <v>62</v>
      </c>
      <c r="U145" s="156">
        <f>IFERROR(SUMPRODUCT(U143:U143*H143:H143),"0")</f>
        <v>0</v>
      </c>
      <c r="V145" s="156">
        <f>IFERROR(SUMPRODUCT(V143:V143*H143:H143),"0")</f>
        <v>0</v>
      </c>
      <c r="W145" s="38"/>
      <c r="X145" s="157"/>
      <c r="Y145" s="157"/>
    </row>
    <row r="146" spans="1:29" ht="14.25" customHeight="1" x14ac:dyDescent="0.25">
      <c r="A146" s="180" t="s">
        <v>134</v>
      </c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175">
        <v>4607111036438</v>
      </c>
      <c r="E147" s="176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15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178"/>
      <c r="O147" s="178"/>
      <c r="P147" s="178"/>
      <c r="Q147" s="176"/>
      <c r="R147" s="35"/>
      <c r="S147" s="35"/>
      <c r="T147" s="36" t="s">
        <v>60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175">
        <v>4607111036636</v>
      </c>
      <c r="E148" s="176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16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178"/>
      <c r="O148" s="178"/>
      <c r="P148" s="178"/>
      <c r="Q148" s="176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175">
        <v>4607111035714</v>
      </c>
      <c r="E149" s="176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17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178"/>
      <c r="O149" s="178"/>
      <c r="P149" s="178"/>
      <c r="Q149" s="176"/>
      <c r="R149" s="35"/>
      <c r="S149" s="35"/>
      <c r="T149" s="36" t="s">
        <v>60</v>
      </c>
      <c r="U149" s="154">
        <v>0</v>
      </c>
      <c r="V149" s="155">
        <f>IFERROR(IF(U149="","",U149),"")</f>
        <v>0</v>
      </c>
      <c r="W149" s="37">
        <f>IFERROR(IF(U149="","",U149*0.0155),"")</f>
        <v>0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175">
        <v>4607111038029</v>
      </c>
      <c r="E150" s="176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18" t="s">
        <v>200</v>
      </c>
      <c r="N150" s="178"/>
      <c r="O150" s="178"/>
      <c r="P150" s="178"/>
      <c r="Q150" s="176"/>
      <c r="R150" s="35"/>
      <c r="S150" s="35"/>
      <c r="T150" s="36" t="s">
        <v>60</v>
      </c>
      <c r="U150" s="154">
        <v>0</v>
      </c>
      <c r="V150" s="155">
        <f>IFERROR(IF(U150="","",U150),"")</f>
        <v>0</v>
      </c>
      <c r="W150" s="37">
        <f>IFERROR(IF(U150="","",U150*0.00936),"")</f>
        <v>0</v>
      </c>
      <c r="X150" s="57"/>
      <c r="Y150" s="58"/>
      <c r="AC150" s="114" t="s">
        <v>68</v>
      </c>
    </row>
    <row r="151" spans="1:29" x14ac:dyDescent="0.2">
      <c r="A151" s="167"/>
      <c r="B151" s="168"/>
      <c r="C151" s="168"/>
      <c r="D151" s="168"/>
      <c r="E151" s="168"/>
      <c r="F151" s="168"/>
      <c r="G151" s="168"/>
      <c r="H151" s="168"/>
      <c r="I151" s="168"/>
      <c r="J151" s="168"/>
      <c r="K151" s="168"/>
      <c r="L151" s="169"/>
      <c r="M151" s="164" t="s">
        <v>61</v>
      </c>
      <c r="N151" s="165"/>
      <c r="O151" s="165"/>
      <c r="P151" s="165"/>
      <c r="Q151" s="165"/>
      <c r="R151" s="165"/>
      <c r="S151" s="166"/>
      <c r="T151" s="38" t="s">
        <v>60</v>
      </c>
      <c r="U151" s="156">
        <f>IFERROR(SUM(U147:U150),"0")</f>
        <v>0</v>
      </c>
      <c r="V151" s="156">
        <f>IFERROR(SUM(V147:V150),"0")</f>
        <v>0</v>
      </c>
      <c r="W151" s="156">
        <f>IFERROR(IF(W147="",0,W147),"0")+IFERROR(IF(W148="",0,W148),"0")+IFERROR(IF(W149="",0,W149),"0")+IFERROR(IF(W150="",0,W150),"0")</f>
        <v>0</v>
      </c>
      <c r="X151" s="157"/>
      <c r="Y151" s="157"/>
    </row>
    <row r="152" spans="1:29" x14ac:dyDescent="0.2">
      <c r="A152" s="168"/>
      <c r="B152" s="168"/>
      <c r="C152" s="168"/>
      <c r="D152" s="168"/>
      <c r="E152" s="168"/>
      <c r="F152" s="168"/>
      <c r="G152" s="168"/>
      <c r="H152" s="168"/>
      <c r="I152" s="168"/>
      <c r="J152" s="168"/>
      <c r="K152" s="168"/>
      <c r="L152" s="169"/>
      <c r="M152" s="164" t="s">
        <v>61</v>
      </c>
      <c r="N152" s="165"/>
      <c r="O152" s="165"/>
      <c r="P152" s="165"/>
      <c r="Q152" s="165"/>
      <c r="R152" s="165"/>
      <c r="S152" s="166"/>
      <c r="T152" s="38" t="s">
        <v>62</v>
      </c>
      <c r="U152" s="156">
        <f>IFERROR(SUMPRODUCT(U147:U150*H147:H150),"0")</f>
        <v>0</v>
      </c>
      <c r="V152" s="156">
        <f>IFERROR(SUMPRODUCT(V147:V150*H147:H150),"0")</f>
        <v>0</v>
      </c>
      <c r="W152" s="38"/>
      <c r="X152" s="157"/>
      <c r="Y152" s="157"/>
    </row>
    <row r="153" spans="1:29" ht="14.25" customHeight="1" x14ac:dyDescent="0.25">
      <c r="A153" s="180" t="s">
        <v>110</v>
      </c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175">
        <v>4607111037275</v>
      </c>
      <c r="E154" s="176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1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178"/>
      <c r="O154" s="178"/>
      <c r="P154" s="178"/>
      <c r="Q154" s="176"/>
      <c r="R154" s="35"/>
      <c r="S154" s="35"/>
      <c r="T154" s="36" t="s">
        <v>60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175">
        <v>4607111037923</v>
      </c>
      <c r="E155" s="176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13" t="s">
        <v>205</v>
      </c>
      <c r="N155" s="178"/>
      <c r="O155" s="178"/>
      <c r="P155" s="178"/>
      <c r="Q155" s="176"/>
      <c r="R155" s="35"/>
      <c r="S155" s="35"/>
      <c r="T155" s="36" t="s">
        <v>60</v>
      </c>
      <c r="U155" s="154">
        <v>0</v>
      </c>
      <c r="V155" s="155">
        <f t="shared" si="4"/>
        <v>0</v>
      </c>
      <c r="W155" s="37">
        <f t="shared" si="5"/>
        <v>0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175">
        <v>4607111037220</v>
      </c>
      <c r="E156" s="176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1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178"/>
      <c r="O156" s="178"/>
      <c r="P156" s="178"/>
      <c r="Q156" s="176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175">
        <v>4607111037206</v>
      </c>
      <c r="E157" s="176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07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178"/>
      <c r="O157" s="178"/>
      <c r="P157" s="178"/>
      <c r="Q157" s="176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175">
        <v>4607111037244</v>
      </c>
      <c r="E158" s="176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08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178"/>
      <c r="O158" s="178"/>
      <c r="P158" s="178"/>
      <c r="Q158" s="176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175">
        <v>4607111036797</v>
      </c>
      <c r="E159" s="176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09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178"/>
      <c r="O159" s="178"/>
      <c r="P159" s="178"/>
      <c r="Q159" s="176"/>
      <c r="R159" s="35"/>
      <c r="S159" s="35"/>
      <c r="T159" s="36" t="s">
        <v>60</v>
      </c>
      <c r="U159" s="154">
        <v>0</v>
      </c>
      <c r="V159" s="155">
        <f t="shared" si="4"/>
        <v>0</v>
      </c>
      <c r="W159" s="37">
        <f t="shared" si="5"/>
        <v>0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175">
        <v>4607111035707</v>
      </c>
      <c r="E160" s="176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10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178"/>
      <c r="O160" s="178"/>
      <c r="P160" s="178"/>
      <c r="Q160" s="176"/>
      <c r="R160" s="35"/>
      <c r="S160" s="35"/>
      <c r="T160" s="36" t="s">
        <v>60</v>
      </c>
      <c r="U160" s="154">
        <v>0</v>
      </c>
      <c r="V160" s="155">
        <f t="shared" si="4"/>
        <v>0</v>
      </c>
      <c r="W160" s="37">
        <f>IFERROR(IF(U160="","",U160*0.0155),"")</f>
        <v>0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175">
        <v>4607111036841</v>
      </c>
      <c r="E161" s="176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11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178"/>
      <c r="O161" s="178"/>
      <c r="P161" s="178"/>
      <c r="Q161" s="176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175">
        <v>4607111037862</v>
      </c>
      <c r="E162" s="176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05" t="s">
        <v>220</v>
      </c>
      <c r="N162" s="178"/>
      <c r="O162" s="178"/>
      <c r="P162" s="178"/>
      <c r="Q162" s="176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175">
        <v>4607111037305</v>
      </c>
      <c r="E163" s="176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206" t="s">
        <v>223</v>
      </c>
      <c r="N163" s="178"/>
      <c r="O163" s="178"/>
      <c r="P163" s="178"/>
      <c r="Q163" s="176"/>
      <c r="R163" s="35"/>
      <c r="S163" s="35"/>
      <c r="T163" s="36" t="s">
        <v>60</v>
      </c>
      <c r="U163" s="154">
        <v>0</v>
      </c>
      <c r="V163" s="155">
        <f t="shared" si="4"/>
        <v>0</v>
      </c>
      <c r="W163" s="37">
        <f>IFERROR(IF(U163="","",U163*0.00936),"")</f>
        <v>0</v>
      </c>
      <c r="X163" s="57"/>
      <c r="Y163" s="58"/>
      <c r="AC163" s="124" t="s">
        <v>68</v>
      </c>
    </row>
    <row r="164" spans="1:29" x14ac:dyDescent="0.2">
      <c r="A164" s="167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9"/>
      <c r="M164" s="164" t="s">
        <v>61</v>
      </c>
      <c r="N164" s="165"/>
      <c r="O164" s="165"/>
      <c r="P164" s="165"/>
      <c r="Q164" s="165"/>
      <c r="R164" s="165"/>
      <c r="S164" s="166"/>
      <c r="T164" s="38" t="s">
        <v>60</v>
      </c>
      <c r="U164" s="156">
        <f>IFERROR(SUM(U154:U163),"0")</f>
        <v>0</v>
      </c>
      <c r="V164" s="156">
        <f>IFERROR(SUM(V154:V163),"0")</f>
        <v>0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0</v>
      </c>
      <c r="X164" s="157"/>
      <c r="Y164" s="157"/>
    </row>
    <row r="165" spans="1:29" x14ac:dyDescent="0.2">
      <c r="A165" s="168"/>
      <c r="B165" s="168"/>
      <c r="C165" s="168"/>
      <c r="D165" s="168"/>
      <c r="E165" s="168"/>
      <c r="F165" s="168"/>
      <c r="G165" s="168"/>
      <c r="H165" s="168"/>
      <c r="I165" s="168"/>
      <c r="J165" s="168"/>
      <c r="K165" s="168"/>
      <c r="L165" s="169"/>
      <c r="M165" s="164" t="s">
        <v>61</v>
      </c>
      <c r="N165" s="165"/>
      <c r="O165" s="165"/>
      <c r="P165" s="165"/>
      <c r="Q165" s="165"/>
      <c r="R165" s="165"/>
      <c r="S165" s="166"/>
      <c r="T165" s="38" t="s">
        <v>62</v>
      </c>
      <c r="U165" s="156">
        <f>IFERROR(SUMPRODUCT(U154:U163*H154:H163),"0")</f>
        <v>0</v>
      </c>
      <c r="V165" s="156">
        <f>IFERROR(SUMPRODUCT(V154:V163*H154:H163),"0")</f>
        <v>0</v>
      </c>
      <c r="W165" s="38"/>
      <c r="X165" s="157"/>
      <c r="Y165" s="157"/>
    </row>
    <row r="166" spans="1:29" ht="16.5" customHeight="1" x14ac:dyDescent="0.25">
      <c r="A166" s="179" t="s">
        <v>224</v>
      </c>
      <c r="B166" s="168"/>
      <c r="C166" s="168"/>
      <c r="D166" s="168"/>
      <c r="E166" s="168"/>
      <c r="F166" s="168"/>
      <c r="G166" s="168"/>
      <c r="H166" s="168"/>
      <c r="I166" s="168"/>
      <c r="J166" s="168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50"/>
      <c r="Y166" s="150"/>
    </row>
    <row r="167" spans="1:29" ht="14.25" customHeight="1" x14ac:dyDescent="0.25">
      <c r="A167" s="180" t="s">
        <v>176</v>
      </c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175">
        <v>4607111037701</v>
      </c>
      <c r="E168" s="176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203" t="s">
        <v>227</v>
      </c>
      <c r="N168" s="178"/>
      <c r="O168" s="178"/>
      <c r="P168" s="178"/>
      <c r="Q168" s="176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167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9"/>
      <c r="M169" s="164" t="s">
        <v>61</v>
      </c>
      <c r="N169" s="165"/>
      <c r="O169" s="165"/>
      <c r="P169" s="165"/>
      <c r="Q169" s="165"/>
      <c r="R169" s="165"/>
      <c r="S169" s="166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9"/>
      <c r="M170" s="164" t="s">
        <v>61</v>
      </c>
      <c r="N170" s="165"/>
      <c r="O170" s="165"/>
      <c r="P170" s="165"/>
      <c r="Q170" s="165"/>
      <c r="R170" s="165"/>
      <c r="S170" s="166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179" t="s">
        <v>228</v>
      </c>
      <c r="B171" s="168"/>
      <c r="C171" s="168"/>
      <c r="D171" s="168"/>
      <c r="E171" s="168"/>
      <c r="F171" s="168"/>
      <c r="G171" s="168"/>
      <c r="H171" s="168"/>
      <c r="I171" s="168"/>
      <c r="J171" s="168"/>
      <c r="K171" s="168"/>
      <c r="L171" s="168"/>
      <c r="M171" s="168"/>
      <c r="N171" s="168"/>
      <c r="O171" s="168"/>
      <c r="P171" s="168"/>
      <c r="Q171" s="168"/>
      <c r="R171" s="168"/>
      <c r="S171" s="168"/>
      <c r="T171" s="168"/>
      <c r="U171" s="168"/>
      <c r="V171" s="168"/>
      <c r="W171" s="168"/>
      <c r="X171" s="150"/>
      <c r="Y171" s="150"/>
    </row>
    <row r="172" spans="1:29" ht="14.25" customHeight="1" x14ac:dyDescent="0.25">
      <c r="A172" s="180" t="s">
        <v>56</v>
      </c>
      <c r="B172" s="168"/>
      <c r="C172" s="168"/>
      <c r="D172" s="168"/>
      <c r="E172" s="168"/>
      <c r="F172" s="168"/>
      <c r="G172" s="168"/>
      <c r="H172" s="168"/>
      <c r="I172" s="168"/>
      <c r="J172" s="168"/>
      <c r="K172" s="168"/>
      <c r="L172" s="168"/>
      <c r="M172" s="168"/>
      <c r="N172" s="168"/>
      <c r="O172" s="168"/>
      <c r="P172" s="168"/>
      <c r="Q172" s="168"/>
      <c r="R172" s="168"/>
      <c r="S172" s="168"/>
      <c r="T172" s="168"/>
      <c r="U172" s="168"/>
      <c r="V172" s="168"/>
      <c r="W172" s="168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175">
        <v>4607111036384</v>
      </c>
      <c r="E173" s="176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204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178"/>
      <c r="O173" s="178"/>
      <c r="P173" s="178"/>
      <c r="Q173" s="176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175">
        <v>4607111036193</v>
      </c>
      <c r="E174" s="176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200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178"/>
      <c r="O174" s="178"/>
      <c r="P174" s="178"/>
      <c r="Q174" s="176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175">
        <v>4607111036216</v>
      </c>
      <c r="E175" s="176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201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178"/>
      <c r="O175" s="178"/>
      <c r="P175" s="178"/>
      <c r="Q175" s="176"/>
      <c r="R175" s="35"/>
      <c r="S175" s="35"/>
      <c r="T175" s="36" t="s">
        <v>60</v>
      </c>
      <c r="U175" s="154">
        <v>22</v>
      </c>
      <c r="V175" s="155">
        <f>IFERROR(IF(U175="","",U175),"")</f>
        <v>22</v>
      </c>
      <c r="W175" s="37">
        <f>IFERROR(IF(U175="","",U175*0.00866),"")</f>
        <v>0.19051999999999999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175">
        <v>4607111036278</v>
      </c>
      <c r="E176" s="176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20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178"/>
      <c r="O176" s="178"/>
      <c r="P176" s="178"/>
      <c r="Q176" s="176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167"/>
      <c r="B177" s="168"/>
      <c r="C177" s="168"/>
      <c r="D177" s="168"/>
      <c r="E177" s="168"/>
      <c r="F177" s="168"/>
      <c r="G177" s="168"/>
      <c r="H177" s="168"/>
      <c r="I177" s="168"/>
      <c r="J177" s="168"/>
      <c r="K177" s="168"/>
      <c r="L177" s="169"/>
      <c r="M177" s="164" t="s">
        <v>61</v>
      </c>
      <c r="N177" s="165"/>
      <c r="O177" s="165"/>
      <c r="P177" s="165"/>
      <c r="Q177" s="165"/>
      <c r="R177" s="165"/>
      <c r="S177" s="166"/>
      <c r="T177" s="38" t="s">
        <v>60</v>
      </c>
      <c r="U177" s="156">
        <f>IFERROR(SUM(U173:U176),"0")</f>
        <v>22</v>
      </c>
      <c r="V177" s="156">
        <f>IFERROR(SUM(V173:V176),"0")</f>
        <v>22</v>
      </c>
      <c r="W177" s="156">
        <f>IFERROR(IF(W173="",0,W173),"0")+IFERROR(IF(W174="",0,W174),"0")+IFERROR(IF(W175="",0,W175),"0")+IFERROR(IF(W176="",0,W176),"0")</f>
        <v>0.19051999999999999</v>
      </c>
      <c r="X177" s="157"/>
      <c r="Y177" s="157"/>
    </row>
    <row r="178" spans="1:29" x14ac:dyDescent="0.2">
      <c r="A178" s="168"/>
      <c r="B178" s="168"/>
      <c r="C178" s="168"/>
      <c r="D178" s="168"/>
      <c r="E178" s="168"/>
      <c r="F178" s="168"/>
      <c r="G178" s="168"/>
      <c r="H178" s="168"/>
      <c r="I178" s="168"/>
      <c r="J178" s="168"/>
      <c r="K178" s="168"/>
      <c r="L178" s="169"/>
      <c r="M178" s="164" t="s">
        <v>61</v>
      </c>
      <c r="N178" s="165"/>
      <c r="O178" s="165"/>
      <c r="P178" s="165"/>
      <c r="Q178" s="165"/>
      <c r="R178" s="165"/>
      <c r="S178" s="166"/>
      <c r="T178" s="38" t="s">
        <v>62</v>
      </c>
      <c r="U178" s="156">
        <f>IFERROR(SUMPRODUCT(U173:U176*H173:H176),"0")</f>
        <v>110</v>
      </c>
      <c r="V178" s="156">
        <f>IFERROR(SUMPRODUCT(V173:V176*H173:H176),"0")</f>
        <v>110</v>
      </c>
      <c r="W178" s="38"/>
      <c r="X178" s="157"/>
      <c r="Y178" s="157"/>
    </row>
    <row r="179" spans="1:29" ht="14.25" customHeight="1" x14ac:dyDescent="0.25">
      <c r="A179" s="180" t="s">
        <v>237</v>
      </c>
      <c r="B179" s="168"/>
      <c r="C179" s="168"/>
      <c r="D179" s="168"/>
      <c r="E179" s="168"/>
      <c r="F179" s="168"/>
      <c r="G179" s="168"/>
      <c r="H179" s="168"/>
      <c r="I179" s="168"/>
      <c r="J179" s="168"/>
      <c r="K179" s="168"/>
      <c r="L179" s="168"/>
      <c r="M179" s="168"/>
      <c r="N179" s="168"/>
      <c r="O179" s="168"/>
      <c r="P179" s="168"/>
      <c r="Q179" s="168"/>
      <c r="R179" s="168"/>
      <c r="S179" s="168"/>
      <c r="T179" s="168"/>
      <c r="U179" s="168"/>
      <c r="V179" s="168"/>
      <c r="W179" s="168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175">
        <v>4607111036827</v>
      </c>
      <c r="E180" s="176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19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178"/>
      <c r="O180" s="178"/>
      <c r="P180" s="178"/>
      <c r="Q180" s="176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175">
        <v>4607111036834</v>
      </c>
      <c r="E181" s="176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19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178"/>
      <c r="O181" s="178"/>
      <c r="P181" s="178"/>
      <c r="Q181" s="176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167"/>
      <c r="B182" s="168"/>
      <c r="C182" s="168"/>
      <c r="D182" s="168"/>
      <c r="E182" s="168"/>
      <c r="F182" s="168"/>
      <c r="G182" s="168"/>
      <c r="H182" s="168"/>
      <c r="I182" s="168"/>
      <c r="J182" s="168"/>
      <c r="K182" s="168"/>
      <c r="L182" s="169"/>
      <c r="M182" s="164" t="s">
        <v>61</v>
      </c>
      <c r="N182" s="165"/>
      <c r="O182" s="165"/>
      <c r="P182" s="165"/>
      <c r="Q182" s="165"/>
      <c r="R182" s="165"/>
      <c r="S182" s="166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8"/>
      <c r="B183" s="168"/>
      <c r="C183" s="168"/>
      <c r="D183" s="168"/>
      <c r="E183" s="168"/>
      <c r="F183" s="168"/>
      <c r="G183" s="168"/>
      <c r="H183" s="168"/>
      <c r="I183" s="168"/>
      <c r="J183" s="168"/>
      <c r="K183" s="168"/>
      <c r="L183" s="169"/>
      <c r="M183" s="164" t="s">
        <v>61</v>
      </c>
      <c r="N183" s="165"/>
      <c r="O183" s="165"/>
      <c r="P183" s="165"/>
      <c r="Q183" s="165"/>
      <c r="R183" s="165"/>
      <c r="S183" s="166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183" t="s">
        <v>242</v>
      </c>
      <c r="B184" s="184"/>
      <c r="C184" s="184"/>
      <c r="D184" s="184"/>
      <c r="E184" s="184"/>
      <c r="F184" s="184"/>
      <c r="G184" s="184"/>
      <c r="H184" s="184"/>
      <c r="I184" s="184"/>
      <c r="J184" s="184"/>
      <c r="K184" s="184"/>
      <c r="L184" s="184"/>
      <c r="M184" s="184"/>
      <c r="N184" s="184"/>
      <c r="O184" s="184"/>
      <c r="P184" s="184"/>
      <c r="Q184" s="184"/>
      <c r="R184" s="184"/>
      <c r="S184" s="184"/>
      <c r="T184" s="184"/>
      <c r="U184" s="184"/>
      <c r="V184" s="184"/>
      <c r="W184" s="184"/>
      <c r="X184" s="49"/>
      <c r="Y184" s="49"/>
    </row>
    <row r="185" spans="1:29" ht="16.5" customHeight="1" x14ac:dyDescent="0.25">
      <c r="A185" s="179" t="s">
        <v>243</v>
      </c>
      <c r="B185" s="168"/>
      <c r="C185" s="168"/>
      <c r="D185" s="168"/>
      <c r="E185" s="168"/>
      <c r="F185" s="168"/>
      <c r="G185" s="168"/>
      <c r="H185" s="168"/>
      <c r="I185" s="168"/>
      <c r="J185" s="168"/>
      <c r="K185" s="168"/>
      <c r="L185" s="168"/>
      <c r="M185" s="168"/>
      <c r="N185" s="168"/>
      <c r="O185" s="168"/>
      <c r="P185" s="168"/>
      <c r="Q185" s="168"/>
      <c r="R185" s="168"/>
      <c r="S185" s="168"/>
      <c r="T185" s="168"/>
      <c r="U185" s="168"/>
      <c r="V185" s="168"/>
      <c r="W185" s="168"/>
      <c r="X185" s="150"/>
      <c r="Y185" s="150"/>
    </row>
    <row r="186" spans="1:29" ht="14.25" customHeight="1" x14ac:dyDescent="0.25">
      <c r="A186" s="180" t="s">
        <v>65</v>
      </c>
      <c r="B186" s="168"/>
      <c r="C186" s="168"/>
      <c r="D186" s="168"/>
      <c r="E186" s="168"/>
      <c r="F186" s="168"/>
      <c r="G186" s="168"/>
      <c r="H186" s="168"/>
      <c r="I186" s="168"/>
      <c r="J186" s="168"/>
      <c r="K186" s="168"/>
      <c r="L186" s="168"/>
      <c r="M186" s="168"/>
      <c r="N186" s="168"/>
      <c r="O186" s="168"/>
      <c r="P186" s="168"/>
      <c r="Q186" s="168"/>
      <c r="R186" s="168"/>
      <c r="S186" s="168"/>
      <c r="T186" s="168"/>
      <c r="U186" s="168"/>
      <c r="V186" s="168"/>
      <c r="W186" s="168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175">
        <v>4607111035721</v>
      </c>
      <c r="E187" s="176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196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178"/>
      <c r="O187" s="178"/>
      <c r="P187" s="178"/>
      <c r="Q187" s="176"/>
      <c r="R187" s="35"/>
      <c r="S187" s="35"/>
      <c r="T187" s="36" t="s">
        <v>60</v>
      </c>
      <c r="U187" s="154">
        <v>0</v>
      </c>
      <c r="V187" s="155">
        <f>IFERROR(IF(U187="","",U187),"")</f>
        <v>0</v>
      </c>
      <c r="W187" s="37">
        <f>IFERROR(IF(U187="","",U187*0.01788),"")</f>
        <v>0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175">
        <v>4607111035691</v>
      </c>
      <c r="E188" s="176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197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178"/>
      <c r="O188" s="178"/>
      <c r="P188" s="178"/>
      <c r="Q188" s="176"/>
      <c r="R188" s="35"/>
      <c r="S188" s="35"/>
      <c r="T188" s="36" t="s">
        <v>60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68</v>
      </c>
    </row>
    <row r="189" spans="1:29" x14ac:dyDescent="0.2">
      <c r="A189" s="167"/>
      <c r="B189" s="168"/>
      <c r="C189" s="168"/>
      <c r="D189" s="168"/>
      <c r="E189" s="168"/>
      <c r="F189" s="168"/>
      <c r="G189" s="168"/>
      <c r="H189" s="168"/>
      <c r="I189" s="168"/>
      <c r="J189" s="168"/>
      <c r="K189" s="168"/>
      <c r="L189" s="169"/>
      <c r="M189" s="164" t="s">
        <v>61</v>
      </c>
      <c r="N189" s="165"/>
      <c r="O189" s="165"/>
      <c r="P189" s="165"/>
      <c r="Q189" s="165"/>
      <c r="R189" s="165"/>
      <c r="S189" s="166"/>
      <c r="T189" s="38" t="s">
        <v>60</v>
      </c>
      <c r="U189" s="156">
        <f>IFERROR(SUM(U187:U188),"0")</f>
        <v>0</v>
      </c>
      <c r="V189" s="156">
        <f>IFERROR(SUM(V187:V188),"0")</f>
        <v>0</v>
      </c>
      <c r="W189" s="156">
        <f>IFERROR(IF(W187="",0,W187),"0")+IFERROR(IF(W188="",0,W188),"0")</f>
        <v>0</v>
      </c>
      <c r="X189" s="157"/>
      <c r="Y189" s="157"/>
    </row>
    <row r="190" spans="1:29" x14ac:dyDescent="0.2">
      <c r="A190" s="168"/>
      <c r="B190" s="168"/>
      <c r="C190" s="168"/>
      <c r="D190" s="168"/>
      <c r="E190" s="168"/>
      <c r="F190" s="168"/>
      <c r="G190" s="168"/>
      <c r="H190" s="168"/>
      <c r="I190" s="168"/>
      <c r="J190" s="168"/>
      <c r="K190" s="168"/>
      <c r="L190" s="169"/>
      <c r="M190" s="164" t="s">
        <v>61</v>
      </c>
      <c r="N190" s="165"/>
      <c r="O190" s="165"/>
      <c r="P190" s="165"/>
      <c r="Q190" s="165"/>
      <c r="R190" s="165"/>
      <c r="S190" s="166"/>
      <c r="T190" s="38" t="s">
        <v>62</v>
      </c>
      <c r="U190" s="156">
        <f>IFERROR(SUMPRODUCT(U187:U188*H187:H188),"0")</f>
        <v>0</v>
      </c>
      <c r="V190" s="156">
        <f>IFERROR(SUMPRODUCT(V187:V188*H187:H188),"0")</f>
        <v>0</v>
      </c>
      <c r="W190" s="38"/>
      <c r="X190" s="157"/>
      <c r="Y190" s="157"/>
    </row>
    <row r="191" spans="1:29" ht="16.5" customHeight="1" x14ac:dyDescent="0.25">
      <c r="A191" s="179" t="s">
        <v>248</v>
      </c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50"/>
      <c r="Y191" s="150"/>
    </row>
    <row r="192" spans="1:29" ht="14.25" customHeight="1" x14ac:dyDescent="0.25">
      <c r="A192" s="180" t="s">
        <v>248</v>
      </c>
      <c r="B192" s="168"/>
      <c r="C192" s="168"/>
      <c r="D192" s="168"/>
      <c r="E192" s="168"/>
      <c r="F192" s="168"/>
      <c r="G192" s="168"/>
      <c r="H192" s="168"/>
      <c r="I192" s="168"/>
      <c r="J192" s="168"/>
      <c r="K192" s="168"/>
      <c r="L192" s="168"/>
      <c r="M192" s="168"/>
      <c r="N192" s="168"/>
      <c r="O192" s="168"/>
      <c r="P192" s="168"/>
      <c r="Q192" s="168"/>
      <c r="R192" s="168"/>
      <c r="S192" s="168"/>
      <c r="T192" s="168"/>
      <c r="U192" s="168"/>
      <c r="V192" s="168"/>
      <c r="W192" s="168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175">
        <v>4607111035783</v>
      </c>
      <c r="E193" s="176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19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178"/>
      <c r="O193" s="178"/>
      <c r="P193" s="178"/>
      <c r="Q193" s="176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167"/>
      <c r="B194" s="168"/>
      <c r="C194" s="168"/>
      <c r="D194" s="168"/>
      <c r="E194" s="168"/>
      <c r="F194" s="168"/>
      <c r="G194" s="168"/>
      <c r="H194" s="168"/>
      <c r="I194" s="168"/>
      <c r="J194" s="168"/>
      <c r="K194" s="168"/>
      <c r="L194" s="169"/>
      <c r="M194" s="164" t="s">
        <v>61</v>
      </c>
      <c r="N194" s="165"/>
      <c r="O194" s="165"/>
      <c r="P194" s="165"/>
      <c r="Q194" s="165"/>
      <c r="R194" s="165"/>
      <c r="S194" s="166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9"/>
      <c r="M195" s="164" t="s">
        <v>61</v>
      </c>
      <c r="N195" s="165"/>
      <c r="O195" s="165"/>
      <c r="P195" s="165"/>
      <c r="Q195" s="165"/>
      <c r="R195" s="165"/>
      <c r="S195" s="166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179" t="s">
        <v>242</v>
      </c>
      <c r="B196" s="168"/>
      <c r="C196" s="168"/>
      <c r="D196" s="168"/>
      <c r="E196" s="168"/>
      <c r="F196" s="168"/>
      <c r="G196" s="168"/>
      <c r="H196" s="168"/>
      <c r="I196" s="168"/>
      <c r="J196" s="168"/>
      <c r="K196" s="168"/>
      <c r="L196" s="168"/>
      <c r="M196" s="168"/>
      <c r="N196" s="168"/>
      <c r="O196" s="168"/>
      <c r="P196" s="168"/>
      <c r="Q196" s="168"/>
      <c r="R196" s="168"/>
      <c r="S196" s="168"/>
      <c r="T196" s="168"/>
      <c r="U196" s="168"/>
      <c r="V196" s="168"/>
      <c r="W196" s="168"/>
      <c r="X196" s="150"/>
      <c r="Y196" s="150"/>
    </row>
    <row r="197" spans="1:29" ht="14.25" customHeight="1" x14ac:dyDescent="0.25">
      <c r="A197" s="180" t="s">
        <v>251</v>
      </c>
      <c r="B197" s="168"/>
      <c r="C197" s="168"/>
      <c r="D197" s="168"/>
      <c r="E197" s="168"/>
      <c r="F197" s="168"/>
      <c r="G197" s="168"/>
      <c r="H197" s="168"/>
      <c r="I197" s="168"/>
      <c r="J197" s="168"/>
      <c r="K197" s="168"/>
      <c r="L197" s="168"/>
      <c r="M197" s="168"/>
      <c r="N197" s="168"/>
      <c r="O197" s="168"/>
      <c r="P197" s="168"/>
      <c r="Q197" s="168"/>
      <c r="R197" s="168"/>
      <c r="S197" s="168"/>
      <c r="T197" s="168"/>
      <c r="U197" s="168"/>
      <c r="V197" s="168"/>
      <c r="W197" s="168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175">
        <v>4680115881204</v>
      </c>
      <c r="E198" s="176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193" t="s">
        <v>255</v>
      </c>
      <c r="N198" s="178"/>
      <c r="O198" s="178"/>
      <c r="P198" s="178"/>
      <c r="Q198" s="176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167"/>
      <c r="B199" s="168"/>
      <c r="C199" s="168"/>
      <c r="D199" s="168"/>
      <c r="E199" s="168"/>
      <c r="F199" s="168"/>
      <c r="G199" s="168"/>
      <c r="H199" s="168"/>
      <c r="I199" s="168"/>
      <c r="J199" s="168"/>
      <c r="K199" s="168"/>
      <c r="L199" s="169"/>
      <c r="M199" s="164" t="s">
        <v>61</v>
      </c>
      <c r="N199" s="165"/>
      <c r="O199" s="165"/>
      <c r="P199" s="165"/>
      <c r="Q199" s="165"/>
      <c r="R199" s="165"/>
      <c r="S199" s="166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9"/>
      <c r="M200" s="164" t="s">
        <v>61</v>
      </c>
      <c r="N200" s="165"/>
      <c r="O200" s="165"/>
      <c r="P200" s="165"/>
      <c r="Q200" s="165"/>
      <c r="R200" s="165"/>
      <c r="S200" s="166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183" t="s">
        <v>257</v>
      </c>
      <c r="B201" s="184"/>
      <c r="C201" s="184"/>
      <c r="D201" s="184"/>
      <c r="E201" s="184"/>
      <c r="F201" s="184"/>
      <c r="G201" s="184"/>
      <c r="H201" s="184"/>
      <c r="I201" s="184"/>
      <c r="J201" s="184"/>
      <c r="K201" s="184"/>
      <c r="L201" s="184"/>
      <c r="M201" s="184"/>
      <c r="N201" s="184"/>
      <c r="O201" s="184"/>
      <c r="P201" s="184"/>
      <c r="Q201" s="184"/>
      <c r="R201" s="184"/>
      <c r="S201" s="184"/>
      <c r="T201" s="184"/>
      <c r="U201" s="184"/>
      <c r="V201" s="184"/>
      <c r="W201" s="184"/>
      <c r="X201" s="49"/>
      <c r="Y201" s="49"/>
    </row>
    <row r="202" spans="1:29" ht="16.5" customHeight="1" x14ac:dyDescent="0.25">
      <c r="A202" s="179" t="s">
        <v>258</v>
      </c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50"/>
      <c r="Y202" s="150"/>
    </row>
    <row r="203" spans="1:29" ht="14.25" customHeight="1" x14ac:dyDescent="0.25">
      <c r="A203" s="180" t="s">
        <v>56</v>
      </c>
      <c r="B203" s="168"/>
      <c r="C203" s="168"/>
      <c r="D203" s="168"/>
      <c r="E203" s="168"/>
      <c r="F203" s="168"/>
      <c r="G203" s="168"/>
      <c r="H203" s="168"/>
      <c r="I203" s="168"/>
      <c r="J203" s="168"/>
      <c r="K203" s="168"/>
      <c r="L203" s="168"/>
      <c r="M203" s="168"/>
      <c r="N203" s="168"/>
      <c r="O203" s="168"/>
      <c r="P203" s="168"/>
      <c r="Q203" s="168"/>
      <c r="R203" s="168"/>
      <c r="S203" s="168"/>
      <c r="T203" s="168"/>
      <c r="U203" s="168"/>
      <c r="V203" s="168"/>
      <c r="W203" s="168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175">
        <v>4607111037022</v>
      </c>
      <c r="E204" s="176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194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178"/>
      <c r="O204" s="178"/>
      <c r="P204" s="178"/>
      <c r="Q204" s="176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175">
        <v>4607111037022</v>
      </c>
      <c r="E205" s="176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191" t="s">
        <v>263</v>
      </c>
      <c r="N205" s="178"/>
      <c r="O205" s="178"/>
      <c r="P205" s="178"/>
      <c r="Q205" s="176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167"/>
      <c r="B206" s="168"/>
      <c r="C206" s="168"/>
      <c r="D206" s="168"/>
      <c r="E206" s="168"/>
      <c r="F206" s="168"/>
      <c r="G206" s="168"/>
      <c r="H206" s="168"/>
      <c r="I206" s="168"/>
      <c r="J206" s="168"/>
      <c r="K206" s="168"/>
      <c r="L206" s="169"/>
      <c r="M206" s="164" t="s">
        <v>61</v>
      </c>
      <c r="N206" s="165"/>
      <c r="O206" s="165"/>
      <c r="P206" s="165"/>
      <c r="Q206" s="165"/>
      <c r="R206" s="165"/>
      <c r="S206" s="166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8"/>
      <c r="B207" s="168"/>
      <c r="C207" s="168"/>
      <c r="D207" s="168"/>
      <c r="E207" s="168"/>
      <c r="F207" s="168"/>
      <c r="G207" s="168"/>
      <c r="H207" s="168"/>
      <c r="I207" s="168"/>
      <c r="J207" s="168"/>
      <c r="K207" s="168"/>
      <c r="L207" s="169"/>
      <c r="M207" s="164" t="s">
        <v>61</v>
      </c>
      <c r="N207" s="165"/>
      <c r="O207" s="165"/>
      <c r="P207" s="165"/>
      <c r="Q207" s="165"/>
      <c r="R207" s="165"/>
      <c r="S207" s="166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179" t="s">
        <v>264</v>
      </c>
      <c r="B208" s="168"/>
      <c r="C208" s="168"/>
      <c r="D208" s="168"/>
      <c r="E208" s="168"/>
      <c r="F208" s="168"/>
      <c r="G208" s="168"/>
      <c r="H208" s="168"/>
      <c r="I208" s="168"/>
      <c r="J208" s="168"/>
      <c r="K208" s="168"/>
      <c r="L208" s="168"/>
      <c r="M208" s="168"/>
      <c r="N208" s="168"/>
      <c r="O208" s="168"/>
      <c r="P208" s="168"/>
      <c r="Q208" s="168"/>
      <c r="R208" s="168"/>
      <c r="S208" s="168"/>
      <c r="T208" s="168"/>
      <c r="U208" s="168"/>
      <c r="V208" s="168"/>
      <c r="W208" s="168"/>
      <c r="X208" s="150"/>
      <c r="Y208" s="150"/>
    </row>
    <row r="209" spans="1:29" ht="14.25" customHeight="1" x14ac:dyDescent="0.25">
      <c r="A209" s="180" t="s">
        <v>56</v>
      </c>
      <c r="B209" s="168"/>
      <c r="C209" s="168"/>
      <c r="D209" s="168"/>
      <c r="E209" s="168"/>
      <c r="F209" s="168"/>
      <c r="G209" s="168"/>
      <c r="H209" s="168"/>
      <c r="I209" s="168"/>
      <c r="J209" s="168"/>
      <c r="K209" s="168"/>
      <c r="L209" s="168"/>
      <c r="M209" s="168"/>
      <c r="N209" s="168"/>
      <c r="O209" s="168"/>
      <c r="P209" s="168"/>
      <c r="Q209" s="168"/>
      <c r="R209" s="168"/>
      <c r="S209" s="168"/>
      <c r="T209" s="168"/>
      <c r="U209" s="168"/>
      <c r="V209" s="168"/>
      <c r="W209" s="168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175">
        <v>4607111035882</v>
      </c>
      <c r="E210" s="176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19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178"/>
      <c r="O210" s="178"/>
      <c r="P210" s="178"/>
      <c r="Q210" s="176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175">
        <v>4607111035905</v>
      </c>
      <c r="E211" s="176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1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178"/>
      <c r="O211" s="178"/>
      <c r="P211" s="178"/>
      <c r="Q211" s="176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175">
        <v>4607111035912</v>
      </c>
      <c r="E212" s="176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18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178"/>
      <c r="O212" s="178"/>
      <c r="P212" s="178"/>
      <c r="Q212" s="176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175">
        <v>4607111035929</v>
      </c>
      <c r="E213" s="176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19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178"/>
      <c r="O213" s="178"/>
      <c r="P213" s="178"/>
      <c r="Q213" s="176"/>
      <c r="R213" s="35"/>
      <c r="S213" s="35"/>
      <c r="T213" s="36" t="s">
        <v>60</v>
      </c>
      <c r="U213" s="154">
        <v>1</v>
      </c>
      <c r="V213" s="155">
        <f>IFERROR(IF(U213="","",U213),"")</f>
        <v>1</v>
      </c>
      <c r="W213" s="37">
        <f>IFERROR(IF(U213="","",U213*0.0155),"")</f>
        <v>1.55E-2</v>
      </c>
      <c r="X213" s="57"/>
      <c r="Y213" s="58"/>
      <c r="AC213" s="141" t="s">
        <v>1</v>
      </c>
    </row>
    <row r="214" spans="1:29" x14ac:dyDescent="0.2">
      <c r="A214" s="167"/>
      <c r="B214" s="168"/>
      <c r="C214" s="168"/>
      <c r="D214" s="168"/>
      <c r="E214" s="168"/>
      <c r="F214" s="168"/>
      <c r="G214" s="168"/>
      <c r="H214" s="168"/>
      <c r="I214" s="168"/>
      <c r="J214" s="168"/>
      <c r="K214" s="168"/>
      <c r="L214" s="169"/>
      <c r="M214" s="164" t="s">
        <v>61</v>
      </c>
      <c r="N214" s="165"/>
      <c r="O214" s="165"/>
      <c r="P214" s="165"/>
      <c r="Q214" s="165"/>
      <c r="R214" s="165"/>
      <c r="S214" s="166"/>
      <c r="T214" s="38" t="s">
        <v>60</v>
      </c>
      <c r="U214" s="156">
        <f>IFERROR(SUM(U210:U213),"0")</f>
        <v>1</v>
      </c>
      <c r="V214" s="156">
        <f>IFERROR(SUM(V210:V213),"0")</f>
        <v>1</v>
      </c>
      <c r="W214" s="156">
        <f>IFERROR(IF(W210="",0,W210),"0")+IFERROR(IF(W211="",0,W211),"0")+IFERROR(IF(W212="",0,W212),"0")+IFERROR(IF(W213="",0,W213),"0")</f>
        <v>1.55E-2</v>
      </c>
      <c r="X214" s="157"/>
      <c r="Y214" s="157"/>
    </row>
    <row r="215" spans="1:29" x14ac:dyDescent="0.2">
      <c r="A215" s="168"/>
      <c r="B215" s="168"/>
      <c r="C215" s="168"/>
      <c r="D215" s="168"/>
      <c r="E215" s="168"/>
      <c r="F215" s="168"/>
      <c r="G215" s="168"/>
      <c r="H215" s="168"/>
      <c r="I215" s="168"/>
      <c r="J215" s="168"/>
      <c r="K215" s="168"/>
      <c r="L215" s="169"/>
      <c r="M215" s="164" t="s">
        <v>61</v>
      </c>
      <c r="N215" s="165"/>
      <c r="O215" s="165"/>
      <c r="P215" s="165"/>
      <c r="Q215" s="165"/>
      <c r="R215" s="165"/>
      <c r="S215" s="166"/>
      <c r="T215" s="38" t="s">
        <v>62</v>
      </c>
      <c r="U215" s="156">
        <f>IFERROR(SUMPRODUCT(U210:U213*H210:H213),"0")</f>
        <v>7.2</v>
      </c>
      <c r="V215" s="156">
        <f>IFERROR(SUMPRODUCT(V210:V213*H210:H213),"0")</f>
        <v>7.2</v>
      </c>
      <c r="W215" s="38"/>
      <c r="X215" s="157"/>
      <c r="Y215" s="157"/>
    </row>
    <row r="216" spans="1:29" ht="16.5" customHeight="1" x14ac:dyDescent="0.25">
      <c r="A216" s="179" t="s">
        <v>273</v>
      </c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168"/>
      <c r="N216" s="168"/>
      <c r="O216" s="168"/>
      <c r="P216" s="168"/>
      <c r="Q216" s="168"/>
      <c r="R216" s="168"/>
      <c r="S216" s="168"/>
      <c r="T216" s="168"/>
      <c r="U216" s="168"/>
      <c r="V216" s="168"/>
      <c r="W216" s="168"/>
      <c r="X216" s="150"/>
      <c r="Y216" s="150"/>
    </row>
    <row r="217" spans="1:29" ht="14.25" customHeight="1" x14ac:dyDescent="0.25">
      <c r="A217" s="180" t="s">
        <v>251</v>
      </c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175">
        <v>4680115881334</v>
      </c>
      <c r="E218" s="176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187" t="s">
        <v>276</v>
      </c>
      <c r="N218" s="178"/>
      <c r="O218" s="178"/>
      <c r="P218" s="178"/>
      <c r="Q218" s="176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167"/>
      <c r="B219" s="168"/>
      <c r="C219" s="168"/>
      <c r="D219" s="168"/>
      <c r="E219" s="168"/>
      <c r="F219" s="168"/>
      <c r="G219" s="168"/>
      <c r="H219" s="168"/>
      <c r="I219" s="168"/>
      <c r="J219" s="168"/>
      <c r="K219" s="168"/>
      <c r="L219" s="169"/>
      <c r="M219" s="164" t="s">
        <v>61</v>
      </c>
      <c r="N219" s="165"/>
      <c r="O219" s="165"/>
      <c r="P219" s="165"/>
      <c r="Q219" s="165"/>
      <c r="R219" s="165"/>
      <c r="S219" s="166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8"/>
      <c r="B220" s="168"/>
      <c r="C220" s="168"/>
      <c r="D220" s="168"/>
      <c r="E220" s="168"/>
      <c r="F220" s="168"/>
      <c r="G220" s="168"/>
      <c r="H220" s="168"/>
      <c r="I220" s="168"/>
      <c r="J220" s="168"/>
      <c r="K220" s="168"/>
      <c r="L220" s="169"/>
      <c r="M220" s="164" t="s">
        <v>61</v>
      </c>
      <c r="N220" s="165"/>
      <c r="O220" s="165"/>
      <c r="P220" s="165"/>
      <c r="Q220" s="165"/>
      <c r="R220" s="165"/>
      <c r="S220" s="166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179" t="s">
        <v>277</v>
      </c>
      <c r="B221" s="168"/>
      <c r="C221" s="168"/>
      <c r="D221" s="168"/>
      <c r="E221" s="168"/>
      <c r="F221" s="168"/>
      <c r="G221" s="168"/>
      <c r="H221" s="168"/>
      <c r="I221" s="168"/>
      <c r="J221" s="168"/>
      <c r="K221" s="168"/>
      <c r="L221" s="168"/>
      <c r="M221" s="168"/>
      <c r="N221" s="168"/>
      <c r="O221" s="168"/>
      <c r="P221" s="168"/>
      <c r="Q221" s="168"/>
      <c r="R221" s="168"/>
      <c r="S221" s="168"/>
      <c r="T221" s="168"/>
      <c r="U221" s="168"/>
      <c r="V221" s="168"/>
      <c r="W221" s="168"/>
      <c r="X221" s="150"/>
      <c r="Y221" s="150"/>
    </row>
    <row r="222" spans="1:29" ht="14.25" customHeight="1" x14ac:dyDescent="0.25">
      <c r="A222" s="180" t="s">
        <v>56</v>
      </c>
      <c r="B222" s="168"/>
      <c r="C222" s="168"/>
      <c r="D222" s="168"/>
      <c r="E222" s="168"/>
      <c r="F222" s="168"/>
      <c r="G222" s="168"/>
      <c r="H222" s="168"/>
      <c r="I222" s="168"/>
      <c r="J222" s="168"/>
      <c r="K222" s="168"/>
      <c r="L222" s="168"/>
      <c r="M222" s="168"/>
      <c r="N222" s="168"/>
      <c r="O222" s="168"/>
      <c r="P222" s="168"/>
      <c r="Q222" s="168"/>
      <c r="R222" s="168"/>
      <c r="S222" s="168"/>
      <c r="T222" s="168"/>
      <c r="U222" s="168"/>
      <c r="V222" s="168"/>
      <c r="W222" s="168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175">
        <v>4607111035332</v>
      </c>
      <c r="E223" s="176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18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178"/>
      <c r="O223" s="178"/>
      <c r="P223" s="178"/>
      <c r="Q223" s="176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175">
        <v>4607111035080</v>
      </c>
      <c r="E224" s="176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1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178"/>
      <c r="O224" s="178"/>
      <c r="P224" s="178"/>
      <c r="Q224" s="176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167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9"/>
      <c r="M225" s="164" t="s">
        <v>61</v>
      </c>
      <c r="N225" s="165"/>
      <c r="O225" s="165"/>
      <c r="P225" s="165"/>
      <c r="Q225" s="165"/>
      <c r="R225" s="165"/>
      <c r="S225" s="166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8"/>
      <c r="B226" s="168"/>
      <c r="C226" s="168"/>
      <c r="D226" s="168"/>
      <c r="E226" s="168"/>
      <c r="F226" s="168"/>
      <c r="G226" s="168"/>
      <c r="H226" s="168"/>
      <c r="I226" s="168"/>
      <c r="J226" s="168"/>
      <c r="K226" s="168"/>
      <c r="L226" s="169"/>
      <c r="M226" s="164" t="s">
        <v>61</v>
      </c>
      <c r="N226" s="165"/>
      <c r="O226" s="165"/>
      <c r="P226" s="165"/>
      <c r="Q226" s="165"/>
      <c r="R226" s="165"/>
      <c r="S226" s="166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183" t="s">
        <v>282</v>
      </c>
      <c r="B227" s="184"/>
      <c r="C227" s="184"/>
      <c r="D227" s="184"/>
      <c r="E227" s="184"/>
      <c r="F227" s="184"/>
      <c r="G227" s="184"/>
      <c r="H227" s="184"/>
      <c r="I227" s="184"/>
      <c r="J227" s="184"/>
      <c r="K227" s="184"/>
      <c r="L227" s="184"/>
      <c r="M227" s="184"/>
      <c r="N227" s="184"/>
      <c r="O227" s="184"/>
      <c r="P227" s="184"/>
      <c r="Q227" s="184"/>
      <c r="R227" s="184"/>
      <c r="S227" s="184"/>
      <c r="T227" s="184"/>
      <c r="U227" s="184"/>
      <c r="V227" s="184"/>
      <c r="W227" s="184"/>
      <c r="X227" s="49"/>
      <c r="Y227" s="49"/>
    </row>
    <row r="228" spans="1:29" ht="16.5" customHeight="1" x14ac:dyDescent="0.25">
      <c r="A228" s="179" t="s">
        <v>283</v>
      </c>
      <c r="B228" s="168"/>
      <c r="C228" s="168"/>
      <c r="D228" s="168"/>
      <c r="E228" s="168"/>
      <c r="F228" s="168"/>
      <c r="G228" s="168"/>
      <c r="H228" s="168"/>
      <c r="I228" s="168"/>
      <c r="J228" s="168"/>
      <c r="K228" s="168"/>
      <c r="L228" s="168"/>
      <c r="M228" s="168"/>
      <c r="N228" s="168"/>
      <c r="O228" s="168"/>
      <c r="P228" s="168"/>
      <c r="Q228" s="168"/>
      <c r="R228" s="168"/>
      <c r="S228" s="168"/>
      <c r="T228" s="168"/>
      <c r="U228" s="168"/>
      <c r="V228" s="168"/>
      <c r="W228" s="168"/>
      <c r="X228" s="150"/>
      <c r="Y228" s="150"/>
    </row>
    <row r="229" spans="1:29" ht="14.25" customHeight="1" x14ac:dyDescent="0.25">
      <c r="A229" s="180" t="s">
        <v>56</v>
      </c>
      <c r="B229" s="168"/>
      <c r="C229" s="168"/>
      <c r="D229" s="168"/>
      <c r="E229" s="168"/>
      <c r="F229" s="168"/>
      <c r="G229" s="168"/>
      <c r="H229" s="168"/>
      <c r="I229" s="168"/>
      <c r="J229" s="168"/>
      <c r="K229" s="168"/>
      <c r="L229" s="168"/>
      <c r="M229" s="168"/>
      <c r="N229" s="168"/>
      <c r="O229" s="168"/>
      <c r="P229" s="168"/>
      <c r="Q229" s="168"/>
      <c r="R229" s="168"/>
      <c r="S229" s="168"/>
      <c r="T229" s="168"/>
      <c r="U229" s="168"/>
      <c r="V229" s="168"/>
      <c r="W229" s="168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175">
        <v>4607111036162</v>
      </c>
      <c r="E230" s="176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182" t="s">
        <v>286</v>
      </c>
      <c r="N230" s="178"/>
      <c r="O230" s="178"/>
      <c r="P230" s="178"/>
      <c r="Q230" s="176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167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9"/>
      <c r="M231" s="164" t="s">
        <v>61</v>
      </c>
      <c r="N231" s="165"/>
      <c r="O231" s="165"/>
      <c r="P231" s="165"/>
      <c r="Q231" s="165"/>
      <c r="R231" s="165"/>
      <c r="S231" s="166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8"/>
      <c r="B232" s="168"/>
      <c r="C232" s="168"/>
      <c r="D232" s="168"/>
      <c r="E232" s="168"/>
      <c r="F232" s="168"/>
      <c r="G232" s="168"/>
      <c r="H232" s="168"/>
      <c r="I232" s="168"/>
      <c r="J232" s="168"/>
      <c r="K232" s="168"/>
      <c r="L232" s="169"/>
      <c r="M232" s="164" t="s">
        <v>61</v>
      </c>
      <c r="N232" s="165"/>
      <c r="O232" s="165"/>
      <c r="P232" s="165"/>
      <c r="Q232" s="165"/>
      <c r="R232" s="165"/>
      <c r="S232" s="166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183" t="s">
        <v>287</v>
      </c>
      <c r="B233" s="184"/>
      <c r="C233" s="184"/>
      <c r="D233" s="184"/>
      <c r="E233" s="184"/>
      <c r="F233" s="184"/>
      <c r="G233" s="184"/>
      <c r="H233" s="184"/>
      <c r="I233" s="184"/>
      <c r="J233" s="184"/>
      <c r="K233" s="184"/>
      <c r="L233" s="184"/>
      <c r="M233" s="184"/>
      <c r="N233" s="184"/>
      <c r="O233" s="184"/>
      <c r="P233" s="184"/>
      <c r="Q233" s="184"/>
      <c r="R233" s="184"/>
      <c r="S233" s="184"/>
      <c r="T233" s="184"/>
      <c r="U233" s="184"/>
      <c r="V233" s="184"/>
      <c r="W233" s="184"/>
      <c r="X233" s="49"/>
      <c r="Y233" s="49"/>
    </row>
    <row r="234" spans="1:29" ht="16.5" customHeight="1" x14ac:dyDescent="0.25">
      <c r="A234" s="179" t="s">
        <v>288</v>
      </c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50"/>
      <c r="Y234" s="150"/>
    </row>
    <row r="235" spans="1:29" ht="14.25" customHeight="1" x14ac:dyDescent="0.25">
      <c r="A235" s="180" t="s">
        <v>56</v>
      </c>
      <c r="B235" s="168"/>
      <c r="C235" s="168"/>
      <c r="D235" s="168"/>
      <c r="E235" s="168"/>
      <c r="F235" s="168"/>
      <c r="G235" s="168"/>
      <c r="H235" s="168"/>
      <c r="I235" s="168"/>
      <c r="J235" s="168"/>
      <c r="K235" s="168"/>
      <c r="L235" s="168"/>
      <c r="M235" s="168"/>
      <c r="N235" s="168"/>
      <c r="O235" s="168"/>
      <c r="P235" s="168"/>
      <c r="Q235" s="168"/>
      <c r="R235" s="168"/>
      <c r="S235" s="168"/>
      <c r="T235" s="168"/>
      <c r="U235" s="168"/>
      <c r="V235" s="168"/>
      <c r="W235" s="168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175">
        <v>4607111035899</v>
      </c>
      <c r="E236" s="176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177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178"/>
      <c r="O236" s="178"/>
      <c r="P236" s="178"/>
      <c r="Q236" s="176"/>
      <c r="R236" s="35"/>
      <c r="S236" s="35"/>
      <c r="T236" s="36" t="s">
        <v>60</v>
      </c>
      <c r="U236" s="154">
        <v>0</v>
      </c>
      <c r="V236" s="155">
        <f>IFERROR(IF(U236="","",U236),"")</f>
        <v>0</v>
      </c>
      <c r="W236" s="37">
        <f>IFERROR(IF(U236="","",U236*0.0155),"")</f>
        <v>0</v>
      </c>
      <c r="X236" s="57"/>
      <c r="Y236" s="58"/>
      <c r="AC236" s="146" t="s">
        <v>1</v>
      </c>
    </row>
    <row r="237" spans="1:29" x14ac:dyDescent="0.2">
      <c r="A237" s="167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9"/>
      <c r="M237" s="164" t="s">
        <v>61</v>
      </c>
      <c r="N237" s="165"/>
      <c r="O237" s="165"/>
      <c r="P237" s="165"/>
      <c r="Q237" s="165"/>
      <c r="R237" s="165"/>
      <c r="S237" s="166"/>
      <c r="T237" s="38" t="s">
        <v>60</v>
      </c>
      <c r="U237" s="156">
        <f>IFERROR(SUM(U236:U236),"0")</f>
        <v>0</v>
      </c>
      <c r="V237" s="156">
        <f>IFERROR(SUM(V236:V236),"0")</f>
        <v>0</v>
      </c>
      <c r="W237" s="156">
        <f>IFERROR(IF(W236="",0,W236),"0")</f>
        <v>0</v>
      </c>
      <c r="X237" s="157"/>
      <c r="Y237" s="157"/>
    </row>
    <row r="238" spans="1:29" x14ac:dyDescent="0.2">
      <c r="A238" s="168"/>
      <c r="B238" s="168"/>
      <c r="C238" s="168"/>
      <c r="D238" s="168"/>
      <c r="E238" s="168"/>
      <c r="F238" s="168"/>
      <c r="G238" s="168"/>
      <c r="H238" s="168"/>
      <c r="I238" s="168"/>
      <c r="J238" s="168"/>
      <c r="K238" s="168"/>
      <c r="L238" s="169"/>
      <c r="M238" s="164" t="s">
        <v>61</v>
      </c>
      <c r="N238" s="165"/>
      <c r="O238" s="165"/>
      <c r="P238" s="165"/>
      <c r="Q238" s="165"/>
      <c r="R238" s="165"/>
      <c r="S238" s="166"/>
      <c r="T238" s="38" t="s">
        <v>62</v>
      </c>
      <c r="U238" s="156">
        <f>IFERROR(SUMPRODUCT(U236:U236*H236:H236),"0")</f>
        <v>0</v>
      </c>
      <c r="V238" s="156">
        <f>IFERROR(SUMPRODUCT(V236:V236*H236:H236),"0")</f>
        <v>0</v>
      </c>
      <c r="W238" s="38"/>
      <c r="X238" s="157"/>
      <c r="Y238" s="157"/>
    </row>
    <row r="239" spans="1:29" ht="16.5" customHeight="1" x14ac:dyDescent="0.25">
      <c r="A239" s="179" t="s">
        <v>291</v>
      </c>
      <c r="B239" s="168"/>
      <c r="C239" s="168"/>
      <c r="D239" s="168"/>
      <c r="E239" s="168"/>
      <c r="F239" s="168"/>
      <c r="G239" s="168"/>
      <c r="H239" s="168"/>
      <c r="I239" s="168"/>
      <c r="J239" s="168"/>
      <c r="K239" s="168"/>
      <c r="L239" s="168"/>
      <c r="M239" s="168"/>
      <c r="N239" s="168"/>
      <c r="O239" s="168"/>
      <c r="P239" s="168"/>
      <c r="Q239" s="168"/>
      <c r="R239" s="168"/>
      <c r="S239" s="168"/>
      <c r="T239" s="168"/>
      <c r="U239" s="168"/>
      <c r="V239" s="168"/>
      <c r="W239" s="168"/>
      <c r="X239" s="150"/>
      <c r="Y239" s="150"/>
    </row>
    <row r="240" spans="1:29" ht="14.25" customHeight="1" x14ac:dyDescent="0.25">
      <c r="A240" s="180" t="s">
        <v>56</v>
      </c>
      <c r="B240" s="168"/>
      <c r="C240" s="168"/>
      <c r="D240" s="168"/>
      <c r="E240" s="168"/>
      <c r="F240" s="168"/>
      <c r="G240" s="168"/>
      <c r="H240" s="168"/>
      <c r="I240" s="168"/>
      <c r="J240" s="168"/>
      <c r="K240" s="168"/>
      <c r="L240" s="168"/>
      <c r="M240" s="168"/>
      <c r="N240" s="168"/>
      <c r="O240" s="168"/>
      <c r="P240" s="168"/>
      <c r="Q240" s="168"/>
      <c r="R240" s="168"/>
      <c r="S240" s="168"/>
      <c r="T240" s="168"/>
      <c r="U240" s="168"/>
      <c r="V240" s="168"/>
      <c r="W240" s="168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175">
        <v>4607111036711</v>
      </c>
      <c r="E241" s="176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18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178"/>
      <c r="O241" s="178"/>
      <c r="P241" s="178"/>
      <c r="Q241" s="176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167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9"/>
      <c r="M242" s="164" t="s">
        <v>61</v>
      </c>
      <c r="N242" s="165"/>
      <c r="O242" s="165"/>
      <c r="P242" s="165"/>
      <c r="Q242" s="165"/>
      <c r="R242" s="165"/>
      <c r="S242" s="166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8"/>
      <c r="B243" s="168"/>
      <c r="C243" s="168"/>
      <c r="D243" s="168"/>
      <c r="E243" s="168"/>
      <c r="F243" s="168"/>
      <c r="G243" s="168"/>
      <c r="H243" s="168"/>
      <c r="I243" s="168"/>
      <c r="J243" s="168"/>
      <c r="K243" s="168"/>
      <c r="L243" s="169"/>
      <c r="M243" s="164" t="s">
        <v>61</v>
      </c>
      <c r="N243" s="165"/>
      <c r="O243" s="165"/>
      <c r="P243" s="165"/>
      <c r="Q243" s="165"/>
      <c r="R243" s="165"/>
      <c r="S243" s="166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173"/>
      <c r="B244" s="168"/>
      <c r="C244" s="168"/>
      <c r="D244" s="168"/>
      <c r="E244" s="168"/>
      <c r="F244" s="168"/>
      <c r="G244" s="168"/>
      <c r="H244" s="168"/>
      <c r="I244" s="168"/>
      <c r="J244" s="168"/>
      <c r="K244" s="168"/>
      <c r="L244" s="174"/>
      <c r="M244" s="170" t="s">
        <v>294</v>
      </c>
      <c r="N244" s="171"/>
      <c r="O244" s="171"/>
      <c r="P244" s="171"/>
      <c r="Q244" s="171"/>
      <c r="R244" s="171"/>
      <c r="S244" s="172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733.36000000000013</v>
      </c>
      <c r="V244" s="156">
        <f>IFERROR(V24+V33+V41+V47+V57+V63+V68+V74+V85+V92+V100+V106+V111+V119+V124+V130+V135+V141+V145+V152+V165+V170+V178+V183+V190+V195+V200+V207+V215+V220+V226+V232+V238+V243,"0")</f>
        <v>733.36000000000013</v>
      </c>
      <c r="W244" s="38"/>
      <c r="X244" s="157"/>
      <c r="Y244" s="157"/>
    </row>
    <row r="245" spans="1:31" x14ac:dyDescent="0.2">
      <c r="A245" s="168"/>
      <c r="B245" s="168"/>
      <c r="C245" s="168"/>
      <c r="D245" s="168"/>
      <c r="E245" s="168"/>
      <c r="F245" s="168"/>
      <c r="G245" s="168"/>
      <c r="H245" s="168"/>
      <c r="I245" s="168"/>
      <c r="J245" s="168"/>
      <c r="K245" s="168"/>
      <c r="L245" s="174"/>
      <c r="M245" s="170" t="s">
        <v>295</v>
      </c>
      <c r="N245" s="171"/>
      <c r="O245" s="171"/>
      <c r="P245" s="171"/>
      <c r="Q245" s="171"/>
      <c r="R245" s="171"/>
      <c r="S245" s="172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773.51719999999989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773.51719999999989</v>
      </c>
      <c r="W245" s="38"/>
      <c r="X245" s="157"/>
      <c r="Y245" s="157"/>
    </row>
    <row r="246" spans="1:31" x14ac:dyDescent="0.2">
      <c r="A246" s="168"/>
      <c r="B246" s="168"/>
      <c r="C246" s="168"/>
      <c r="D246" s="168"/>
      <c r="E246" s="168"/>
      <c r="F246" s="168"/>
      <c r="G246" s="168"/>
      <c r="H246" s="168"/>
      <c r="I246" s="168"/>
      <c r="J246" s="168"/>
      <c r="K246" s="168"/>
      <c r="L246" s="174"/>
      <c r="M246" s="170" t="s">
        <v>296</v>
      </c>
      <c r="N246" s="171"/>
      <c r="O246" s="171"/>
      <c r="P246" s="171"/>
      <c r="Q246" s="171"/>
      <c r="R246" s="171"/>
      <c r="S246" s="172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2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2</v>
      </c>
      <c r="W246" s="38"/>
      <c r="X246" s="157"/>
      <c r="Y246" s="157"/>
    </row>
    <row r="247" spans="1:31" x14ac:dyDescent="0.2">
      <c r="A247" s="168"/>
      <c r="B247" s="168"/>
      <c r="C247" s="168"/>
      <c r="D247" s="168"/>
      <c r="E247" s="168"/>
      <c r="F247" s="168"/>
      <c r="G247" s="168"/>
      <c r="H247" s="168"/>
      <c r="I247" s="168"/>
      <c r="J247" s="168"/>
      <c r="K247" s="168"/>
      <c r="L247" s="174"/>
      <c r="M247" s="170" t="s">
        <v>298</v>
      </c>
      <c r="N247" s="171"/>
      <c r="O247" s="171"/>
      <c r="P247" s="171"/>
      <c r="Q247" s="171"/>
      <c r="R247" s="171"/>
      <c r="S247" s="172"/>
      <c r="T247" s="38" t="s">
        <v>62</v>
      </c>
      <c r="U247" s="156">
        <f>GrossWeightTotal+PalletQtyTotal*25</f>
        <v>823.51719999999989</v>
      </c>
      <c r="V247" s="156">
        <f>GrossWeightTotalR+PalletQtyTotalR*25</f>
        <v>823.51719999999989</v>
      </c>
      <c r="W247" s="38"/>
      <c r="X247" s="157"/>
      <c r="Y247" s="157"/>
    </row>
    <row r="248" spans="1:31" x14ac:dyDescent="0.2">
      <c r="A248" s="168"/>
      <c r="B248" s="168"/>
      <c r="C248" s="168"/>
      <c r="D248" s="168"/>
      <c r="E248" s="168"/>
      <c r="F248" s="168"/>
      <c r="G248" s="168"/>
      <c r="H248" s="168"/>
      <c r="I248" s="168"/>
      <c r="J248" s="168"/>
      <c r="K248" s="168"/>
      <c r="L248" s="174"/>
      <c r="M248" s="170" t="s">
        <v>299</v>
      </c>
      <c r="N248" s="171"/>
      <c r="O248" s="171"/>
      <c r="P248" s="171"/>
      <c r="Q248" s="171"/>
      <c r="R248" s="171"/>
      <c r="S248" s="172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145</v>
      </c>
      <c r="V248" s="156">
        <f>IFERROR(V23+V32+V40+V46+V56+V62+V67+V73+V84+V91+V99+V105+V110+V118+V123+V129+V134+V140+V144+V151+V164+V169+V177+V182+V189+V194+V199+V206+V214+V219+V225+V231+V237+V242,"0")</f>
        <v>145</v>
      </c>
      <c r="W248" s="38"/>
      <c r="X248" s="157"/>
      <c r="Y248" s="157"/>
    </row>
    <row r="249" spans="1:31" ht="14.25" customHeight="1" x14ac:dyDescent="0.2">
      <c r="A249" s="168"/>
      <c r="B249" s="168"/>
      <c r="C249" s="168"/>
      <c r="D249" s="168"/>
      <c r="E249" s="168"/>
      <c r="F249" s="168"/>
      <c r="G249" s="168"/>
      <c r="H249" s="168"/>
      <c r="I249" s="168"/>
      <c r="J249" s="168"/>
      <c r="K249" s="168"/>
      <c r="L249" s="174"/>
      <c r="M249" s="170" t="s">
        <v>300</v>
      </c>
      <c r="N249" s="171"/>
      <c r="O249" s="171"/>
      <c r="P249" s="171"/>
      <c r="Q249" s="171"/>
      <c r="R249" s="171"/>
      <c r="S249" s="172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1.4839900000000001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55</v>
      </c>
      <c r="C251" s="158" t="s">
        <v>63</v>
      </c>
      <c r="D251" s="160"/>
      <c r="E251" s="160"/>
      <c r="F251" s="160"/>
      <c r="G251" s="160"/>
      <c r="H251" s="160"/>
      <c r="I251" s="160"/>
      <c r="J251" s="160"/>
      <c r="K251" s="160"/>
      <c r="L251" s="160"/>
      <c r="M251" s="160"/>
      <c r="N251" s="160"/>
      <c r="O251" s="160"/>
      <c r="P251" s="160"/>
      <c r="Q251" s="160"/>
      <c r="R251" s="161"/>
      <c r="S251" s="158" t="s">
        <v>184</v>
      </c>
      <c r="T251" s="160"/>
      <c r="U251" s="161"/>
      <c r="V251" s="158" t="s">
        <v>242</v>
      </c>
      <c r="W251" s="160"/>
      <c r="X251" s="161"/>
      <c r="Y251" s="158" t="s">
        <v>257</v>
      </c>
      <c r="Z251" s="160"/>
      <c r="AA251" s="160"/>
      <c r="AB251" s="161"/>
      <c r="AC251" s="152" t="s">
        <v>282</v>
      </c>
      <c r="AD251" s="158" t="s">
        <v>287</v>
      </c>
      <c r="AE251" s="161"/>
    </row>
    <row r="252" spans="1:31" ht="14.25" customHeight="1" thickTop="1" x14ac:dyDescent="0.2">
      <c r="A252" s="162" t="s">
        <v>303</v>
      </c>
      <c r="B252" s="158" t="s">
        <v>55</v>
      </c>
      <c r="C252" s="158" t="s">
        <v>64</v>
      </c>
      <c r="D252" s="158" t="s">
        <v>75</v>
      </c>
      <c r="E252" s="158" t="s">
        <v>85</v>
      </c>
      <c r="F252" s="158" t="s">
        <v>91</v>
      </c>
      <c r="G252" s="158" t="s">
        <v>104</v>
      </c>
      <c r="H252" s="158" t="s">
        <v>109</v>
      </c>
      <c r="I252" s="158" t="s">
        <v>113</v>
      </c>
      <c r="J252" s="158" t="s">
        <v>119</v>
      </c>
      <c r="K252" s="158" t="s">
        <v>134</v>
      </c>
      <c r="L252" s="158" t="s">
        <v>141</v>
      </c>
      <c r="M252" s="158" t="s">
        <v>150</v>
      </c>
      <c r="N252" s="158" t="s">
        <v>156</v>
      </c>
      <c r="O252" s="158" t="s">
        <v>159</v>
      </c>
      <c r="P252" s="158" t="s">
        <v>172</v>
      </c>
      <c r="Q252" s="158" t="s">
        <v>175</v>
      </c>
      <c r="R252" s="158" t="s">
        <v>181</v>
      </c>
      <c r="S252" s="158" t="s">
        <v>185</v>
      </c>
      <c r="T252" s="158" t="s">
        <v>224</v>
      </c>
      <c r="U252" s="158" t="s">
        <v>228</v>
      </c>
      <c r="V252" s="158" t="s">
        <v>243</v>
      </c>
      <c r="W252" s="158" t="s">
        <v>248</v>
      </c>
      <c r="X252" s="158" t="s">
        <v>242</v>
      </c>
      <c r="Y252" s="158" t="s">
        <v>258</v>
      </c>
      <c r="Z252" s="158" t="s">
        <v>264</v>
      </c>
      <c r="AA252" s="158" t="s">
        <v>273</v>
      </c>
      <c r="AB252" s="158" t="s">
        <v>277</v>
      </c>
      <c r="AC252" s="158" t="s">
        <v>283</v>
      </c>
      <c r="AD252" s="158" t="s">
        <v>288</v>
      </c>
      <c r="AE252" s="158" t="s">
        <v>291</v>
      </c>
    </row>
    <row r="253" spans="1:31" ht="13.5" customHeight="1" thickBot="1" x14ac:dyDescent="0.25">
      <c r="A253" s="163"/>
      <c r="B253" s="159"/>
      <c r="C253" s="159"/>
      <c r="D253" s="159"/>
      <c r="E253" s="159"/>
      <c r="F253" s="159"/>
      <c r="G253" s="159"/>
      <c r="H253" s="159"/>
      <c r="I253" s="159"/>
      <c r="J253" s="159"/>
      <c r="K253" s="159"/>
      <c r="L253" s="159"/>
      <c r="M253" s="159"/>
      <c r="N253" s="159"/>
      <c r="O253" s="159"/>
      <c r="P253" s="159"/>
      <c r="Q253" s="159"/>
      <c r="R253" s="159"/>
      <c r="S253" s="159"/>
      <c r="T253" s="159"/>
      <c r="U253" s="159"/>
      <c r="V253" s="159"/>
      <c r="W253" s="159"/>
      <c r="X253" s="159"/>
      <c r="Y253" s="159"/>
      <c r="Z253" s="159"/>
      <c r="AA253" s="159"/>
      <c r="AB253" s="159"/>
      <c r="AC253" s="159"/>
      <c r="AD253" s="159"/>
      <c r="AE253" s="159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0</v>
      </c>
      <c r="D254" s="47">
        <f>IFERROR(U36*H36,"0")+IFERROR(U37*H37,"0")+IFERROR(U38*H38,"0")+IFERROR(U39*H39,"0")</f>
        <v>0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21.6</v>
      </c>
      <c r="G254" s="47">
        <f>IFERROR(U60*H60,"0")+IFERROR(U61*H61,"0")</f>
        <v>465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10.8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85.76</v>
      </c>
      <c r="M254" s="47">
        <f>IFERROR(U103*H103,"0")+IFERROR(U104*H104,"0")</f>
        <v>21</v>
      </c>
      <c r="N254" s="47">
        <f>IFERROR(U109*H109,"0")</f>
        <v>12</v>
      </c>
      <c r="O254" s="47">
        <f>IFERROR(U114*H114,"0")+IFERROR(U115*H115,"0")+IFERROR(U116*H116,"0")+IFERROR(U117*H117,"0")</f>
        <v>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0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110</v>
      </c>
      <c r="V254" s="47">
        <f>IFERROR(U187*H187,"0")+IFERROR(U188*H188,"0")</f>
        <v>0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7.2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689.56000000000006</v>
      </c>
      <c r="B257" s="61">
        <f>SUMPRODUCT(--(AC:AC="ПГП"),H:H,V:V)</f>
        <v>43.8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2023-07-28T11:43:05Z</dcterms:modified>
</cp:coreProperties>
</file>