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V378" i="1" s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W358" i="1" s="1"/>
  <c r="M358" i="1"/>
  <c r="W357" i="1"/>
  <c r="W362" i="1" s="1"/>
  <c r="V357" i="1"/>
  <c r="M357" i="1"/>
  <c r="U355" i="1"/>
  <c r="V354" i="1"/>
  <c r="U354" i="1"/>
  <c r="W353" i="1"/>
  <c r="V353" i="1"/>
  <c r="M353" i="1"/>
  <c r="V352" i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U312" i="1"/>
  <c r="V311" i="1"/>
  <c r="W311" i="1" s="1"/>
  <c r="V310" i="1"/>
  <c r="W310" i="1" s="1"/>
  <c r="M310" i="1"/>
  <c r="W309" i="1"/>
  <c r="V309" i="1"/>
  <c r="W308" i="1"/>
  <c r="W312" i="1" s="1"/>
  <c r="V308" i="1"/>
  <c r="M308" i="1"/>
  <c r="U306" i="1"/>
  <c r="V305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V301" i="1" s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M279" i="1"/>
  <c r="W278" i="1"/>
  <c r="V278" i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M268" i="1"/>
  <c r="W267" i="1"/>
  <c r="V267" i="1"/>
  <c r="K431" i="1" s="1"/>
  <c r="M267" i="1"/>
  <c r="V263" i="1"/>
  <c r="U263" i="1"/>
  <c r="V262" i="1"/>
  <c r="U262" i="1"/>
  <c r="W261" i="1"/>
  <c r="W262" i="1" s="1"/>
  <c r="V261" i="1"/>
  <c r="M261" i="1"/>
  <c r="V259" i="1"/>
  <c r="U259" i="1"/>
  <c r="V258" i="1"/>
  <c r="U258" i="1"/>
  <c r="W257" i="1"/>
  <c r="W258" i="1" s="1"/>
  <c r="V257" i="1"/>
  <c r="M257" i="1"/>
  <c r="U255" i="1"/>
  <c r="V254" i="1"/>
  <c r="U254" i="1"/>
  <c r="W253" i="1"/>
  <c r="V253" i="1"/>
  <c r="M253" i="1"/>
  <c r="V252" i="1"/>
  <c r="W252" i="1" s="1"/>
  <c r="M252" i="1"/>
  <c r="W251" i="1"/>
  <c r="W254" i="1" s="1"/>
  <c r="V251" i="1"/>
  <c r="V255" i="1" s="1"/>
  <c r="M251" i="1"/>
  <c r="U249" i="1"/>
  <c r="V248" i="1"/>
  <c r="U248" i="1"/>
  <c r="W247" i="1"/>
  <c r="V247" i="1"/>
  <c r="M247" i="1"/>
  <c r="V246" i="1"/>
  <c r="M246" i="1"/>
  <c r="U243" i="1"/>
  <c r="U242" i="1"/>
  <c r="V241" i="1"/>
  <c r="M241" i="1"/>
  <c r="W240" i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W219" i="1" s="1"/>
  <c r="V217" i="1"/>
  <c r="W216" i="1"/>
  <c r="V216" i="1"/>
  <c r="V219" i="1" s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V178" i="1" s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V130" i="1"/>
  <c r="V134" i="1" s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V117" i="1" s="1"/>
  <c r="M113" i="1"/>
  <c r="U111" i="1"/>
  <c r="U110" i="1"/>
  <c r="W109" i="1"/>
  <c r="V109" i="1"/>
  <c r="M109" i="1"/>
  <c r="W108" i="1"/>
  <c r="V108" i="1"/>
  <c r="V107" i="1"/>
  <c r="W107" i="1" s="1"/>
  <c r="V106" i="1"/>
  <c r="W106" i="1" s="1"/>
  <c r="V105" i="1"/>
  <c r="W105" i="1" s="1"/>
  <c r="M105" i="1"/>
  <c r="V104" i="1"/>
  <c r="W104" i="1" s="1"/>
  <c r="M104" i="1"/>
  <c r="W103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V101" i="1" s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M84" i="1"/>
  <c r="W83" i="1"/>
  <c r="V83" i="1"/>
  <c r="W82" i="1"/>
  <c r="V82" i="1"/>
  <c r="V89" i="1" s="1"/>
  <c r="M82" i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W63" i="1"/>
  <c r="W79" i="1" s="1"/>
  <c r="V63" i="1"/>
  <c r="V79" i="1" s="1"/>
  <c r="M63" i="1"/>
  <c r="U60" i="1"/>
  <c r="U59" i="1"/>
  <c r="W58" i="1"/>
  <c r="V58" i="1"/>
  <c r="W57" i="1"/>
  <c r="V57" i="1"/>
  <c r="M57" i="1"/>
  <c r="V56" i="1"/>
  <c r="D431" i="1" s="1"/>
  <c r="M56" i="1"/>
  <c r="V53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3" i="1" s="1"/>
  <c r="M26" i="1"/>
  <c r="V24" i="1"/>
  <c r="U24" i="1"/>
  <c r="U421" i="1" s="1"/>
  <c r="U23" i="1"/>
  <c r="U425" i="1" s="1"/>
  <c r="V22" i="1"/>
  <c r="V23" i="1" s="1"/>
  <c r="H10" i="1"/>
  <c r="A9" i="1"/>
  <c r="J9" i="1" s="1"/>
  <c r="D7" i="1"/>
  <c r="N6" i="1"/>
  <c r="M2" i="1"/>
  <c r="F9" i="1" l="1"/>
  <c r="H9" i="1"/>
  <c r="F10" i="1"/>
  <c r="W88" i="1"/>
  <c r="A10" i="1"/>
  <c r="W22" i="1"/>
  <c r="W23" i="1" s="1"/>
  <c r="W26" i="1"/>
  <c r="W32" i="1" s="1"/>
  <c r="V32" i="1"/>
  <c r="V425" i="1" s="1"/>
  <c r="C431" i="1"/>
  <c r="W56" i="1"/>
  <c r="W59" i="1" s="1"/>
  <c r="V88" i="1"/>
  <c r="V100" i="1"/>
  <c r="V111" i="1"/>
  <c r="V110" i="1"/>
  <c r="V118" i="1"/>
  <c r="V125" i="1"/>
  <c r="W133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V237" i="1"/>
  <c r="J431" i="1"/>
  <c r="V249" i="1"/>
  <c r="W246" i="1"/>
  <c r="W248" i="1" s="1"/>
  <c r="V276" i="1"/>
  <c r="W268" i="1"/>
  <c r="V306" i="1"/>
  <c r="W303" i="1"/>
  <c r="W305" i="1" s="1"/>
  <c r="V312" i="1"/>
  <c r="V338" i="1"/>
  <c r="W326" i="1"/>
  <c r="W337" i="1" s="1"/>
  <c r="N431" i="1"/>
  <c r="V355" i="1"/>
  <c r="W352" i="1"/>
  <c r="W354" i="1" s="1"/>
  <c r="V362" i="1"/>
  <c r="V382" i="1"/>
  <c r="W380" i="1"/>
  <c r="W382" i="1" s="1"/>
  <c r="P431" i="1"/>
  <c r="V403" i="1"/>
  <c r="W401" i="1"/>
  <c r="W403" i="1" s="1"/>
  <c r="W110" i="1"/>
  <c r="H431" i="1"/>
  <c r="V155" i="1"/>
  <c r="W137" i="1"/>
  <c r="W154" i="1" s="1"/>
  <c r="V160" i="1"/>
  <c r="V275" i="1"/>
  <c r="V284" i="1"/>
  <c r="W283" i="1"/>
  <c r="W284" i="1" s="1"/>
  <c r="V285" i="1"/>
  <c r="V292" i="1"/>
  <c r="W291" i="1"/>
  <c r="W292" i="1" s="1"/>
  <c r="V293" i="1"/>
  <c r="V363" i="1"/>
  <c r="V383" i="1"/>
  <c r="V397" i="1"/>
  <c r="W394" i="1"/>
  <c r="W396" i="1" s="1"/>
  <c r="V404" i="1"/>
  <c r="V413" i="1"/>
  <c r="W411" i="1"/>
  <c r="W413" i="1" s="1"/>
  <c r="E431" i="1"/>
  <c r="W35" i="1"/>
  <c r="W37" i="1" s="1"/>
  <c r="V38" i="1"/>
  <c r="V421" i="1" s="1"/>
  <c r="V52" i="1"/>
  <c r="V60" i="1"/>
  <c r="V80" i="1"/>
  <c r="W91" i="1"/>
  <c r="W100" i="1" s="1"/>
  <c r="W121" i="1"/>
  <c r="W125" i="1" s="1"/>
  <c r="F431" i="1"/>
  <c r="V126" i="1"/>
  <c r="V154" i="1"/>
  <c r="V205" i="1"/>
  <c r="V220" i="1"/>
  <c r="V238" i="1"/>
  <c r="V242" i="1"/>
  <c r="W241" i="1"/>
  <c r="W242" i="1" s="1"/>
  <c r="V243" i="1"/>
  <c r="W275" i="1"/>
  <c r="V313" i="1"/>
  <c r="W323" i="1"/>
  <c r="V348" i="1"/>
  <c r="W347" i="1"/>
  <c r="W348" i="1" s="1"/>
  <c r="V349" i="1"/>
  <c r="V396" i="1"/>
  <c r="V414" i="1"/>
  <c r="I431" i="1"/>
  <c r="V423" i="1"/>
  <c r="B431" i="1"/>
  <c r="V422" i="1"/>
  <c r="V59" i="1"/>
  <c r="V179" i="1"/>
  <c r="W162" i="1"/>
  <c r="W178" i="1" s="1"/>
  <c r="V226" i="1"/>
  <c r="W237" i="1"/>
  <c r="V280" i="1"/>
  <c r="W279" i="1"/>
  <c r="W280" i="1" s="1"/>
  <c r="V281" i="1"/>
  <c r="V288" i="1"/>
  <c r="W287" i="1"/>
  <c r="W288" i="1" s="1"/>
  <c r="V289" i="1"/>
  <c r="L431" i="1"/>
  <c r="V300" i="1"/>
  <c r="W296" i="1"/>
  <c r="W300" i="1" s="1"/>
  <c r="V337" i="1"/>
  <c r="W344" i="1"/>
  <c r="V377" i="1"/>
  <c r="W367" i="1"/>
  <c r="W377" i="1" s="1"/>
  <c r="O431" i="1"/>
  <c r="W385" i="1"/>
  <c r="W391" i="1" s="1"/>
  <c r="V391" i="1"/>
  <c r="V392" i="1"/>
  <c r="W408" i="1"/>
  <c r="M431" i="1"/>
  <c r="G431" i="1"/>
  <c r="V424" i="1" l="1"/>
  <c r="W426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<sst xmlns="http://schemas.openxmlformats.org/spreadsheetml/2006/main" count="1660" uniqueCount="687">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</sst>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 t="s">
        <v>686</v>
      </c>
      <c r="I5" s="310"/>
      <c r="J5" s="310"/>
      <c r="K5" s="308"/>
      <c r="M5" s="25" t="s">
        <v>10</v>
      </c>
      <c r="N5" s="311">
        <v>45143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93" customFormat="1" ht="24" customHeight="1" x14ac:dyDescent="0.2">
      <c r="A6" s="304" t="s">
        <v>12</v>
      </c>
      <c r="B6" s="305"/>
      <c r="C6" s="306"/>
      <c r="D6" s="316" t="s">
        <v>652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Суббота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93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0.45833333333333331</v>
      </c>
      <c r="O8" s="312"/>
      <c r="Q8" s="303"/>
      <c r="R8" s="314"/>
      <c r="S8" s="323"/>
      <c r="T8" s="324"/>
      <c r="Y8" s="52"/>
      <c r="Z8" s="52"/>
      <c r="AA8" s="52"/>
    </row>
    <row r="9" spans="1:28" s="293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93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2" t="s">
        <v>54</v>
      </c>
      <c r="S18" s="292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99</v>
      </c>
      <c r="V27" s="296">
        <f t="shared" si="0"/>
        <v>100.8</v>
      </c>
      <c r="W27" s="37">
        <f t="shared" si="1"/>
        <v>0.30120000000000002</v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120</v>
      </c>
      <c r="V31" s="296">
        <f t="shared" si="0"/>
        <v>120.96000000000001</v>
      </c>
      <c r="W31" s="37">
        <f t="shared" si="1"/>
        <v>0.36143999999999998</v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86.904761904761898</v>
      </c>
      <c r="V32" s="297">
        <f>IFERROR(V26/H26,"0")+IFERROR(V27/H27,"0")+IFERROR(V28/H28,"0")+IFERROR(V29/H29,"0")+IFERROR(V30/H30,"0")+IFERROR(V31/H31,"0")</f>
        <v>88</v>
      </c>
      <c r="W32" s="297">
        <f>IFERROR(IF(W26="",0,W26),"0")+IFERROR(IF(W27="",0,W27),"0")+IFERROR(IF(W28="",0,W28),"0")+IFERROR(IF(W29="",0,W29),"0")+IFERROR(IF(W30="",0,W30),"0")+IFERROR(IF(W31="",0,W31),"0")</f>
        <v>0.66264000000000001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219</v>
      </c>
      <c r="V33" s="297">
        <f>IFERROR(SUM(V26:V31),"0")</f>
        <v>221.76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100</v>
      </c>
      <c r="V56" s="296">
        <f>IFERROR(IF(U56="",0,CEILING((U56/$H56),1)*$H56),"")</f>
        <v>108</v>
      </c>
      <c r="W56" s="37">
        <f>IFERROR(IF(V56=0,"",ROUNDUP(V56/H56,0)*0.02175),"")</f>
        <v>0.21749999999999997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54</v>
      </c>
      <c r="V57" s="296">
        <f>IFERROR(IF(U57="",0,CEILING((U57/$H57),1)*$H57),"")</f>
        <v>54</v>
      </c>
      <c r="W57" s="37">
        <f>IFERROR(IF(V57=0,"",ROUNDUP(V57/H57,0)*0.00937),"")</f>
        <v>0.11244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21.25925925925926</v>
      </c>
      <c r="V59" s="297">
        <f>IFERROR(V56/H56,"0")+IFERROR(V57/H57,"0")+IFERROR(V58/H58,"0")</f>
        <v>22</v>
      </c>
      <c r="W59" s="297">
        <f>IFERROR(IF(W56="",0,W56),"0")+IFERROR(IF(W57="",0,W57),"0")+IFERROR(IF(W58="",0,W58),"0")</f>
        <v>0.32993999999999996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154</v>
      </c>
      <c r="V60" s="297">
        <f>IFERROR(SUM(V56:V58),"0")</f>
        <v>162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350</v>
      </c>
      <c r="V103" s="296">
        <f t="shared" ref="V103:V109" si="6">IFERROR(IF(U103="",0,CEILING((U103/$H103),1)*$H103),"")</f>
        <v>356.4</v>
      </c>
      <c r="W103" s="37">
        <f>IFERROR(IF(V103=0,"",ROUNDUP(V103/H103,0)*0.02175),"")</f>
        <v>0.95699999999999996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120</v>
      </c>
      <c r="V104" s="296">
        <f t="shared" si="6"/>
        <v>121.5</v>
      </c>
      <c r="W104" s="37">
        <f>IFERROR(IF(V104=0,"",ROUNDUP(V104/H104,0)*0.02175),"")</f>
        <v>0.32624999999999998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58.024691358024697</v>
      </c>
      <c r="V110" s="297">
        <f>IFERROR(V103/H103,"0")+IFERROR(V104/H104,"0")+IFERROR(V105/H105,"0")+IFERROR(V106/H106,"0")+IFERROR(V107/H107,"0")+IFERROR(V108/H108,"0")+IFERROR(V109/H109,"0")</f>
        <v>59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1.28325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470</v>
      </c>
      <c r="V111" s="297">
        <f>IFERROR(SUM(V103:V109),"0")</f>
        <v>477.9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170</v>
      </c>
      <c r="V114" s="296">
        <f>IFERROR(IF(U114="",0,CEILING((U114/$H114),1)*$H114),"")</f>
        <v>171.6</v>
      </c>
      <c r="W114" s="37">
        <f>IFERROR(IF(V114=0,"",ROUNDUP(V114/H114,0)*0.02175),"")</f>
        <v>0.47849999999999998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21.794871794871796</v>
      </c>
      <c r="V117" s="297">
        <f>IFERROR(V113/H113,"0")+IFERROR(V114/H114,"0")+IFERROR(V115/H115,"0")+IFERROR(V116/H116,"0")</f>
        <v>22</v>
      </c>
      <c r="W117" s="297">
        <f>IFERROR(IF(W113="",0,W113),"0")+IFERROR(IF(W114="",0,W114),"0")+IFERROR(IF(W115="",0,W115),"0")+IFERROR(IF(W116="",0,W116),"0")</f>
        <v>0.47849999999999998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170</v>
      </c>
      <c r="V118" s="297">
        <f>IFERROR(SUM(V113:V116),"0")</f>
        <v>171.6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500</v>
      </c>
      <c r="V121" s="296">
        <f>IFERROR(IF(U121="",0,CEILING((U121/$H121),1)*$H121),"")</f>
        <v>502.2</v>
      </c>
      <c r="W121" s="37">
        <f>IFERROR(IF(V121=0,"",ROUNDUP(V121/H121,0)*0.02175),"")</f>
        <v>1.3484999999999998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61.728395061728399</v>
      </c>
      <c r="V125" s="297">
        <f>IFERROR(V121/H121,"0")+IFERROR(V122/H122,"0")+IFERROR(V123/H123,"0")+IFERROR(V124/H124,"0")</f>
        <v>62</v>
      </c>
      <c r="W125" s="297">
        <f>IFERROR(IF(W121="",0,W121),"0")+IFERROR(IF(W122="",0,W122),"0")+IFERROR(IF(W123="",0,W123),"0")+IFERROR(IF(W124="",0,W124),"0")</f>
        <v>1.3484999999999998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500</v>
      </c>
      <c r="V126" s="297">
        <f>IFERROR(SUM(V121:V124),"0")</f>
        <v>502.2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430</v>
      </c>
      <c r="V162" s="296">
        <f t="shared" ref="V162:V177" si="8">IFERROR(IF(U162="",0,CEILING((U162/$H162),1)*$H162),"")</f>
        <v>432.6</v>
      </c>
      <c r="W162" s="37">
        <f>IFERROR(IF(V162=0,"",ROUNDUP(V162/H162,0)*0.00753),"")</f>
        <v>0.77559</v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102.38095238095238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103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0.77559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430</v>
      </c>
      <c r="V179" s="297">
        <f>IFERROR(SUM(V162:V177),"0")</f>
        <v>432.6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150</v>
      </c>
      <c r="V189" s="296">
        <f t="shared" si="9"/>
        <v>152</v>
      </c>
      <c r="W189" s="37">
        <f>IFERROR(IF(V189=0,"",ROUNDUP(V189/H189,0)*0.01196),"")</f>
        <v>0.45448</v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220</v>
      </c>
      <c r="V190" s="296">
        <f t="shared" si="9"/>
        <v>226.2</v>
      </c>
      <c r="W190" s="37">
        <f>IFERROR(IF(V190=0,"",ROUNDUP(V190/H190,0)*0.02175),"")</f>
        <v>0.63074999999999992</v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80</v>
      </c>
      <c r="V200" s="296">
        <f t="shared" si="9"/>
        <v>81.599999999999994</v>
      </c>
      <c r="W200" s="37">
        <f t="shared" si="10"/>
        <v>0.25602000000000003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120</v>
      </c>
      <c r="V201" s="296">
        <f t="shared" si="9"/>
        <v>120</v>
      </c>
      <c r="W201" s="37">
        <f t="shared" si="10"/>
        <v>0.3765</v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60</v>
      </c>
      <c r="V202" s="296">
        <f t="shared" si="9"/>
        <v>60</v>
      </c>
      <c r="W202" s="37">
        <f t="shared" si="10"/>
        <v>0.18825</v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174.03846153846155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176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1.9060000000000001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630</v>
      </c>
      <c r="V205" s="297">
        <f>IFERROR(SUM(V181:V203),"0")</f>
        <v>639.79999999999995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270</v>
      </c>
      <c r="V207" s="296">
        <f t="shared" ref="V207:V212" si="11">IFERROR(IF(U207="",0,CEILING((U207/$H207),1)*$H207),"")</f>
        <v>277.2</v>
      </c>
      <c r="W207" s="37">
        <f>IFERROR(IF(V207=0,"",ROUNDUP(V207/H207,0)*0.02175),"")</f>
        <v>0.71775</v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230</v>
      </c>
      <c r="V208" s="296">
        <f t="shared" si="11"/>
        <v>234</v>
      </c>
      <c r="W208" s="37">
        <f>IFERROR(IF(V208=0,"",ROUNDUP(V208/H208,0)*0.02175),"")</f>
        <v>0.65249999999999997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61.630036630036628</v>
      </c>
      <c r="V213" s="297">
        <f>IFERROR(V207/H207,"0")+IFERROR(V208/H208,"0")+IFERROR(V209/H209,"0")+IFERROR(V210/H210,"0")+IFERROR(V211/H211,"0")+IFERROR(V212/H212,"0")</f>
        <v>63</v>
      </c>
      <c r="W213" s="297">
        <f>IFERROR(IF(W207="",0,W207),"0")+IFERROR(IF(W208="",0,W208),"0")+IFERROR(IF(W209="",0,W209),"0")+IFERROR(IF(W210="",0,W210),"0")+IFERROR(IF(W211="",0,W211),"0")+IFERROR(IF(W212="",0,W212),"0")</f>
        <v>1.37025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500</v>
      </c>
      <c r="V214" s="297">
        <f>IFERROR(SUM(V207:V212),"0")</f>
        <v>511.2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0</v>
      </c>
      <c r="V254" s="297">
        <f>IFERROR(V251/H251,"0")+IFERROR(V252/H252,"0")+IFERROR(V253/H253,"0")</f>
        <v>0</v>
      </c>
      <c r="W254" s="297">
        <f>IFERROR(IF(W251="",0,W251),"0")+IFERROR(IF(W252="",0,W252),"0")+IFERROR(IF(W253="",0,W253),"0")</f>
        <v>0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0</v>
      </c>
      <c r="V255" s="297">
        <f>IFERROR(SUM(V251:V253),"0")</f>
        <v>0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400</v>
      </c>
      <c r="V268" s="296">
        <f t="shared" si="13"/>
        <v>405</v>
      </c>
      <c r="W268" s="37">
        <f>IFERROR(IF(V268=0,"",ROUNDUP(V268/H268,0)*0.02175),"")</f>
        <v>0.58724999999999994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0</v>
      </c>
      <c r="V269" s="296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700</v>
      </c>
      <c r="V271" s="296">
        <f t="shared" si="13"/>
        <v>705</v>
      </c>
      <c r="W271" s="37">
        <f>IFERROR(IF(V271=0,"",ROUNDUP(V271/H271,0)*0.02175),"")</f>
        <v>1.0222499999999999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50</v>
      </c>
      <c r="V273" s="296">
        <f t="shared" si="13"/>
        <v>50</v>
      </c>
      <c r="W273" s="37">
        <f>IFERROR(IF(V273=0,"",ROUNDUP(V273/H273,0)*0.00937),"")</f>
        <v>9.3700000000000006E-2</v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83.333333333333329</v>
      </c>
      <c r="V275" s="297">
        <f>IFERROR(V267/H267,"0")+IFERROR(V268/H268,"0")+IFERROR(V269/H269,"0")+IFERROR(V270/H270,"0")+IFERROR(V271/H271,"0")+IFERROR(V272/H272,"0")+IFERROR(V273/H273,"0")+IFERROR(V274/H274,"0")</f>
        <v>84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1.7031999999999998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1150</v>
      </c>
      <c r="V276" s="297">
        <f>IFERROR(SUM(V267:V274),"0")</f>
        <v>1160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0</v>
      </c>
      <c r="V278" s="296">
        <f>IFERROR(IF(U278="",0,CEILING((U278/$H278),1)*$H278),"")</f>
        <v>0</v>
      </c>
      <c r="W278" s="37" t="str">
        <f>IFERROR(IF(V278=0,"",ROUNDUP(V278/H278,0)*0.02175),"")</f>
        <v/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0</v>
      </c>
      <c r="V280" s="297">
        <f>IFERROR(V278/H278,"0")+IFERROR(V279/H279,"0")</f>
        <v>0</v>
      </c>
      <c r="W280" s="297">
        <f>IFERROR(IF(W278="",0,W278),"0")+IFERROR(IF(W279="",0,W279),"0")</f>
        <v>0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0</v>
      </c>
      <c r="V281" s="297">
        <f>IFERROR(SUM(V278:V279),"0")</f>
        <v>0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580</v>
      </c>
      <c r="V308" s="296">
        <f>IFERROR(IF(U308="",0,CEILING((U308/$H308),1)*$H308),"")</f>
        <v>585</v>
      </c>
      <c r="W308" s="37">
        <f>IFERROR(IF(V308=0,"",ROUNDUP(V308/H308,0)*0.02175),"")</f>
        <v>1.6312499999999999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74.358974358974365</v>
      </c>
      <c r="V312" s="297">
        <f>IFERROR(V308/H308,"0")+IFERROR(V309/H309,"0")+IFERROR(V310/H310,"0")+IFERROR(V311/H311,"0")</f>
        <v>75</v>
      </c>
      <c r="W312" s="297">
        <f>IFERROR(IF(W308="",0,W308),"0")+IFERROR(IF(W309="",0,W309),"0")+IFERROR(IF(W310="",0,W310),"0")+IFERROR(IF(W311="",0,W311),"0")</f>
        <v>1.6312499999999999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580</v>
      </c>
      <c r="V313" s="297">
        <f>IFERROR(SUM(V308:V311),"0")</f>
        <v>585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180</v>
      </c>
      <c r="V330" s="296">
        <f t="shared" si="14"/>
        <v>180.6</v>
      </c>
      <c r="W330" s="37">
        <f>IFERROR(IF(V330=0,"",ROUNDUP(V330/H330,0)*0.00753),"")</f>
        <v>0.32379000000000002</v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240</v>
      </c>
      <c r="V332" s="296">
        <f t="shared" si="14"/>
        <v>243.60000000000002</v>
      </c>
      <c r="W332" s="37">
        <f>IFERROR(IF(V332=0,"",ROUNDUP(V332/H332,0)*0.00753),"")</f>
        <v>0.43674000000000002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74</v>
      </c>
      <c r="V334" s="296">
        <f t="shared" si="14"/>
        <v>75.600000000000009</v>
      </c>
      <c r="W334" s="37">
        <f>IFERROR(IF(V334=0,"",ROUNDUP(V334/H334,0)*0.00502),"")</f>
        <v>0.18071999999999999</v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77</v>
      </c>
      <c r="V336" s="296">
        <f t="shared" si="14"/>
        <v>77.7</v>
      </c>
      <c r="W336" s="37">
        <f>IFERROR(IF(V336=0,"",ROUNDUP(V336/H336,0)*0.00502),"")</f>
        <v>0.18574000000000002</v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171.9047619047619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174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1.1269900000000002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571</v>
      </c>
      <c r="V338" s="297">
        <f>IFERROR(SUM(V326:V336),"0")</f>
        <v>577.50000000000011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50</v>
      </c>
      <c r="V357" s="296">
        <f>IFERROR(IF(U357="",0,CEILING((U357/$H357),1)*$H357),"")</f>
        <v>50.400000000000006</v>
      </c>
      <c r="W357" s="37">
        <f>IFERROR(IF(V357=0,"",ROUNDUP(V357/H357,0)*0.00753),"")</f>
        <v>9.0359999999999996E-2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70</v>
      </c>
      <c r="V358" s="296">
        <f>IFERROR(IF(U358="",0,CEILING((U358/$H358),1)*$H358),"")</f>
        <v>71.400000000000006</v>
      </c>
      <c r="W358" s="37">
        <f>IFERROR(IF(V358=0,"",ROUNDUP(V358/H358,0)*0.00502),"")</f>
        <v>0.17068</v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45.238095238095234</v>
      </c>
      <c r="V362" s="297">
        <f>IFERROR(V357/H357,"0")+IFERROR(V358/H358,"0")+IFERROR(V359/H359,"0")+IFERROR(V360/H360,"0")+IFERROR(V361/H361,"0")</f>
        <v>46</v>
      </c>
      <c r="W362" s="297">
        <f>IFERROR(IF(W357="",0,W357),"0")+IFERROR(IF(W358="",0,W358),"0")+IFERROR(IF(W359="",0,W359),"0")+IFERROR(IF(W360="",0,W360),"0")+IFERROR(IF(W361="",0,W361),"0")</f>
        <v>0.26103999999999999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120</v>
      </c>
      <c r="V363" s="297">
        <f>IFERROR(SUM(V357:V361),"0")</f>
        <v>121.80000000000001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530</v>
      </c>
      <c r="V370" s="296">
        <f t="shared" si="15"/>
        <v>533.28</v>
      </c>
      <c r="W370" s="37">
        <f>IFERROR(IF(V370=0,"",ROUNDUP(V370/H370,0)*0.01196),"")</f>
        <v>1.2079599999999999</v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100.37878787878788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100.99999999999999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1.2079599999999999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530</v>
      </c>
      <c r="V378" s="297">
        <f>IFERROR(SUM(V367:V376),"0")</f>
        <v>533.28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660</v>
      </c>
      <c r="V385" s="296">
        <f t="shared" ref="V385:V390" si="16">IFERROR(IF(U385="",0,CEILING((U385/$H385),1)*$H385),"")</f>
        <v>660</v>
      </c>
      <c r="W385" s="37">
        <f>IFERROR(IF(V385=0,"",ROUNDUP(V385/H385,0)*0.01196),"")</f>
        <v>1.4950000000000001</v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240</v>
      </c>
      <c r="V387" s="296">
        <f t="shared" si="16"/>
        <v>242.88000000000002</v>
      </c>
      <c r="W387" s="37">
        <f>IFERROR(IF(V387=0,"",ROUNDUP(V387/H387,0)*0.01196),"")</f>
        <v>0.55015999999999998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170.45454545454544</v>
      </c>
      <c r="V391" s="297">
        <f>IFERROR(V385/H385,"0")+IFERROR(V386/H386,"0")+IFERROR(V387/H387,"0")+IFERROR(V388/H388,"0")+IFERROR(V389/H389,"0")+IFERROR(V390/H390,"0")</f>
        <v>171</v>
      </c>
      <c r="W391" s="297">
        <f>IFERROR(IF(W385="",0,W385),"0")+IFERROR(IF(W386="",0,W386),"0")+IFERROR(IF(W387="",0,W387),"0")+IFERROR(IF(W388="",0,W388),"0")+IFERROR(IF(W389="",0,W389),"0")+IFERROR(IF(W390="",0,W390),"0")</f>
        <v>2.0451600000000001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900</v>
      </c>
      <c r="V392" s="297">
        <f>IFERROR(SUM(V385:V390),"0")</f>
        <v>902.88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200</v>
      </c>
      <c r="V395" s="296">
        <f>IFERROR(IF(U395="",0,CEILING((U395/$H395),1)*$H395),"")</f>
        <v>202.79999999999998</v>
      </c>
      <c r="W395" s="37">
        <f>IFERROR(IF(V395=0,"",ROUNDUP(V395/H395,0)*0.02175),"")</f>
        <v>0.5655</v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25.641025641025642</v>
      </c>
      <c r="V396" s="297">
        <f>IFERROR(V394/H394,"0")+IFERROR(V395/H395,"0")</f>
        <v>26</v>
      </c>
      <c r="W396" s="297">
        <f>IFERROR(IF(W394="",0,W394),"0")+IFERROR(IF(W395="",0,W395),"0")</f>
        <v>0.5655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200</v>
      </c>
      <c r="V397" s="297">
        <f>IFERROR(SUM(V394:V395),"0")</f>
        <v>202.79999999999998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50</v>
      </c>
      <c r="V411" s="296">
        <f>IFERROR(IF(U411="",0,CEILING((U411/$H411),1)*$H411),"")</f>
        <v>52.919999999999995</v>
      </c>
      <c r="W411" s="37">
        <f>IFERROR(IF(V411=0,"",ROUNDUP(V411/H411,0)*0.00753),"")</f>
        <v>0.10542</v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13.227513227513228</v>
      </c>
      <c r="V413" s="297">
        <f>IFERROR(V411/H411,"0")+IFERROR(V412/H412,"0")</f>
        <v>14</v>
      </c>
      <c r="W413" s="297">
        <f>IFERROR(IF(W411="",0,W411),"0")+IFERROR(IF(W412="",0,W412),"0")</f>
        <v>0.10542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50</v>
      </c>
      <c r="V414" s="297">
        <f>IFERROR(SUM(V411:V412),"0")</f>
        <v>52.919999999999995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350</v>
      </c>
      <c r="V416" s="296">
        <f>IFERROR(IF(U416="",0,CEILING((U416/$H416),1)*$H416),"")</f>
        <v>351</v>
      </c>
      <c r="W416" s="37">
        <f>IFERROR(IF(V416=0,"",ROUNDUP(V416/H416,0)*0.02175),"")</f>
        <v>0.9787499999999999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44.871794871794876</v>
      </c>
      <c r="V419" s="297">
        <f>IFERROR(V416/H416,"0")+IFERROR(V417/H417,"0")+IFERROR(V418/H418,"0")</f>
        <v>45</v>
      </c>
      <c r="W419" s="297">
        <f>IFERROR(IF(W416="",0,W416),"0")+IFERROR(IF(W417="",0,W417),"0")+IFERROR(IF(W418="",0,W418),"0")</f>
        <v>0.9787499999999999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350</v>
      </c>
      <c r="V420" s="297">
        <f>IFERROR(SUM(V416:V418),"0")</f>
        <v>351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7524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7606.24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8014.8608913308917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8102.384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15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15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8389.8608913308926</v>
      </c>
      <c r="V424" s="297">
        <f>GrossWeightTotalR+PalletQtyTotalR*25</f>
        <v>8477.384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1317.1702618369286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1331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17.779940000000003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221.76</v>
      </c>
      <c r="C431" s="47">
        <f>IFERROR(V50*1,"0")+IFERROR(V51*1,"0")</f>
        <v>0</v>
      </c>
      <c r="D431" s="47">
        <f>IFERROR(V56*1,"0")+IFERROR(V57*1,"0")+IFERROR(V58*1,"0")</f>
        <v>162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649.5</v>
      </c>
      <c r="F431" s="47">
        <f>IFERROR(V121*1,"0")+IFERROR(V122*1,"0")+IFERROR(V123*1,"0")+IFERROR(V124*1,"0")</f>
        <v>502.2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1583.6000000000001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0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1160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585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577.50000000000011</v>
      </c>
      <c r="N431" s="47">
        <f>IFERROR(V352*1,"0")+IFERROR(V353*1,"0")+IFERROR(V357*1,"0")+IFERROR(V358*1,"0")+IFERROR(V359*1,"0")+IFERROR(V360*1,"0")+IFERROR(V361*1,"0")</f>
        <v>121.80000000000001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1638.96</v>
      </c>
      <c r="P431" s="47">
        <f>IFERROR(V401*1,"0")+IFERROR(V402*1,"0")+IFERROR(V406*1,"0")+IFERROR(V407*1,"0")+IFERROR(V411*1,"0")+IFERROR(V412*1,"0")+IFERROR(V416*1,"0")+IFERROR(V417*1,"0")+IFERROR(V418*1,"0")</f>
        <v>403.92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2023-08-03T11:22:24Z</dcterms:modified>
</cp:coreProperties>
</file>