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V404" i="1" s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V383" i="1" s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M358" i="1"/>
  <c r="W357" i="1"/>
  <c r="V357" i="1"/>
  <c r="M357" i="1"/>
  <c r="U355" i="1"/>
  <c r="U354" i="1"/>
  <c r="W353" i="1"/>
  <c r="V353" i="1"/>
  <c r="M353" i="1"/>
  <c r="V352" i="1"/>
  <c r="V354" i="1" s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W312" i="1"/>
  <c r="U312" i="1"/>
  <c r="V311" i="1"/>
  <c r="W311" i="1" s="1"/>
  <c r="V310" i="1"/>
  <c r="W310" i="1" s="1"/>
  <c r="M310" i="1"/>
  <c r="W309" i="1"/>
  <c r="V309" i="1"/>
  <c r="W308" i="1"/>
  <c r="V308" i="1"/>
  <c r="V312" i="1" s="1"/>
  <c r="M308" i="1"/>
  <c r="U306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M279" i="1"/>
  <c r="W278" i="1"/>
  <c r="V278" i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M268" i="1"/>
  <c r="W267" i="1"/>
  <c r="V267" i="1"/>
  <c r="M267" i="1"/>
  <c r="V263" i="1"/>
  <c r="U263" i="1"/>
  <c r="V262" i="1"/>
  <c r="U262" i="1"/>
  <c r="W261" i="1"/>
  <c r="W262" i="1" s="1"/>
  <c r="V261" i="1"/>
  <c r="M261" i="1"/>
  <c r="V259" i="1"/>
  <c r="U259" i="1"/>
  <c r="V258" i="1"/>
  <c r="U258" i="1"/>
  <c r="W257" i="1"/>
  <c r="W258" i="1" s="1"/>
  <c r="V257" i="1"/>
  <c r="M257" i="1"/>
  <c r="U255" i="1"/>
  <c r="V254" i="1"/>
  <c r="U254" i="1"/>
  <c r="W253" i="1"/>
  <c r="V253" i="1"/>
  <c r="M253" i="1"/>
  <c r="V252" i="1"/>
  <c r="W252" i="1" s="1"/>
  <c r="M252" i="1"/>
  <c r="W251" i="1"/>
  <c r="W254" i="1" s="1"/>
  <c r="V251" i="1"/>
  <c r="V255" i="1" s="1"/>
  <c r="M251" i="1"/>
  <c r="U249" i="1"/>
  <c r="U248" i="1"/>
  <c r="W247" i="1"/>
  <c r="V247" i="1"/>
  <c r="M247" i="1"/>
  <c r="V246" i="1"/>
  <c r="M246" i="1"/>
  <c r="U243" i="1"/>
  <c r="U242" i="1"/>
  <c r="V241" i="1"/>
  <c r="M241" i="1"/>
  <c r="W240" i="1"/>
  <c r="V240" i="1"/>
  <c r="M240" i="1"/>
  <c r="U238" i="1"/>
  <c r="V237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W219" i="1" s="1"/>
  <c r="V217" i="1"/>
  <c r="W216" i="1"/>
  <c r="V216" i="1"/>
  <c r="V219" i="1" s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V205" i="1" s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M162" i="1"/>
  <c r="U160" i="1"/>
  <c r="U159" i="1"/>
  <c r="V158" i="1"/>
  <c r="W158" i="1" s="1"/>
  <c r="V157" i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V154" i="1" s="1"/>
  <c r="U134" i="1"/>
  <c r="U133" i="1"/>
  <c r="W132" i="1"/>
  <c r="V132" i="1"/>
  <c r="M132" i="1"/>
  <c r="V131" i="1"/>
  <c r="W131" i="1" s="1"/>
  <c r="M131" i="1"/>
  <c r="W130" i="1"/>
  <c r="W133" i="1" s="1"/>
  <c r="V130" i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V91" i="1"/>
  <c r="V101" i="1" s="1"/>
  <c r="M91" i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M84" i="1"/>
  <c r="V83" i="1"/>
  <c r="W83" i="1" s="1"/>
  <c r="V82" i="1"/>
  <c r="V89" i="1" s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V79" i="1" s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U52" i="1"/>
  <c r="W51" i="1"/>
  <c r="V51" i="1"/>
  <c r="M51" i="1"/>
  <c r="V50" i="1"/>
  <c r="C431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V26" i="1"/>
  <c r="V33" i="1" s="1"/>
  <c r="M26" i="1"/>
  <c r="V24" i="1"/>
  <c r="U24" i="1"/>
  <c r="U421" i="1" s="1"/>
  <c r="V23" i="1"/>
  <c r="U23" i="1"/>
  <c r="W22" i="1"/>
  <c r="W23" i="1" s="1"/>
  <c r="V22" i="1"/>
  <c r="H10" i="1"/>
  <c r="A9" i="1"/>
  <c r="J9" i="1" s="1"/>
  <c r="D7" i="1"/>
  <c r="N6" i="1"/>
  <c r="M2" i="1"/>
  <c r="W32" i="1" l="1"/>
  <c r="V88" i="1"/>
  <c r="V110" i="1"/>
  <c r="A10" i="1"/>
  <c r="V159" i="1"/>
  <c r="W157" i="1"/>
  <c r="W159" i="1" s="1"/>
  <c r="V213" i="1"/>
  <c r="W207" i="1"/>
  <c r="W213" i="1" s="1"/>
  <c r="V227" i="1"/>
  <c r="W222" i="1"/>
  <c r="W226" i="1" s="1"/>
  <c r="V276" i="1"/>
  <c r="W268" i="1"/>
  <c r="V306" i="1"/>
  <c r="W303" i="1"/>
  <c r="W305" i="1" s="1"/>
  <c r="V338" i="1"/>
  <c r="W326" i="1"/>
  <c r="W337" i="1" s="1"/>
  <c r="K431" i="1"/>
  <c r="V284" i="1"/>
  <c r="W283" i="1"/>
  <c r="W284" i="1" s="1"/>
  <c r="V292" i="1"/>
  <c r="W291" i="1"/>
  <c r="W292" i="1" s="1"/>
  <c r="V293" i="1"/>
  <c r="V305" i="1"/>
  <c r="V363" i="1"/>
  <c r="V397" i="1"/>
  <c r="W394" i="1"/>
  <c r="W396" i="1" s="1"/>
  <c r="V413" i="1"/>
  <c r="W411" i="1"/>
  <c r="W413" i="1" s="1"/>
  <c r="E431" i="1"/>
  <c r="H9" i="1"/>
  <c r="W35" i="1"/>
  <c r="W37" i="1" s="1"/>
  <c r="V38" i="1"/>
  <c r="V421" i="1" s="1"/>
  <c r="V42" i="1"/>
  <c r="V46" i="1"/>
  <c r="V52" i="1"/>
  <c r="V425" i="1" s="1"/>
  <c r="V60" i="1"/>
  <c r="V80" i="1"/>
  <c r="W91" i="1"/>
  <c r="W100" i="1" s="1"/>
  <c r="W121" i="1"/>
  <c r="W125" i="1" s="1"/>
  <c r="F431" i="1"/>
  <c r="V126" i="1"/>
  <c r="V178" i="1"/>
  <c r="V220" i="1"/>
  <c r="V238" i="1"/>
  <c r="V242" i="1"/>
  <c r="W241" i="1"/>
  <c r="W242" i="1" s="1"/>
  <c r="V243" i="1"/>
  <c r="W275" i="1"/>
  <c r="V301" i="1"/>
  <c r="V313" i="1"/>
  <c r="W323" i="1"/>
  <c r="V348" i="1"/>
  <c r="W347" i="1"/>
  <c r="W348" i="1" s="1"/>
  <c r="V349" i="1"/>
  <c r="V378" i="1"/>
  <c r="V396" i="1"/>
  <c r="V414" i="1"/>
  <c r="I431" i="1"/>
  <c r="V100" i="1"/>
  <c r="V118" i="1"/>
  <c r="V204" i="1"/>
  <c r="W181" i="1"/>
  <c r="W204" i="1" s="1"/>
  <c r="V214" i="1"/>
  <c r="J431" i="1"/>
  <c r="V249" i="1"/>
  <c r="W246" i="1"/>
  <c r="W248" i="1" s="1"/>
  <c r="N431" i="1"/>
  <c r="V355" i="1"/>
  <c r="W352" i="1"/>
  <c r="W354" i="1" s="1"/>
  <c r="V382" i="1"/>
  <c r="W380" i="1"/>
  <c r="W382" i="1" s="1"/>
  <c r="P431" i="1"/>
  <c r="V403" i="1"/>
  <c r="W401" i="1"/>
  <c r="W403" i="1" s="1"/>
  <c r="F9" i="1"/>
  <c r="F10" i="1"/>
  <c r="U425" i="1"/>
  <c r="W40" i="1"/>
  <c r="W41" i="1" s="1"/>
  <c r="W44" i="1"/>
  <c r="W45" i="1" s="1"/>
  <c r="W50" i="1"/>
  <c r="W52" i="1" s="1"/>
  <c r="V53" i="1"/>
  <c r="W63" i="1"/>
  <c r="W79" i="1" s="1"/>
  <c r="W82" i="1"/>
  <c r="W88" i="1" s="1"/>
  <c r="H431" i="1"/>
  <c r="V155" i="1"/>
  <c r="W137" i="1"/>
  <c r="W154" i="1" s="1"/>
  <c r="V160" i="1"/>
  <c r="V248" i="1"/>
  <c r="V275" i="1"/>
  <c r="V285" i="1"/>
  <c r="V423" i="1"/>
  <c r="B431" i="1"/>
  <c r="V422" i="1"/>
  <c r="D431" i="1"/>
  <c r="V59" i="1"/>
  <c r="V111" i="1"/>
  <c r="W103" i="1"/>
  <c r="W110" i="1" s="1"/>
  <c r="V117" i="1"/>
  <c r="V134" i="1"/>
  <c r="V133" i="1"/>
  <c r="V179" i="1"/>
  <c r="W162" i="1"/>
  <c r="W178" i="1" s="1"/>
  <c r="V226" i="1"/>
  <c r="W237" i="1"/>
  <c r="V280" i="1"/>
  <c r="W279" i="1"/>
  <c r="W280" i="1" s="1"/>
  <c r="V281" i="1"/>
  <c r="V288" i="1"/>
  <c r="W287" i="1"/>
  <c r="W288" i="1" s="1"/>
  <c r="V289" i="1"/>
  <c r="L431" i="1"/>
  <c r="V300" i="1"/>
  <c r="W296" i="1"/>
  <c r="W300" i="1" s="1"/>
  <c r="V337" i="1"/>
  <c r="W344" i="1"/>
  <c r="W358" i="1"/>
  <c r="W362" i="1" s="1"/>
  <c r="V362" i="1"/>
  <c r="V377" i="1"/>
  <c r="W367" i="1"/>
  <c r="W377" i="1" s="1"/>
  <c r="O431" i="1"/>
  <c r="W385" i="1"/>
  <c r="W391" i="1" s="1"/>
  <c r="V391" i="1"/>
  <c r="V392" i="1"/>
  <c r="W408" i="1"/>
  <c r="M431" i="1"/>
  <c r="G431" i="1"/>
  <c r="W426" i="1" l="1"/>
  <c r="V424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<sst xmlns="http://schemas.openxmlformats.org/spreadsheetml/2006/main" count="1660" uniqueCount="687">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</sst>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3" customFormat="1" ht="45" customHeight="1" x14ac:dyDescent="0.2">
      <c r="A1" s="42"/>
      <c r="B1" s="42"/>
      <c r="C1" s="42"/>
      <c r="D1" s="299" t="s">
        <v>0</v>
      </c>
      <c r="E1" s="300"/>
      <c r="F1" s="300"/>
      <c r="G1" s="13" t="s">
        <v>1</v>
      </c>
      <c r="H1" s="299" t="s">
        <v>2</v>
      </c>
      <c r="I1" s="300"/>
      <c r="J1" s="300"/>
      <c r="K1" s="300"/>
      <c r="L1" s="300"/>
      <c r="M1" s="300"/>
      <c r="N1" s="300"/>
      <c r="O1" s="301" t="s">
        <v>3</v>
      </c>
      <c r="P1" s="300"/>
      <c r="Q1" s="30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7"/>
      <c r="V2" s="17"/>
      <c r="W2" s="17"/>
      <c r="X2" s="17"/>
      <c r="Y2" s="52"/>
      <c r="Z2" s="52"/>
      <c r="AA2" s="52"/>
    </row>
    <row r="3" spans="1:28" s="29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3"/>
      <c r="N3" s="303"/>
      <c r="O3" s="303"/>
      <c r="P3" s="303"/>
      <c r="Q3" s="303"/>
      <c r="R3" s="303"/>
      <c r="S3" s="303"/>
      <c r="T3" s="303"/>
      <c r="U3" s="17"/>
      <c r="V3" s="17"/>
      <c r="W3" s="17"/>
      <c r="X3" s="17"/>
      <c r="Y3" s="52"/>
      <c r="Z3" s="52"/>
      <c r="AA3" s="52"/>
    </row>
    <row r="4" spans="1:28" s="29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3" customFormat="1" ht="23.45" customHeight="1" x14ac:dyDescent="0.2">
      <c r="A5" s="304" t="s">
        <v>8</v>
      </c>
      <c r="B5" s="305"/>
      <c r="C5" s="306"/>
      <c r="D5" s="307"/>
      <c r="E5" s="308"/>
      <c r="F5" s="309" t="s">
        <v>9</v>
      </c>
      <c r="G5" s="306"/>
      <c r="H5" s="307" t="s">
        <v>686</v>
      </c>
      <c r="I5" s="310"/>
      <c r="J5" s="310"/>
      <c r="K5" s="308"/>
      <c r="M5" s="25" t="s">
        <v>10</v>
      </c>
      <c r="N5" s="311">
        <v>45143</v>
      </c>
      <c r="O5" s="312"/>
      <c r="Q5" s="313" t="s">
        <v>11</v>
      </c>
      <c r="R5" s="314"/>
      <c r="S5" s="315" t="s">
        <v>642</v>
      </c>
      <c r="T5" s="312"/>
      <c r="Y5" s="52"/>
      <c r="Z5" s="52"/>
      <c r="AA5" s="52"/>
    </row>
    <row r="6" spans="1:28" s="293" customFormat="1" ht="24" customHeight="1" x14ac:dyDescent="0.2">
      <c r="A6" s="304" t="s">
        <v>12</v>
      </c>
      <c r="B6" s="305"/>
      <c r="C6" s="306"/>
      <c r="D6" s="316" t="s">
        <v>652</v>
      </c>
      <c r="E6" s="317"/>
      <c r="F6" s="317"/>
      <c r="G6" s="317"/>
      <c r="H6" s="317"/>
      <c r="I6" s="317"/>
      <c r="J6" s="317"/>
      <c r="K6" s="312"/>
      <c r="M6" s="25" t="s">
        <v>13</v>
      </c>
      <c r="N6" s="318" t="str">
        <f>IF(N5=0," ",CHOOSE(WEEKDAY(N5,2),"Понедельник","Вторник","Среда","Четверг","Пятница","Суббота","Воскресенье"))</f>
        <v>Суббота</v>
      </c>
      <c r="O6" s="319"/>
      <c r="Q6" s="320" t="s">
        <v>14</v>
      </c>
      <c r="R6" s="314"/>
      <c r="S6" s="321" t="s">
        <v>15</v>
      </c>
      <c r="T6" s="322"/>
      <c r="Y6" s="52"/>
      <c r="Z6" s="52"/>
      <c r="AA6" s="52"/>
    </row>
    <row r="7" spans="1:28" s="293" customFormat="1" ht="21.75" hidden="1" customHeight="1" x14ac:dyDescent="0.2">
      <c r="A7" s="56"/>
      <c r="B7" s="56"/>
      <c r="C7" s="56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9"/>
      <c r="M7" s="25"/>
      <c r="N7" s="43"/>
      <c r="O7" s="43"/>
      <c r="Q7" s="303"/>
      <c r="R7" s="314"/>
      <c r="S7" s="323"/>
      <c r="T7" s="324"/>
      <c r="Y7" s="52"/>
      <c r="Z7" s="52"/>
      <c r="AA7" s="52"/>
    </row>
    <row r="8" spans="1:28" s="293" customFormat="1" ht="25.5" customHeight="1" x14ac:dyDescent="0.2">
      <c r="A8" s="330" t="s">
        <v>16</v>
      </c>
      <c r="B8" s="331"/>
      <c r="C8" s="332"/>
      <c r="D8" s="333"/>
      <c r="E8" s="334"/>
      <c r="F8" s="334"/>
      <c r="G8" s="334"/>
      <c r="H8" s="334"/>
      <c r="I8" s="334"/>
      <c r="J8" s="334"/>
      <c r="K8" s="335"/>
      <c r="M8" s="25" t="s">
        <v>17</v>
      </c>
      <c r="N8" s="336">
        <v>0.41666666666666669</v>
      </c>
      <c r="O8" s="312"/>
      <c r="Q8" s="303"/>
      <c r="R8" s="314"/>
      <c r="S8" s="323"/>
      <c r="T8" s="324"/>
      <c r="Y8" s="52"/>
      <c r="Z8" s="52"/>
      <c r="AA8" s="52"/>
    </row>
    <row r="9" spans="1:28" s="293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38"/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M9" s="27" t="s">
        <v>18</v>
      </c>
      <c r="N9" s="311"/>
      <c r="O9" s="312"/>
      <c r="Q9" s="303"/>
      <c r="R9" s="314"/>
      <c r="S9" s="325"/>
      <c r="T9" s="326"/>
      <c r="U9" s="44"/>
      <c r="V9" s="44"/>
      <c r="W9" s="44"/>
      <c r="X9" s="44"/>
      <c r="Y9" s="52"/>
      <c r="Z9" s="52"/>
      <c r="AA9" s="52"/>
    </row>
    <row r="10" spans="1:28" s="293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41" t="str">
        <f>IFERROR(VLOOKUP($D$10,Proxy,2,FALSE),"")</f>
        <v/>
      </c>
      <c r="I10" s="303"/>
      <c r="J10" s="303"/>
      <c r="K10" s="303"/>
      <c r="M10" s="27" t="s">
        <v>19</v>
      </c>
      <c r="N10" s="336"/>
      <c r="O10" s="312"/>
      <c r="R10" s="25" t="s">
        <v>20</v>
      </c>
      <c r="S10" s="342" t="s">
        <v>21</v>
      </c>
      <c r="T10" s="322"/>
      <c r="U10" s="45"/>
      <c r="V10" s="45"/>
      <c r="W10" s="45"/>
      <c r="X10" s="45"/>
      <c r="Y10" s="52"/>
      <c r="Z10" s="52"/>
      <c r="AA10" s="52"/>
    </row>
    <row r="11" spans="1:28" s="293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36"/>
      <c r="O11" s="312"/>
      <c r="R11" s="25" t="s">
        <v>24</v>
      </c>
      <c r="S11" s="343" t="s">
        <v>25</v>
      </c>
      <c r="T11" s="344"/>
      <c r="U11" s="46"/>
      <c r="V11" s="46"/>
      <c r="W11" s="46"/>
      <c r="X11" s="46"/>
      <c r="Y11" s="52"/>
      <c r="Z11" s="52"/>
      <c r="AA11" s="52"/>
    </row>
    <row r="12" spans="1:28" s="293" customFormat="1" ht="18.600000000000001" customHeight="1" x14ac:dyDescent="0.2">
      <c r="A12" s="345" t="s">
        <v>26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6"/>
      <c r="M12" s="25" t="s">
        <v>27</v>
      </c>
      <c r="N12" s="346"/>
      <c r="O12" s="329"/>
      <c r="P12" s="24"/>
      <c r="R12" s="25"/>
      <c r="S12" s="300"/>
      <c r="T12" s="303"/>
      <c r="Y12" s="52"/>
      <c r="Z12" s="52"/>
      <c r="AA12" s="52"/>
    </row>
    <row r="13" spans="1:28" s="293" customFormat="1" ht="23.25" customHeight="1" x14ac:dyDescent="0.2">
      <c r="A13" s="345" t="s">
        <v>28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6"/>
      <c r="L13" s="27"/>
      <c r="M13" s="27" t="s">
        <v>29</v>
      </c>
      <c r="N13" s="343"/>
      <c r="O13" s="344"/>
      <c r="P13" s="24"/>
      <c r="U13" s="50"/>
      <c r="V13" s="50"/>
      <c r="W13" s="50"/>
      <c r="X13" s="50"/>
      <c r="Y13" s="52"/>
      <c r="Z13" s="52"/>
      <c r="AA13" s="52"/>
    </row>
    <row r="14" spans="1:28" s="293" customFormat="1" ht="18.600000000000001" customHeight="1" x14ac:dyDescent="0.2">
      <c r="A14" s="345" t="s">
        <v>30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6"/>
      <c r="U14" s="51"/>
      <c r="V14" s="51"/>
      <c r="W14" s="51"/>
      <c r="X14" s="51"/>
      <c r="Y14" s="52"/>
      <c r="Z14" s="52"/>
      <c r="AA14" s="52"/>
    </row>
    <row r="15" spans="1:28" s="293" customFormat="1" ht="22.5" customHeight="1" x14ac:dyDescent="0.2">
      <c r="A15" s="347" t="s">
        <v>31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6"/>
      <c r="M15" s="348" t="s">
        <v>32</v>
      </c>
      <c r="N15" s="300"/>
      <c r="O15" s="300"/>
      <c r="P15" s="300"/>
      <c r="Q15" s="30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9"/>
      <c r="N16" s="349"/>
      <c r="O16" s="349"/>
      <c r="P16" s="349"/>
      <c r="Q16" s="34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51" t="s">
        <v>33</v>
      </c>
      <c r="B17" s="351" t="s">
        <v>34</v>
      </c>
      <c r="C17" s="353" t="s">
        <v>35</v>
      </c>
      <c r="D17" s="351" t="s">
        <v>36</v>
      </c>
      <c r="E17" s="354"/>
      <c r="F17" s="351" t="s">
        <v>37</v>
      </c>
      <c r="G17" s="351" t="s">
        <v>38</v>
      </c>
      <c r="H17" s="351" t="s">
        <v>39</v>
      </c>
      <c r="I17" s="351" t="s">
        <v>40</v>
      </c>
      <c r="J17" s="351" t="s">
        <v>41</v>
      </c>
      <c r="K17" s="351" t="s">
        <v>42</v>
      </c>
      <c r="L17" s="351" t="s">
        <v>43</v>
      </c>
      <c r="M17" s="351" t="s">
        <v>44</v>
      </c>
      <c r="N17" s="357"/>
      <c r="O17" s="357"/>
      <c r="P17" s="357"/>
      <c r="Q17" s="354"/>
      <c r="R17" s="350" t="s">
        <v>45</v>
      </c>
      <c r="S17" s="306"/>
      <c r="T17" s="351" t="s">
        <v>46</v>
      </c>
      <c r="U17" s="351" t="s">
        <v>47</v>
      </c>
      <c r="V17" s="359" t="s">
        <v>48</v>
      </c>
      <c r="W17" s="351" t="s">
        <v>49</v>
      </c>
      <c r="X17" s="361" t="s">
        <v>50</v>
      </c>
      <c r="Y17" s="361" t="s">
        <v>51</v>
      </c>
      <c r="Z17" s="361" t="s">
        <v>52</v>
      </c>
      <c r="AA17" s="363"/>
      <c r="AB17" s="364"/>
      <c r="AC17" s="368" t="s">
        <v>53</v>
      </c>
    </row>
    <row r="18" spans="1:29" ht="14.25" customHeight="1" x14ac:dyDescent="0.2">
      <c r="A18" s="352"/>
      <c r="B18" s="352"/>
      <c r="C18" s="352"/>
      <c r="D18" s="355"/>
      <c r="E18" s="356"/>
      <c r="F18" s="352"/>
      <c r="G18" s="352"/>
      <c r="H18" s="352"/>
      <c r="I18" s="352"/>
      <c r="J18" s="352"/>
      <c r="K18" s="352"/>
      <c r="L18" s="352"/>
      <c r="M18" s="355"/>
      <c r="N18" s="358"/>
      <c r="O18" s="358"/>
      <c r="P18" s="358"/>
      <c r="Q18" s="356"/>
      <c r="R18" s="292" t="s">
        <v>54</v>
      </c>
      <c r="S18" s="292" t="s">
        <v>55</v>
      </c>
      <c r="T18" s="352"/>
      <c r="U18" s="352"/>
      <c r="V18" s="360"/>
      <c r="W18" s="352"/>
      <c r="X18" s="362"/>
      <c r="Y18" s="362"/>
      <c r="Z18" s="365"/>
      <c r="AA18" s="366"/>
      <c r="AB18" s="367"/>
      <c r="AC18" s="369"/>
    </row>
    <row r="19" spans="1:29" ht="27.75" customHeight="1" x14ac:dyDescent="0.2">
      <c r="A19" s="370" t="s">
        <v>56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29" ht="16.5" customHeight="1" x14ac:dyDescent="0.25">
      <c r="A20" s="372" t="s">
        <v>56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291"/>
      <c r="Y20" s="291"/>
    </row>
    <row r="21" spans="1:29" ht="14.25" customHeight="1" x14ac:dyDescent="0.25">
      <c r="A21" s="373" t="s">
        <v>57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290"/>
      <c r="Y21" s="290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74">
        <v>4607091389258</v>
      </c>
      <c r="E22" s="319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375" t="s">
        <v>61</v>
      </c>
      <c r="N22" s="376"/>
      <c r="O22" s="376"/>
      <c r="P22" s="376"/>
      <c r="Q22" s="319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8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79"/>
      <c r="M23" s="377" t="s">
        <v>63</v>
      </c>
      <c r="N23" s="331"/>
      <c r="O23" s="331"/>
      <c r="P23" s="331"/>
      <c r="Q23" s="331"/>
      <c r="R23" s="331"/>
      <c r="S23" s="332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79"/>
      <c r="M24" s="377" t="s">
        <v>63</v>
      </c>
      <c r="N24" s="331"/>
      <c r="O24" s="331"/>
      <c r="P24" s="331"/>
      <c r="Q24" s="331"/>
      <c r="R24" s="331"/>
      <c r="S24" s="332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73" t="s">
        <v>65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290"/>
      <c r="Y25" s="290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74">
        <v>4607091383881</v>
      </c>
      <c r="E26" s="319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19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74">
        <v>4607091388237</v>
      </c>
      <c r="E27" s="319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19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74">
        <v>4607091383935</v>
      </c>
      <c r="E28" s="319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19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74">
        <v>4680115881853</v>
      </c>
      <c r="E29" s="319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383" t="s">
        <v>74</v>
      </c>
      <c r="N29" s="376"/>
      <c r="O29" s="376"/>
      <c r="P29" s="376"/>
      <c r="Q29" s="319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74">
        <v>4607091383911</v>
      </c>
      <c r="E30" s="319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19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74">
        <v>4607091388244</v>
      </c>
      <c r="E31" s="319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19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8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79"/>
      <c r="M32" s="377" t="s">
        <v>63</v>
      </c>
      <c r="N32" s="331"/>
      <c r="O32" s="331"/>
      <c r="P32" s="331"/>
      <c r="Q32" s="331"/>
      <c r="R32" s="331"/>
      <c r="S32" s="332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79"/>
      <c r="M33" s="377" t="s">
        <v>63</v>
      </c>
      <c r="N33" s="331"/>
      <c r="O33" s="331"/>
      <c r="P33" s="331"/>
      <c r="Q33" s="331"/>
      <c r="R33" s="331"/>
      <c r="S33" s="332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73" t="s">
        <v>79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290"/>
      <c r="Y34" s="290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74">
        <v>4607091388503</v>
      </c>
      <c r="E35" s="319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19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74">
        <v>4680115880139</v>
      </c>
      <c r="E36" s="319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19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8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79"/>
      <c r="M37" s="377" t="s">
        <v>63</v>
      </c>
      <c r="N37" s="331"/>
      <c r="O37" s="331"/>
      <c r="P37" s="331"/>
      <c r="Q37" s="331"/>
      <c r="R37" s="331"/>
      <c r="S37" s="332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79"/>
      <c r="M38" s="377" t="s">
        <v>63</v>
      </c>
      <c r="N38" s="331"/>
      <c r="O38" s="331"/>
      <c r="P38" s="331"/>
      <c r="Q38" s="331"/>
      <c r="R38" s="331"/>
      <c r="S38" s="332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73" t="s">
        <v>87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290"/>
      <c r="Y39" s="290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74">
        <v>4607091388282</v>
      </c>
      <c r="E40" s="319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19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8"/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79"/>
      <c r="M41" s="377" t="s">
        <v>63</v>
      </c>
      <c r="N41" s="331"/>
      <c r="O41" s="331"/>
      <c r="P41" s="331"/>
      <c r="Q41" s="331"/>
      <c r="R41" s="331"/>
      <c r="S41" s="332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3"/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79"/>
      <c r="M42" s="377" t="s">
        <v>63</v>
      </c>
      <c r="N42" s="331"/>
      <c r="O42" s="331"/>
      <c r="P42" s="331"/>
      <c r="Q42" s="331"/>
      <c r="R42" s="331"/>
      <c r="S42" s="332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73" t="s">
        <v>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  <c r="X43" s="290"/>
      <c r="Y43" s="290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74">
        <v>4607091389111</v>
      </c>
      <c r="E44" s="319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38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19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8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79"/>
      <c r="M45" s="377" t="s">
        <v>63</v>
      </c>
      <c r="N45" s="331"/>
      <c r="O45" s="331"/>
      <c r="P45" s="331"/>
      <c r="Q45" s="331"/>
      <c r="R45" s="331"/>
      <c r="S45" s="332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79"/>
      <c r="M46" s="377" t="s">
        <v>63</v>
      </c>
      <c r="N46" s="331"/>
      <c r="O46" s="331"/>
      <c r="P46" s="331"/>
      <c r="Q46" s="331"/>
      <c r="R46" s="331"/>
      <c r="S46" s="332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70" t="s">
        <v>94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49"/>
      <c r="Y47" s="49"/>
    </row>
    <row r="48" spans="1:29" ht="16.5" customHeight="1" x14ac:dyDescent="0.25">
      <c r="A48" s="372" t="s">
        <v>95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291"/>
      <c r="Y48" s="291"/>
    </row>
    <row r="49" spans="1:29" ht="14.25" customHeight="1" x14ac:dyDescent="0.25">
      <c r="A49" s="373" t="s">
        <v>96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290"/>
      <c r="Y49" s="290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74">
        <v>4680115881440</v>
      </c>
      <c r="E50" s="319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19"/>
      <c r="R50" s="35"/>
      <c r="S50" s="35"/>
      <c r="T50" s="36" t="s">
        <v>62</v>
      </c>
      <c r="U50" s="295">
        <v>100</v>
      </c>
      <c r="V50" s="296">
        <f>IFERROR(IF(U50="",0,CEILING((U50/$H50),1)*$H50),"")</f>
        <v>108</v>
      </c>
      <c r="W50" s="37">
        <f>IFERROR(IF(V50=0,"",ROUNDUP(V50/H50,0)*0.02175),"")</f>
        <v>0.21749999999999997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74">
        <v>4680115881433</v>
      </c>
      <c r="E51" s="319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19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8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79"/>
      <c r="M52" s="377" t="s">
        <v>63</v>
      </c>
      <c r="N52" s="331"/>
      <c r="O52" s="331"/>
      <c r="P52" s="331"/>
      <c r="Q52" s="331"/>
      <c r="R52" s="331"/>
      <c r="S52" s="332"/>
      <c r="T52" s="38" t="s">
        <v>64</v>
      </c>
      <c r="U52" s="297">
        <f>IFERROR(U50/H50,"0")+IFERROR(U51/H51,"0")</f>
        <v>9.2592592592592595</v>
      </c>
      <c r="V52" s="297">
        <f>IFERROR(V50/H50,"0")+IFERROR(V51/H51,"0")</f>
        <v>10</v>
      </c>
      <c r="W52" s="297">
        <f>IFERROR(IF(W50="",0,W50),"0")+IFERROR(IF(W51="",0,W51),"0")</f>
        <v>0.21749999999999997</v>
      </c>
      <c r="X52" s="298"/>
      <c r="Y52" s="298"/>
    </row>
    <row r="53" spans="1:29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79"/>
      <c r="M53" s="377" t="s">
        <v>63</v>
      </c>
      <c r="N53" s="331"/>
      <c r="O53" s="331"/>
      <c r="P53" s="331"/>
      <c r="Q53" s="331"/>
      <c r="R53" s="331"/>
      <c r="S53" s="332"/>
      <c r="T53" s="38" t="s">
        <v>62</v>
      </c>
      <c r="U53" s="297">
        <f>IFERROR(SUM(U50:U51),"0")</f>
        <v>100</v>
      </c>
      <c r="V53" s="297">
        <f>IFERROR(SUM(V50:V51),"0")</f>
        <v>108</v>
      </c>
      <c r="W53" s="38"/>
      <c r="X53" s="298"/>
      <c r="Y53" s="298"/>
    </row>
    <row r="54" spans="1:29" ht="16.5" customHeight="1" x14ac:dyDescent="0.25">
      <c r="A54" s="372" t="s">
        <v>102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291"/>
      <c r="Y54" s="291"/>
    </row>
    <row r="55" spans="1:29" ht="14.25" customHeight="1" x14ac:dyDescent="0.25">
      <c r="A55" s="373" t="s">
        <v>103</v>
      </c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290"/>
      <c r="Y55" s="290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74">
        <v>4680115881426</v>
      </c>
      <c r="E56" s="319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19"/>
      <c r="R56" s="35"/>
      <c r="S56" s="35"/>
      <c r="T56" s="36" t="s">
        <v>62</v>
      </c>
      <c r="U56" s="295">
        <v>50</v>
      </c>
      <c r="V56" s="296">
        <f>IFERROR(IF(U56="",0,CEILING((U56/$H56),1)*$H56),"")</f>
        <v>54</v>
      </c>
      <c r="W56" s="37">
        <f>IFERROR(IF(V56=0,"",ROUNDUP(V56/H56,0)*0.02175),"")</f>
        <v>0.10874999999999999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74">
        <v>4680115881419</v>
      </c>
      <c r="E57" s="319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19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74">
        <v>4680115881525</v>
      </c>
      <c r="E58" s="319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394" t="s">
        <v>110</v>
      </c>
      <c r="N58" s="376"/>
      <c r="O58" s="376"/>
      <c r="P58" s="376"/>
      <c r="Q58" s="319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8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79"/>
      <c r="M59" s="377" t="s">
        <v>63</v>
      </c>
      <c r="N59" s="331"/>
      <c r="O59" s="331"/>
      <c r="P59" s="331"/>
      <c r="Q59" s="331"/>
      <c r="R59" s="331"/>
      <c r="S59" s="332"/>
      <c r="T59" s="38" t="s">
        <v>64</v>
      </c>
      <c r="U59" s="297">
        <f>IFERROR(U56/H56,"0")+IFERROR(U57/H57,"0")+IFERROR(U58/H58,"0")</f>
        <v>4.6296296296296298</v>
      </c>
      <c r="V59" s="297">
        <f>IFERROR(V56/H56,"0")+IFERROR(V57/H57,"0")+IFERROR(V58/H58,"0")</f>
        <v>5</v>
      </c>
      <c r="W59" s="297">
        <f>IFERROR(IF(W56="",0,W56),"0")+IFERROR(IF(W57="",0,W57),"0")+IFERROR(IF(W58="",0,W58),"0")</f>
        <v>0.10874999999999999</v>
      </c>
      <c r="X59" s="298"/>
      <c r="Y59" s="298"/>
    </row>
    <row r="60" spans="1:29" x14ac:dyDescent="0.2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79"/>
      <c r="M60" s="377" t="s">
        <v>63</v>
      </c>
      <c r="N60" s="331"/>
      <c r="O60" s="331"/>
      <c r="P60" s="331"/>
      <c r="Q60" s="331"/>
      <c r="R60" s="331"/>
      <c r="S60" s="332"/>
      <c r="T60" s="38" t="s">
        <v>62</v>
      </c>
      <c r="U60" s="297">
        <f>IFERROR(SUM(U56:U58),"0")</f>
        <v>50</v>
      </c>
      <c r="V60" s="297">
        <f>IFERROR(SUM(V56:V58),"0")</f>
        <v>54</v>
      </c>
      <c r="W60" s="38"/>
      <c r="X60" s="298"/>
      <c r="Y60" s="298"/>
    </row>
    <row r="61" spans="1:29" ht="16.5" customHeight="1" x14ac:dyDescent="0.25">
      <c r="A61" s="372" t="s">
        <v>94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291"/>
      <c r="Y61" s="291"/>
    </row>
    <row r="62" spans="1:29" ht="14.25" customHeight="1" x14ac:dyDescent="0.25">
      <c r="A62" s="373" t="s">
        <v>103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290"/>
      <c r="Y62" s="290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74">
        <v>4607091382945</v>
      </c>
      <c r="E63" s="319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39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19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74">
        <v>4607091385670</v>
      </c>
      <c r="E64" s="319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19"/>
      <c r="R64" s="35"/>
      <c r="S64" s="35"/>
      <c r="T64" s="36" t="s">
        <v>62</v>
      </c>
      <c r="U64" s="295">
        <v>25</v>
      </c>
      <c r="V64" s="296">
        <f t="shared" si="2"/>
        <v>32.400000000000006</v>
      </c>
      <c r="W64" s="37">
        <f>IFERROR(IF(V64=0,"",ROUNDUP(V64/H64,0)*0.02175),"")</f>
        <v>6.5250000000000002E-2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74">
        <v>4680115881327</v>
      </c>
      <c r="E65" s="319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19"/>
      <c r="R65" s="35"/>
      <c r="S65" s="35"/>
      <c r="T65" s="36" t="s">
        <v>62</v>
      </c>
      <c r="U65" s="295">
        <v>310</v>
      </c>
      <c r="V65" s="296">
        <f t="shared" si="2"/>
        <v>313.20000000000005</v>
      </c>
      <c r="W65" s="37">
        <f>IFERROR(IF(V65=0,"",ROUNDUP(V65/H65,0)*0.02175),"")</f>
        <v>0.63074999999999992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74">
        <v>4607091388312</v>
      </c>
      <c r="E66" s="319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19"/>
      <c r="R66" s="35"/>
      <c r="S66" s="35"/>
      <c r="T66" s="36" t="s">
        <v>62</v>
      </c>
      <c r="U66" s="295">
        <v>125</v>
      </c>
      <c r="V66" s="296">
        <f t="shared" si="2"/>
        <v>129.60000000000002</v>
      </c>
      <c r="W66" s="37">
        <f>IFERROR(IF(V66=0,"",ROUNDUP(V66/H66,0)*0.02175),"")</f>
        <v>0.26100000000000001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74">
        <v>4680115882133</v>
      </c>
      <c r="E67" s="319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399" t="s">
        <v>122</v>
      </c>
      <c r="N67" s="376"/>
      <c r="O67" s="376"/>
      <c r="P67" s="376"/>
      <c r="Q67" s="319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74">
        <v>4607091382952</v>
      </c>
      <c r="E68" s="319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19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74">
        <v>4607091385687</v>
      </c>
      <c r="E69" s="319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6"/>
      <c r="O69" s="376"/>
      <c r="P69" s="376"/>
      <c r="Q69" s="319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74">
        <v>4607091384604</v>
      </c>
      <c r="E70" s="319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6"/>
      <c r="O70" s="376"/>
      <c r="P70" s="376"/>
      <c r="Q70" s="319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74">
        <v>4680115880283</v>
      </c>
      <c r="E71" s="319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6"/>
      <c r="O71" s="376"/>
      <c r="P71" s="376"/>
      <c r="Q71" s="319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74">
        <v>4680115881518</v>
      </c>
      <c r="E72" s="319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6"/>
      <c r="O72" s="376"/>
      <c r="P72" s="376"/>
      <c r="Q72" s="319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74">
        <v>4680115881303</v>
      </c>
      <c r="E73" s="319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6"/>
      <c r="O73" s="376"/>
      <c r="P73" s="376"/>
      <c r="Q73" s="319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74">
        <v>4607091381986</v>
      </c>
      <c r="E74" s="319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40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6"/>
      <c r="O74" s="376"/>
      <c r="P74" s="376"/>
      <c r="Q74" s="319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74">
        <v>4607091388466</v>
      </c>
      <c r="E75" s="319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6"/>
      <c r="O75" s="376"/>
      <c r="P75" s="376"/>
      <c r="Q75" s="319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74">
        <v>4680115880269</v>
      </c>
      <c r="E76" s="319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6"/>
      <c r="O76" s="376"/>
      <c r="P76" s="376"/>
      <c r="Q76" s="319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74">
        <v>4680115880429</v>
      </c>
      <c r="E77" s="319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6"/>
      <c r="O77" s="376"/>
      <c r="P77" s="376"/>
      <c r="Q77" s="319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74">
        <v>4680115881457</v>
      </c>
      <c r="E78" s="319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6"/>
      <c r="O78" s="376"/>
      <c r="P78" s="376"/>
      <c r="Q78" s="319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8"/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79"/>
      <c r="M79" s="377" t="s">
        <v>63</v>
      </c>
      <c r="N79" s="331"/>
      <c r="O79" s="331"/>
      <c r="P79" s="331"/>
      <c r="Q79" s="331"/>
      <c r="R79" s="331"/>
      <c r="S79" s="332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42.592592592592595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44.000000000000007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0.95699999999999996</v>
      </c>
      <c r="X79" s="298"/>
      <c r="Y79" s="298"/>
    </row>
    <row r="80" spans="1:29" x14ac:dyDescent="0.2">
      <c r="A80" s="303"/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79"/>
      <c r="M80" s="377" t="s">
        <v>63</v>
      </c>
      <c r="N80" s="331"/>
      <c r="O80" s="331"/>
      <c r="P80" s="331"/>
      <c r="Q80" s="331"/>
      <c r="R80" s="331"/>
      <c r="S80" s="332"/>
      <c r="T80" s="38" t="s">
        <v>62</v>
      </c>
      <c r="U80" s="297">
        <f>IFERROR(SUM(U63:U78),"0")</f>
        <v>460</v>
      </c>
      <c r="V80" s="297">
        <f>IFERROR(SUM(V63:V78),"0")</f>
        <v>475.20000000000005</v>
      </c>
      <c r="W80" s="38"/>
      <c r="X80" s="298"/>
      <c r="Y80" s="298"/>
    </row>
    <row r="81" spans="1:29" ht="14.25" customHeight="1" x14ac:dyDescent="0.25">
      <c r="A81" s="373" t="s">
        <v>96</v>
      </c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290"/>
      <c r="Y81" s="290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74">
        <v>4607091388442</v>
      </c>
      <c r="E82" s="319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4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6"/>
      <c r="O82" s="376"/>
      <c r="P82" s="376"/>
      <c r="Q82" s="319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74">
        <v>4607091384789</v>
      </c>
      <c r="E83" s="319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412" t="s">
        <v>150</v>
      </c>
      <c r="N83" s="376"/>
      <c r="O83" s="376"/>
      <c r="P83" s="376"/>
      <c r="Q83" s="319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74">
        <v>4680115881488</v>
      </c>
      <c r="E84" s="319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6"/>
      <c r="O84" s="376"/>
      <c r="P84" s="376"/>
      <c r="Q84" s="319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74">
        <v>4607091384765</v>
      </c>
      <c r="E85" s="319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414" t="s">
        <v>155</v>
      </c>
      <c r="N85" s="376"/>
      <c r="O85" s="376"/>
      <c r="P85" s="376"/>
      <c r="Q85" s="319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74">
        <v>4680115880658</v>
      </c>
      <c r="E86" s="319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6"/>
      <c r="O86" s="376"/>
      <c r="P86" s="376"/>
      <c r="Q86" s="319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74">
        <v>4607091381962</v>
      </c>
      <c r="E87" s="319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6"/>
      <c r="O87" s="376"/>
      <c r="P87" s="376"/>
      <c r="Q87" s="319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8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79"/>
      <c r="M88" s="377" t="s">
        <v>63</v>
      </c>
      <c r="N88" s="331"/>
      <c r="O88" s="331"/>
      <c r="P88" s="331"/>
      <c r="Q88" s="331"/>
      <c r="R88" s="331"/>
      <c r="S88" s="332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3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79"/>
      <c r="M89" s="377" t="s">
        <v>63</v>
      </c>
      <c r="N89" s="331"/>
      <c r="O89" s="331"/>
      <c r="P89" s="331"/>
      <c r="Q89" s="331"/>
      <c r="R89" s="331"/>
      <c r="S89" s="332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73" t="s">
        <v>57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290"/>
      <c r="Y90" s="290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74">
        <v>4607091387667</v>
      </c>
      <c r="E91" s="319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6"/>
      <c r="O91" s="376"/>
      <c r="P91" s="376"/>
      <c r="Q91" s="319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74">
        <v>4607091387636</v>
      </c>
      <c r="E92" s="319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6"/>
      <c r="O92" s="376"/>
      <c r="P92" s="376"/>
      <c r="Q92" s="319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74">
        <v>4607091384727</v>
      </c>
      <c r="E93" s="319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6"/>
      <c r="O93" s="376"/>
      <c r="P93" s="376"/>
      <c r="Q93" s="319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74">
        <v>4607091386745</v>
      </c>
      <c r="E94" s="319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6"/>
      <c r="O94" s="376"/>
      <c r="P94" s="376"/>
      <c r="Q94" s="319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74">
        <v>4607091382426</v>
      </c>
      <c r="E95" s="319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6"/>
      <c r="O95" s="376"/>
      <c r="P95" s="376"/>
      <c r="Q95" s="319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74">
        <v>4607091386547</v>
      </c>
      <c r="E96" s="319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6"/>
      <c r="O96" s="376"/>
      <c r="P96" s="376"/>
      <c r="Q96" s="319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74">
        <v>4607091384703</v>
      </c>
      <c r="E97" s="319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6"/>
      <c r="O97" s="376"/>
      <c r="P97" s="376"/>
      <c r="Q97" s="319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74">
        <v>4607091384734</v>
      </c>
      <c r="E98" s="319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6"/>
      <c r="O98" s="376"/>
      <c r="P98" s="376"/>
      <c r="Q98" s="319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74">
        <v>4607091382464</v>
      </c>
      <c r="E99" s="319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6"/>
      <c r="O99" s="376"/>
      <c r="P99" s="376"/>
      <c r="Q99" s="319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8"/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79"/>
      <c r="M100" s="377" t="s">
        <v>63</v>
      </c>
      <c r="N100" s="331"/>
      <c r="O100" s="331"/>
      <c r="P100" s="331"/>
      <c r="Q100" s="331"/>
      <c r="R100" s="331"/>
      <c r="S100" s="332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3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79"/>
      <c r="M101" s="377" t="s">
        <v>63</v>
      </c>
      <c r="N101" s="331"/>
      <c r="O101" s="331"/>
      <c r="P101" s="331"/>
      <c r="Q101" s="331"/>
      <c r="R101" s="331"/>
      <c r="S101" s="332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73" t="s">
        <v>65</v>
      </c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03"/>
      <c r="W102" s="303"/>
      <c r="X102" s="290"/>
      <c r="Y102" s="290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74">
        <v>4607091386967</v>
      </c>
      <c r="E103" s="319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426" t="s">
        <v>180</v>
      </c>
      <c r="N103" s="376"/>
      <c r="O103" s="376"/>
      <c r="P103" s="376"/>
      <c r="Q103" s="319"/>
      <c r="R103" s="35"/>
      <c r="S103" s="35"/>
      <c r="T103" s="36" t="s">
        <v>62</v>
      </c>
      <c r="U103" s="295">
        <v>45</v>
      </c>
      <c r="V103" s="296">
        <f t="shared" ref="V103:V109" si="6">IFERROR(IF(U103="",0,CEILING((U103/$H103),1)*$H103),"")</f>
        <v>48.599999999999994</v>
      </c>
      <c r="W103" s="37">
        <f>IFERROR(IF(V103=0,"",ROUNDUP(V103/H103,0)*0.02175),"")</f>
        <v>0.1305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74">
        <v>4607091385304</v>
      </c>
      <c r="E104" s="319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4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6"/>
      <c r="O104" s="376"/>
      <c r="P104" s="376"/>
      <c r="Q104" s="319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74">
        <v>4607091386264</v>
      </c>
      <c r="E105" s="319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4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6"/>
      <c r="O105" s="376"/>
      <c r="P105" s="376"/>
      <c r="Q105" s="319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74">
        <v>4607091385731</v>
      </c>
      <c r="E106" s="319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29" t="s">
        <v>187</v>
      </c>
      <c r="N106" s="376"/>
      <c r="O106" s="376"/>
      <c r="P106" s="376"/>
      <c r="Q106" s="319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74">
        <v>4680115880214</v>
      </c>
      <c r="E107" s="319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430" t="s">
        <v>190</v>
      </c>
      <c r="N107" s="376"/>
      <c r="O107" s="376"/>
      <c r="P107" s="376"/>
      <c r="Q107" s="319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74">
        <v>4680115880894</v>
      </c>
      <c r="E108" s="319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431" t="s">
        <v>193</v>
      </c>
      <c r="N108" s="376"/>
      <c r="O108" s="376"/>
      <c r="P108" s="376"/>
      <c r="Q108" s="319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74">
        <v>4607091385427</v>
      </c>
      <c r="E109" s="319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4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6"/>
      <c r="O109" s="376"/>
      <c r="P109" s="376"/>
      <c r="Q109" s="319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8"/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79"/>
      <c r="M110" s="377" t="s">
        <v>63</v>
      </c>
      <c r="N110" s="331"/>
      <c r="O110" s="331"/>
      <c r="P110" s="331"/>
      <c r="Q110" s="331"/>
      <c r="R110" s="331"/>
      <c r="S110" s="332"/>
      <c r="T110" s="38" t="s">
        <v>64</v>
      </c>
      <c r="U110" s="297">
        <f>IFERROR(U103/H103,"0")+IFERROR(U104/H104,"0")+IFERROR(U105/H105,"0")+IFERROR(U106/H106,"0")+IFERROR(U107/H107,"0")+IFERROR(U108/H108,"0")+IFERROR(U109/H109,"0")</f>
        <v>5.5555555555555554</v>
      </c>
      <c r="V110" s="297">
        <f>IFERROR(V103/H103,"0")+IFERROR(V104/H104,"0")+IFERROR(V105/H105,"0")+IFERROR(V106/H106,"0")+IFERROR(V107/H107,"0")+IFERROR(V108/H108,"0")+IFERROR(V109/H109,"0")</f>
        <v>6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0.1305</v>
      </c>
      <c r="X110" s="298"/>
      <c r="Y110" s="298"/>
    </row>
    <row r="111" spans="1:29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79"/>
      <c r="M111" s="377" t="s">
        <v>63</v>
      </c>
      <c r="N111" s="331"/>
      <c r="O111" s="331"/>
      <c r="P111" s="331"/>
      <c r="Q111" s="331"/>
      <c r="R111" s="331"/>
      <c r="S111" s="332"/>
      <c r="T111" s="38" t="s">
        <v>62</v>
      </c>
      <c r="U111" s="297">
        <f>IFERROR(SUM(U103:U109),"0")</f>
        <v>45</v>
      </c>
      <c r="V111" s="297">
        <f>IFERROR(SUM(V103:V109),"0")</f>
        <v>48.599999999999994</v>
      </c>
      <c r="W111" s="38"/>
      <c r="X111" s="298"/>
      <c r="Y111" s="298"/>
    </row>
    <row r="112" spans="1:29" ht="14.25" customHeight="1" x14ac:dyDescent="0.25">
      <c r="A112" s="373" t="s">
        <v>196</v>
      </c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303"/>
      <c r="V112" s="303"/>
      <c r="W112" s="303"/>
      <c r="X112" s="290"/>
      <c r="Y112" s="290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74">
        <v>4607091383065</v>
      </c>
      <c r="E113" s="319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6"/>
      <c r="O113" s="376"/>
      <c r="P113" s="376"/>
      <c r="Q113" s="319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74">
        <v>4607091380699</v>
      </c>
      <c r="E114" s="319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34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6"/>
      <c r="O114" s="376"/>
      <c r="P114" s="376"/>
      <c r="Q114" s="319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74">
        <v>4680115880238</v>
      </c>
      <c r="E115" s="319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35" t="s">
        <v>203</v>
      </c>
      <c r="N115" s="376"/>
      <c r="O115" s="376"/>
      <c r="P115" s="376"/>
      <c r="Q115" s="319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74">
        <v>4680115881464</v>
      </c>
      <c r="E116" s="319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36" t="s">
        <v>206</v>
      </c>
      <c r="N116" s="376"/>
      <c r="O116" s="376"/>
      <c r="P116" s="376"/>
      <c r="Q116" s="319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8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79"/>
      <c r="M117" s="377" t="s">
        <v>63</v>
      </c>
      <c r="N117" s="331"/>
      <c r="O117" s="331"/>
      <c r="P117" s="331"/>
      <c r="Q117" s="331"/>
      <c r="R117" s="331"/>
      <c r="S117" s="332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79"/>
      <c r="M118" s="377" t="s">
        <v>63</v>
      </c>
      <c r="N118" s="331"/>
      <c r="O118" s="331"/>
      <c r="P118" s="331"/>
      <c r="Q118" s="331"/>
      <c r="R118" s="331"/>
      <c r="S118" s="332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72" t="s">
        <v>207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291"/>
      <c r="Y119" s="291"/>
    </row>
    <row r="120" spans="1:29" ht="14.25" customHeight="1" x14ac:dyDescent="0.25">
      <c r="A120" s="373" t="s">
        <v>65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290"/>
      <c r="Y120" s="290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74">
        <v>4607091385168</v>
      </c>
      <c r="E121" s="319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6"/>
      <c r="O121" s="376"/>
      <c r="P121" s="376"/>
      <c r="Q121" s="319"/>
      <c r="R121" s="35"/>
      <c r="S121" s="35"/>
      <c r="T121" s="36" t="s">
        <v>62</v>
      </c>
      <c r="U121" s="295">
        <v>200</v>
      </c>
      <c r="V121" s="296">
        <f>IFERROR(IF(U121="",0,CEILING((U121/$H121),1)*$H121),"")</f>
        <v>202.5</v>
      </c>
      <c r="W121" s="37">
        <f>IFERROR(IF(V121=0,"",ROUNDUP(V121/H121,0)*0.02175),"")</f>
        <v>0.54374999999999996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74">
        <v>4607091383256</v>
      </c>
      <c r="E122" s="319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6"/>
      <c r="O122" s="376"/>
      <c r="P122" s="376"/>
      <c r="Q122" s="319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74">
        <v>4607091385748</v>
      </c>
      <c r="E123" s="319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6"/>
      <c r="O123" s="376"/>
      <c r="P123" s="376"/>
      <c r="Q123" s="319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74">
        <v>4607091384581</v>
      </c>
      <c r="E124" s="319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6"/>
      <c r="O124" s="376"/>
      <c r="P124" s="376"/>
      <c r="Q124" s="319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8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79"/>
      <c r="M125" s="377" t="s">
        <v>63</v>
      </c>
      <c r="N125" s="331"/>
      <c r="O125" s="331"/>
      <c r="P125" s="331"/>
      <c r="Q125" s="331"/>
      <c r="R125" s="331"/>
      <c r="S125" s="332"/>
      <c r="T125" s="38" t="s">
        <v>64</v>
      </c>
      <c r="U125" s="297">
        <f>IFERROR(U121/H121,"0")+IFERROR(U122/H122,"0")+IFERROR(U123/H123,"0")+IFERROR(U124/H124,"0")</f>
        <v>24.691358024691358</v>
      </c>
      <c r="V125" s="297">
        <f>IFERROR(V121/H121,"0")+IFERROR(V122/H122,"0")+IFERROR(V123/H123,"0")+IFERROR(V124/H124,"0")</f>
        <v>25</v>
      </c>
      <c r="W125" s="297">
        <f>IFERROR(IF(W121="",0,W121),"0")+IFERROR(IF(W122="",0,W122),"0")+IFERROR(IF(W123="",0,W123),"0")+IFERROR(IF(W124="",0,W124),"0")</f>
        <v>0.54374999999999996</v>
      </c>
      <c r="X125" s="298"/>
      <c r="Y125" s="298"/>
    </row>
    <row r="126" spans="1:29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79"/>
      <c r="M126" s="377" t="s">
        <v>63</v>
      </c>
      <c r="N126" s="331"/>
      <c r="O126" s="331"/>
      <c r="P126" s="331"/>
      <c r="Q126" s="331"/>
      <c r="R126" s="331"/>
      <c r="S126" s="332"/>
      <c r="T126" s="38" t="s">
        <v>62</v>
      </c>
      <c r="U126" s="297">
        <f>IFERROR(SUM(U121:U124),"0")</f>
        <v>200</v>
      </c>
      <c r="V126" s="297">
        <f>IFERROR(SUM(V121:V124),"0")</f>
        <v>202.5</v>
      </c>
      <c r="W126" s="38"/>
      <c r="X126" s="298"/>
      <c r="Y126" s="298"/>
    </row>
    <row r="127" spans="1:29" ht="27.75" customHeight="1" x14ac:dyDescent="0.2">
      <c r="A127" s="370" t="s">
        <v>216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49"/>
      <c r="Y127" s="49"/>
    </row>
    <row r="128" spans="1:29" ht="16.5" customHeight="1" x14ac:dyDescent="0.25">
      <c r="A128" s="372" t="s">
        <v>217</v>
      </c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3"/>
      <c r="X128" s="291"/>
      <c r="Y128" s="291"/>
    </row>
    <row r="129" spans="1:29" ht="14.25" customHeight="1" x14ac:dyDescent="0.25">
      <c r="A129" s="373" t="s">
        <v>103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290"/>
      <c r="Y129" s="290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74">
        <v>4607091383423</v>
      </c>
      <c r="E130" s="319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6"/>
      <c r="O130" s="376"/>
      <c r="P130" s="376"/>
      <c r="Q130" s="319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74">
        <v>4607091381405</v>
      </c>
      <c r="E131" s="319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6"/>
      <c r="O131" s="376"/>
      <c r="P131" s="376"/>
      <c r="Q131" s="319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74">
        <v>4607091386516</v>
      </c>
      <c r="E132" s="319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6"/>
      <c r="O132" s="376"/>
      <c r="P132" s="376"/>
      <c r="Q132" s="319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8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79"/>
      <c r="M133" s="377" t="s">
        <v>63</v>
      </c>
      <c r="N133" s="331"/>
      <c r="O133" s="331"/>
      <c r="P133" s="331"/>
      <c r="Q133" s="331"/>
      <c r="R133" s="331"/>
      <c r="S133" s="332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79"/>
      <c r="M134" s="377" t="s">
        <v>63</v>
      </c>
      <c r="N134" s="331"/>
      <c r="O134" s="331"/>
      <c r="P134" s="331"/>
      <c r="Q134" s="331"/>
      <c r="R134" s="331"/>
      <c r="S134" s="332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72" t="s">
        <v>224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291"/>
      <c r="Y135" s="291"/>
    </row>
    <row r="136" spans="1:29" ht="14.25" customHeight="1" x14ac:dyDescent="0.25">
      <c r="A136" s="373" t="s">
        <v>103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290"/>
      <c r="Y136" s="290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74">
        <v>4680115882638</v>
      </c>
      <c r="E137" s="319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44" t="s">
        <v>227</v>
      </c>
      <c r="N137" s="376"/>
      <c r="O137" s="376"/>
      <c r="P137" s="376"/>
      <c r="Q137" s="319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74">
        <v>4607091387445</v>
      </c>
      <c r="E138" s="319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19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74">
        <v>4607091386004</v>
      </c>
      <c r="E139" s="319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19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74">
        <v>4607091386004</v>
      </c>
      <c r="E140" s="319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19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74">
        <v>4607091386073</v>
      </c>
      <c r="E141" s="319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4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19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74">
        <v>4607091387322</v>
      </c>
      <c r="E142" s="319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19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74">
        <v>4607091387322</v>
      </c>
      <c r="E143" s="319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19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74">
        <v>4607091387377</v>
      </c>
      <c r="E144" s="319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19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74">
        <v>4680115881402</v>
      </c>
      <c r="E145" s="319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52" t="s">
        <v>244</v>
      </c>
      <c r="N145" s="376"/>
      <c r="O145" s="376"/>
      <c r="P145" s="376"/>
      <c r="Q145" s="319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74">
        <v>4607091387353</v>
      </c>
      <c r="E146" s="319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19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74">
        <v>4607091386011</v>
      </c>
      <c r="E147" s="319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19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74">
        <v>4607091387308</v>
      </c>
      <c r="E148" s="319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19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74">
        <v>4607091387339</v>
      </c>
      <c r="E149" s="319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19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74">
        <v>4680115881938</v>
      </c>
      <c r="E150" s="319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57" t="s">
        <v>255</v>
      </c>
      <c r="N150" s="376"/>
      <c r="O150" s="376"/>
      <c r="P150" s="376"/>
      <c r="Q150" s="319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74">
        <v>4680115881396</v>
      </c>
      <c r="E151" s="319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58" t="s">
        <v>258</v>
      </c>
      <c r="N151" s="376"/>
      <c r="O151" s="376"/>
      <c r="P151" s="376"/>
      <c r="Q151" s="319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74">
        <v>4607091387346</v>
      </c>
      <c r="E152" s="319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76"/>
      <c r="O152" s="376"/>
      <c r="P152" s="376"/>
      <c r="Q152" s="319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74">
        <v>4607091389807</v>
      </c>
      <c r="E153" s="319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76"/>
      <c r="O153" s="376"/>
      <c r="P153" s="376"/>
      <c r="Q153" s="319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78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79"/>
      <c r="M154" s="377" t="s">
        <v>63</v>
      </c>
      <c r="N154" s="331"/>
      <c r="O154" s="331"/>
      <c r="P154" s="331"/>
      <c r="Q154" s="331"/>
      <c r="R154" s="331"/>
      <c r="S154" s="332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79"/>
      <c r="M155" s="377" t="s">
        <v>63</v>
      </c>
      <c r="N155" s="331"/>
      <c r="O155" s="331"/>
      <c r="P155" s="331"/>
      <c r="Q155" s="331"/>
      <c r="R155" s="331"/>
      <c r="S155" s="332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73" t="s">
        <v>96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290"/>
      <c r="Y156" s="290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74">
        <v>4680115881914</v>
      </c>
      <c r="E157" s="319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1" t="s">
        <v>265</v>
      </c>
      <c r="N157" s="376"/>
      <c r="O157" s="376"/>
      <c r="P157" s="376"/>
      <c r="Q157" s="319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74">
        <v>4680115880764</v>
      </c>
      <c r="E158" s="319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62" t="s">
        <v>268</v>
      </c>
      <c r="N158" s="376"/>
      <c r="O158" s="376"/>
      <c r="P158" s="376"/>
      <c r="Q158" s="319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78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79"/>
      <c r="M159" s="377" t="s">
        <v>63</v>
      </c>
      <c r="N159" s="331"/>
      <c r="O159" s="331"/>
      <c r="P159" s="331"/>
      <c r="Q159" s="331"/>
      <c r="R159" s="331"/>
      <c r="S159" s="332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79"/>
      <c r="M160" s="377" t="s">
        <v>63</v>
      </c>
      <c r="N160" s="331"/>
      <c r="O160" s="331"/>
      <c r="P160" s="331"/>
      <c r="Q160" s="331"/>
      <c r="R160" s="331"/>
      <c r="S160" s="332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73" t="s">
        <v>57</v>
      </c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  <c r="U161" s="303"/>
      <c r="V161" s="303"/>
      <c r="W161" s="303"/>
      <c r="X161" s="290"/>
      <c r="Y161" s="290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74">
        <v>4607091387193</v>
      </c>
      <c r="E162" s="319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76"/>
      <c r="O162" s="376"/>
      <c r="P162" s="376"/>
      <c r="Q162" s="319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74">
        <v>4607091387230</v>
      </c>
      <c r="E163" s="319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76"/>
      <c r="O163" s="376"/>
      <c r="P163" s="376"/>
      <c r="Q163" s="319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74">
        <v>4680115880993</v>
      </c>
      <c r="E164" s="319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76"/>
      <c r="O164" s="376"/>
      <c r="P164" s="376"/>
      <c r="Q164" s="319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74">
        <v>4680115881761</v>
      </c>
      <c r="E165" s="319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6" t="s">
        <v>277</v>
      </c>
      <c r="N165" s="376"/>
      <c r="O165" s="376"/>
      <c r="P165" s="376"/>
      <c r="Q165" s="319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74">
        <v>4680115881563</v>
      </c>
      <c r="E166" s="319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76"/>
      <c r="O166" s="376"/>
      <c r="P166" s="376"/>
      <c r="Q166" s="319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74">
        <v>4680115882683</v>
      </c>
      <c r="E167" s="319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68" t="s">
        <v>282</v>
      </c>
      <c r="N167" s="376"/>
      <c r="O167" s="376"/>
      <c r="P167" s="376"/>
      <c r="Q167" s="319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74">
        <v>4680115882690</v>
      </c>
      <c r="E168" s="319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9" t="s">
        <v>285</v>
      </c>
      <c r="N168" s="376"/>
      <c r="O168" s="376"/>
      <c r="P168" s="376"/>
      <c r="Q168" s="319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74">
        <v>4680115882669</v>
      </c>
      <c r="E169" s="319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70" t="s">
        <v>288</v>
      </c>
      <c r="N169" s="376"/>
      <c r="O169" s="376"/>
      <c r="P169" s="376"/>
      <c r="Q169" s="319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74">
        <v>4680115882676</v>
      </c>
      <c r="E170" s="319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71" t="s">
        <v>291</v>
      </c>
      <c r="N170" s="376"/>
      <c r="O170" s="376"/>
      <c r="P170" s="376"/>
      <c r="Q170" s="319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74">
        <v>4607091387285</v>
      </c>
      <c r="E171" s="319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76"/>
      <c r="O171" s="376"/>
      <c r="P171" s="376"/>
      <c r="Q171" s="319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74">
        <v>4680115880986</v>
      </c>
      <c r="E172" s="319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76"/>
      <c r="O172" s="376"/>
      <c r="P172" s="376"/>
      <c r="Q172" s="319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74">
        <v>4680115880207</v>
      </c>
      <c r="E173" s="319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7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76"/>
      <c r="O173" s="376"/>
      <c r="P173" s="376"/>
      <c r="Q173" s="319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74">
        <v>4680115881785</v>
      </c>
      <c r="E174" s="319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75" t="s">
        <v>300</v>
      </c>
      <c r="N174" s="376"/>
      <c r="O174" s="376"/>
      <c r="P174" s="376"/>
      <c r="Q174" s="319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74">
        <v>4680115881679</v>
      </c>
      <c r="E175" s="319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7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76"/>
      <c r="O175" s="376"/>
      <c r="P175" s="376"/>
      <c r="Q175" s="319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74">
        <v>4680115880191</v>
      </c>
      <c r="E176" s="319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7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76"/>
      <c r="O176" s="376"/>
      <c r="P176" s="376"/>
      <c r="Q176" s="319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74">
        <v>4607091389845</v>
      </c>
      <c r="E177" s="319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76"/>
      <c r="O177" s="376"/>
      <c r="P177" s="376"/>
      <c r="Q177" s="319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78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79"/>
      <c r="M178" s="377" t="s">
        <v>63</v>
      </c>
      <c r="N178" s="331"/>
      <c r="O178" s="331"/>
      <c r="P178" s="331"/>
      <c r="Q178" s="331"/>
      <c r="R178" s="331"/>
      <c r="S178" s="332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298"/>
      <c r="Y178" s="298"/>
    </row>
    <row r="179" spans="1:29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79"/>
      <c r="M179" s="377" t="s">
        <v>63</v>
      </c>
      <c r="N179" s="331"/>
      <c r="O179" s="331"/>
      <c r="P179" s="331"/>
      <c r="Q179" s="331"/>
      <c r="R179" s="331"/>
      <c r="S179" s="332"/>
      <c r="T179" s="38" t="s">
        <v>62</v>
      </c>
      <c r="U179" s="297">
        <f>IFERROR(SUM(U162:U177),"0")</f>
        <v>0</v>
      </c>
      <c r="V179" s="297">
        <f>IFERROR(SUM(V162:V177),"0")</f>
        <v>0</v>
      </c>
      <c r="W179" s="38"/>
      <c r="X179" s="298"/>
      <c r="Y179" s="298"/>
    </row>
    <row r="180" spans="1:29" ht="14.25" customHeight="1" x14ac:dyDescent="0.25">
      <c r="A180" s="373" t="s">
        <v>65</v>
      </c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290"/>
      <c r="Y180" s="290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74">
        <v>4680115882607</v>
      </c>
      <c r="E181" s="319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79" t="s">
        <v>309</v>
      </c>
      <c r="N181" s="376"/>
      <c r="O181" s="376"/>
      <c r="P181" s="376"/>
      <c r="Q181" s="319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74">
        <v>4680115882942</v>
      </c>
      <c r="E182" s="319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80" t="s">
        <v>312</v>
      </c>
      <c r="N182" s="376"/>
      <c r="O182" s="376"/>
      <c r="P182" s="376"/>
      <c r="Q182" s="319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74">
        <v>4680115881556</v>
      </c>
      <c r="E183" s="319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81" t="s">
        <v>315</v>
      </c>
      <c r="N183" s="376"/>
      <c r="O183" s="376"/>
      <c r="P183" s="376"/>
      <c r="Q183" s="319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74">
        <v>4607091387766</v>
      </c>
      <c r="E184" s="319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19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74">
        <v>4607091387957</v>
      </c>
      <c r="E185" s="319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19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74">
        <v>4607091387964</v>
      </c>
      <c r="E186" s="319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19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74">
        <v>4680115880573</v>
      </c>
      <c r="E187" s="319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85" t="s">
        <v>324</v>
      </c>
      <c r="N187" s="376"/>
      <c r="O187" s="376"/>
      <c r="P187" s="376"/>
      <c r="Q187" s="319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74">
        <v>4680115881594</v>
      </c>
      <c r="E188" s="319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86" t="s">
        <v>327</v>
      </c>
      <c r="N188" s="376"/>
      <c r="O188" s="376"/>
      <c r="P188" s="376"/>
      <c r="Q188" s="319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74">
        <v>4680115881587</v>
      </c>
      <c r="E189" s="319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87" t="s">
        <v>330</v>
      </c>
      <c r="N189" s="376"/>
      <c r="O189" s="376"/>
      <c r="P189" s="376"/>
      <c r="Q189" s="319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74">
        <v>4680115880962</v>
      </c>
      <c r="E190" s="319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88" t="s">
        <v>333</v>
      </c>
      <c r="N190" s="376"/>
      <c r="O190" s="376"/>
      <c r="P190" s="376"/>
      <c r="Q190" s="319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74">
        <v>4680115881617</v>
      </c>
      <c r="E191" s="319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89" t="s">
        <v>336</v>
      </c>
      <c r="N191" s="376"/>
      <c r="O191" s="376"/>
      <c r="P191" s="376"/>
      <c r="Q191" s="319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74">
        <v>4680115881228</v>
      </c>
      <c r="E192" s="319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19"/>
      <c r="R192" s="35"/>
      <c r="S192" s="35"/>
      <c r="T192" s="36" t="s">
        <v>62</v>
      </c>
      <c r="U192" s="295">
        <v>28</v>
      </c>
      <c r="V192" s="296">
        <f t="shared" si="9"/>
        <v>28.799999999999997</v>
      </c>
      <c r="W192" s="37">
        <f>IFERROR(IF(V192=0,"",ROUNDUP(V192/H192,0)*0.00753),"")</f>
        <v>9.0359999999999996E-2</v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74">
        <v>4680115881037</v>
      </c>
      <c r="E193" s="319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91" t="s">
        <v>341</v>
      </c>
      <c r="N193" s="376"/>
      <c r="O193" s="376"/>
      <c r="P193" s="376"/>
      <c r="Q193" s="319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74">
        <v>4680115881211</v>
      </c>
      <c r="E194" s="319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92" t="s">
        <v>344</v>
      </c>
      <c r="N194" s="376"/>
      <c r="O194" s="376"/>
      <c r="P194" s="376"/>
      <c r="Q194" s="319"/>
      <c r="R194" s="35"/>
      <c r="S194" s="35"/>
      <c r="T194" s="36" t="s">
        <v>62</v>
      </c>
      <c r="U194" s="295">
        <v>66</v>
      </c>
      <c r="V194" s="296">
        <f t="shared" si="9"/>
        <v>67.2</v>
      </c>
      <c r="W194" s="37">
        <f>IFERROR(IF(V194=0,"",ROUNDUP(V194/H194,0)*0.00753),"")</f>
        <v>0.21084</v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74">
        <v>4680115881020</v>
      </c>
      <c r="E195" s="319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93" t="s">
        <v>347</v>
      </c>
      <c r="N195" s="376"/>
      <c r="O195" s="376"/>
      <c r="P195" s="376"/>
      <c r="Q195" s="319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74">
        <v>4607091381672</v>
      </c>
      <c r="E196" s="319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19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74">
        <v>4607091387537</v>
      </c>
      <c r="E197" s="319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19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74">
        <v>4607091387513</v>
      </c>
      <c r="E198" s="319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19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74">
        <v>4680115882195</v>
      </c>
      <c r="E199" s="319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97" t="s">
        <v>356</v>
      </c>
      <c r="N199" s="376"/>
      <c r="O199" s="376"/>
      <c r="P199" s="376"/>
      <c r="Q199" s="319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74">
        <v>4680115880092</v>
      </c>
      <c r="E200" s="319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98" t="s">
        <v>359</v>
      </c>
      <c r="N200" s="376"/>
      <c r="O200" s="376"/>
      <c r="P200" s="376"/>
      <c r="Q200" s="319"/>
      <c r="R200" s="35"/>
      <c r="S200" s="35"/>
      <c r="T200" s="36" t="s">
        <v>62</v>
      </c>
      <c r="U200" s="295">
        <v>48</v>
      </c>
      <c r="V200" s="296">
        <f t="shared" si="9"/>
        <v>48</v>
      </c>
      <c r="W200" s="37">
        <f t="shared" si="10"/>
        <v>0.15060000000000001</v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74">
        <v>4680115880221</v>
      </c>
      <c r="E201" s="319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99" t="s">
        <v>362</v>
      </c>
      <c r="N201" s="376"/>
      <c r="O201" s="376"/>
      <c r="P201" s="376"/>
      <c r="Q201" s="319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74">
        <v>4680115880504</v>
      </c>
      <c r="E202" s="319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50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76"/>
      <c r="O202" s="376"/>
      <c r="P202" s="376"/>
      <c r="Q202" s="319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74">
        <v>4680115882164</v>
      </c>
      <c r="E203" s="319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501" t="s">
        <v>367</v>
      </c>
      <c r="N203" s="376"/>
      <c r="O203" s="376"/>
      <c r="P203" s="376"/>
      <c r="Q203" s="319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78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79"/>
      <c r="M204" s="377" t="s">
        <v>63</v>
      </c>
      <c r="N204" s="331"/>
      <c r="O204" s="331"/>
      <c r="P204" s="331"/>
      <c r="Q204" s="331"/>
      <c r="R204" s="331"/>
      <c r="S204" s="332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59.166666666666671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60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0.45180000000000003</v>
      </c>
      <c r="X204" s="298"/>
      <c r="Y204" s="298"/>
    </row>
    <row r="205" spans="1:29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79"/>
      <c r="M205" s="377" t="s">
        <v>63</v>
      </c>
      <c r="N205" s="331"/>
      <c r="O205" s="331"/>
      <c r="P205" s="331"/>
      <c r="Q205" s="331"/>
      <c r="R205" s="331"/>
      <c r="S205" s="332"/>
      <c r="T205" s="38" t="s">
        <v>62</v>
      </c>
      <c r="U205" s="297">
        <f>IFERROR(SUM(U181:U203),"0")</f>
        <v>142</v>
      </c>
      <c r="V205" s="297">
        <f>IFERROR(SUM(V181:V203),"0")</f>
        <v>144</v>
      </c>
      <c r="W205" s="38"/>
      <c r="X205" s="298"/>
      <c r="Y205" s="298"/>
    </row>
    <row r="206" spans="1:29" ht="14.25" customHeight="1" x14ac:dyDescent="0.25">
      <c r="A206" s="373" t="s">
        <v>196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290"/>
      <c r="Y206" s="290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74">
        <v>4607091380880</v>
      </c>
      <c r="E207" s="319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76"/>
      <c r="O207" s="376"/>
      <c r="P207" s="376"/>
      <c r="Q207" s="319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74">
        <v>4607091384482</v>
      </c>
      <c r="E208" s="319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76"/>
      <c r="O208" s="376"/>
      <c r="P208" s="376"/>
      <c r="Q208" s="319"/>
      <c r="R208" s="35"/>
      <c r="S208" s="35"/>
      <c r="T208" s="36" t="s">
        <v>62</v>
      </c>
      <c r="U208" s="295">
        <v>0</v>
      </c>
      <c r="V208" s="296">
        <f t="shared" si="11"/>
        <v>0</v>
      </c>
      <c r="W208" s="37" t="str">
        <f>IFERROR(IF(V208=0,"",ROUNDUP(V208/H208,0)*0.02175),"")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74">
        <v>4607091380897</v>
      </c>
      <c r="E209" s="319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76"/>
      <c r="O209" s="376"/>
      <c r="P209" s="376"/>
      <c r="Q209" s="319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74">
        <v>4680115880801</v>
      </c>
      <c r="E210" s="319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505" t="s">
        <v>376</v>
      </c>
      <c r="N210" s="376"/>
      <c r="O210" s="376"/>
      <c r="P210" s="376"/>
      <c r="Q210" s="319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74">
        <v>4680115880818</v>
      </c>
      <c r="E211" s="319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506" t="s">
        <v>379</v>
      </c>
      <c r="N211" s="376"/>
      <c r="O211" s="376"/>
      <c r="P211" s="376"/>
      <c r="Q211" s="319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74">
        <v>4680115880368</v>
      </c>
      <c r="E212" s="319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507" t="s">
        <v>382</v>
      </c>
      <c r="N212" s="376"/>
      <c r="O212" s="376"/>
      <c r="P212" s="376"/>
      <c r="Q212" s="319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78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79"/>
      <c r="M213" s="377" t="s">
        <v>63</v>
      </c>
      <c r="N213" s="331"/>
      <c r="O213" s="331"/>
      <c r="P213" s="331"/>
      <c r="Q213" s="331"/>
      <c r="R213" s="331"/>
      <c r="S213" s="332"/>
      <c r="T213" s="38" t="s">
        <v>64</v>
      </c>
      <c r="U213" s="297">
        <f>IFERROR(U207/H207,"0")+IFERROR(U208/H208,"0")+IFERROR(U209/H209,"0")+IFERROR(U210/H210,"0")+IFERROR(U211/H211,"0")+IFERROR(U212/H212,"0")</f>
        <v>0</v>
      </c>
      <c r="V213" s="297">
        <f>IFERROR(V207/H207,"0")+IFERROR(V208/H208,"0")+IFERROR(V209/H209,"0")+IFERROR(V210/H210,"0")+IFERROR(V211/H211,"0")+IFERROR(V212/H212,"0")</f>
        <v>0</v>
      </c>
      <c r="W213" s="297">
        <f>IFERROR(IF(W207="",0,W207),"0")+IFERROR(IF(W208="",0,W208),"0")+IFERROR(IF(W209="",0,W209),"0")+IFERROR(IF(W210="",0,W210),"0")+IFERROR(IF(W211="",0,W211),"0")+IFERROR(IF(W212="",0,W212),"0")</f>
        <v>0</v>
      </c>
      <c r="X213" s="298"/>
      <c r="Y213" s="298"/>
    </row>
    <row r="214" spans="1:29" x14ac:dyDescent="0.2">
      <c r="A214" s="303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79"/>
      <c r="M214" s="377" t="s">
        <v>63</v>
      </c>
      <c r="N214" s="331"/>
      <c r="O214" s="331"/>
      <c r="P214" s="331"/>
      <c r="Q214" s="331"/>
      <c r="R214" s="331"/>
      <c r="S214" s="332"/>
      <c r="T214" s="38" t="s">
        <v>62</v>
      </c>
      <c r="U214" s="297">
        <f>IFERROR(SUM(U207:U212),"0")</f>
        <v>0</v>
      </c>
      <c r="V214" s="297">
        <f>IFERROR(SUM(V207:V212),"0")</f>
        <v>0</v>
      </c>
      <c r="W214" s="38"/>
      <c r="X214" s="298"/>
      <c r="Y214" s="298"/>
    </row>
    <row r="215" spans="1:29" ht="14.25" customHeight="1" x14ac:dyDescent="0.25">
      <c r="A215" s="373" t="s">
        <v>79</v>
      </c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3"/>
      <c r="V215" s="303"/>
      <c r="W215" s="303"/>
      <c r="X215" s="290"/>
      <c r="Y215" s="290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74">
        <v>4607091388374</v>
      </c>
      <c r="E216" s="319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508" t="s">
        <v>385</v>
      </c>
      <c r="N216" s="376"/>
      <c r="O216" s="376"/>
      <c r="P216" s="376"/>
      <c r="Q216" s="319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74">
        <v>4607091388381</v>
      </c>
      <c r="E217" s="319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509" t="s">
        <v>388</v>
      </c>
      <c r="N217" s="376"/>
      <c r="O217" s="376"/>
      <c r="P217" s="376"/>
      <c r="Q217" s="319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74">
        <v>4607091388404</v>
      </c>
      <c r="E218" s="319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76"/>
      <c r="O218" s="376"/>
      <c r="P218" s="376"/>
      <c r="Q218" s="319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78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79"/>
      <c r="M219" s="377" t="s">
        <v>63</v>
      </c>
      <c r="N219" s="331"/>
      <c r="O219" s="331"/>
      <c r="P219" s="331"/>
      <c r="Q219" s="331"/>
      <c r="R219" s="331"/>
      <c r="S219" s="332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79"/>
      <c r="M220" s="377" t="s">
        <v>63</v>
      </c>
      <c r="N220" s="331"/>
      <c r="O220" s="331"/>
      <c r="P220" s="331"/>
      <c r="Q220" s="331"/>
      <c r="R220" s="331"/>
      <c r="S220" s="332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73" t="s">
        <v>391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290"/>
      <c r="Y221" s="290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74">
        <v>4680115880122</v>
      </c>
      <c r="E222" s="319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5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76"/>
      <c r="O222" s="376"/>
      <c r="P222" s="376"/>
      <c r="Q222" s="319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74">
        <v>4680115881808</v>
      </c>
      <c r="E223" s="319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512" t="s">
        <v>397</v>
      </c>
      <c r="N223" s="376"/>
      <c r="O223" s="376"/>
      <c r="P223" s="376"/>
      <c r="Q223" s="319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74">
        <v>4680115881822</v>
      </c>
      <c r="E224" s="319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513" t="s">
        <v>400</v>
      </c>
      <c r="N224" s="376"/>
      <c r="O224" s="376"/>
      <c r="P224" s="376"/>
      <c r="Q224" s="319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74">
        <v>4680115880016</v>
      </c>
      <c r="E225" s="319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76"/>
      <c r="O225" s="376"/>
      <c r="P225" s="376"/>
      <c r="Q225" s="319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78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79"/>
      <c r="M226" s="377" t="s">
        <v>63</v>
      </c>
      <c r="N226" s="331"/>
      <c r="O226" s="331"/>
      <c r="P226" s="331"/>
      <c r="Q226" s="331"/>
      <c r="R226" s="331"/>
      <c r="S226" s="332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3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79"/>
      <c r="M227" s="377" t="s">
        <v>63</v>
      </c>
      <c r="N227" s="331"/>
      <c r="O227" s="331"/>
      <c r="P227" s="331"/>
      <c r="Q227" s="331"/>
      <c r="R227" s="331"/>
      <c r="S227" s="332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72" t="s">
        <v>403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291"/>
      <c r="Y228" s="291"/>
    </row>
    <row r="229" spans="1:29" ht="14.25" customHeight="1" x14ac:dyDescent="0.25">
      <c r="A229" s="373" t="s">
        <v>103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290"/>
      <c r="Y229" s="290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74">
        <v>4607091387421</v>
      </c>
      <c r="E230" s="319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76"/>
      <c r="O230" s="376"/>
      <c r="P230" s="376"/>
      <c r="Q230" s="319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74">
        <v>4607091387421</v>
      </c>
      <c r="E231" s="319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19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74">
        <v>4607091387452</v>
      </c>
      <c r="E232" s="319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76"/>
      <c r="O232" s="376"/>
      <c r="P232" s="376"/>
      <c r="Q232" s="319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74">
        <v>4607091387452</v>
      </c>
      <c r="E233" s="319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19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74">
        <v>4607091385984</v>
      </c>
      <c r="E234" s="319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76"/>
      <c r="O234" s="376"/>
      <c r="P234" s="376"/>
      <c r="Q234" s="319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74">
        <v>4607091387438</v>
      </c>
      <c r="E235" s="319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76"/>
      <c r="O235" s="376"/>
      <c r="P235" s="376"/>
      <c r="Q235" s="319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74">
        <v>4607091387469</v>
      </c>
      <c r="E236" s="319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76"/>
      <c r="O236" s="376"/>
      <c r="P236" s="376"/>
      <c r="Q236" s="319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78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79"/>
      <c r="M237" s="377" t="s">
        <v>63</v>
      </c>
      <c r="N237" s="331"/>
      <c r="O237" s="331"/>
      <c r="P237" s="331"/>
      <c r="Q237" s="331"/>
      <c r="R237" s="331"/>
      <c r="S237" s="332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79"/>
      <c r="M238" s="377" t="s">
        <v>63</v>
      </c>
      <c r="N238" s="331"/>
      <c r="O238" s="331"/>
      <c r="P238" s="331"/>
      <c r="Q238" s="331"/>
      <c r="R238" s="331"/>
      <c r="S238" s="332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73" t="s">
        <v>57</v>
      </c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  <c r="R239" s="303"/>
      <c r="S239" s="303"/>
      <c r="T239" s="303"/>
      <c r="U239" s="303"/>
      <c r="V239" s="303"/>
      <c r="W239" s="303"/>
      <c r="X239" s="290"/>
      <c r="Y239" s="290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74">
        <v>4607091387292</v>
      </c>
      <c r="E240" s="319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76"/>
      <c r="O240" s="376"/>
      <c r="P240" s="376"/>
      <c r="Q240" s="319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74">
        <v>4607091387315</v>
      </c>
      <c r="E241" s="319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76"/>
      <c r="O241" s="376"/>
      <c r="P241" s="376"/>
      <c r="Q241" s="319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78"/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79"/>
      <c r="M242" s="377" t="s">
        <v>63</v>
      </c>
      <c r="N242" s="331"/>
      <c r="O242" s="331"/>
      <c r="P242" s="331"/>
      <c r="Q242" s="331"/>
      <c r="R242" s="331"/>
      <c r="S242" s="332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3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79"/>
      <c r="M243" s="377" t="s">
        <v>63</v>
      </c>
      <c r="N243" s="331"/>
      <c r="O243" s="331"/>
      <c r="P243" s="331"/>
      <c r="Q243" s="331"/>
      <c r="R243" s="331"/>
      <c r="S243" s="332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72" t="s">
        <v>420</v>
      </c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  <c r="R244" s="303"/>
      <c r="S244" s="303"/>
      <c r="T244" s="303"/>
      <c r="U244" s="303"/>
      <c r="V244" s="303"/>
      <c r="W244" s="303"/>
      <c r="X244" s="291"/>
      <c r="Y244" s="291"/>
    </row>
    <row r="245" spans="1:29" ht="14.25" customHeight="1" x14ac:dyDescent="0.25">
      <c r="A245" s="373" t="s">
        <v>57</v>
      </c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  <c r="R245" s="303"/>
      <c r="S245" s="303"/>
      <c r="T245" s="303"/>
      <c r="U245" s="303"/>
      <c r="V245" s="303"/>
      <c r="W245" s="303"/>
      <c r="X245" s="290"/>
      <c r="Y245" s="290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74">
        <v>4607091383232</v>
      </c>
      <c r="E246" s="319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5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76"/>
      <c r="O246" s="376"/>
      <c r="P246" s="376"/>
      <c r="Q246" s="319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74">
        <v>4607091383836</v>
      </c>
      <c r="E247" s="319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76"/>
      <c r="O247" s="376"/>
      <c r="P247" s="376"/>
      <c r="Q247" s="319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78"/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79"/>
      <c r="M248" s="377" t="s">
        <v>63</v>
      </c>
      <c r="N248" s="331"/>
      <c r="O248" s="331"/>
      <c r="P248" s="331"/>
      <c r="Q248" s="331"/>
      <c r="R248" s="331"/>
      <c r="S248" s="332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3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79"/>
      <c r="M249" s="377" t="s">
        <v>63</v>
      </c>
      <c r="N249" s="331"/>
      <c r="O249" s="331"/>
      <c r="P249" s="331"/>
      <c r="Q249" s="331"/>
      <c r="R249" s="331"/>
      <c r="S249" s="332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73" t="s">
        <v>65</v>
      </c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  <c r="R250" s="303"/>
      <c r="S250" s="303"/>
      <c r="T250" s="303"/>
      <c r="U250" s="303"/>
      <c r="V250" s="303"/>
      <c r="W250" s="303"/>
      <c r="X250" s="290"/>
      <c r="Y250" s="290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74">
        <v>4607091387919</v>
      </c>
      <c r="E251" s="319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76"/>
      <c r="O251" s="376"/>
      <c r="P251" s="376"/>
      <c r="Q251" s="319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74">
        <v>4607091383942</v>
      </c>
      <c r="E252" s="319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5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76"/>
      <c r="O252" s="376"/>
      <c r="P252" s="376"/>
      <c r="Q252" s="319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74">
        <v>4607091383959</v>
      </c>
      <c r="E253" s="319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5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76"/>
      <c r="O253" s="376"/>
      <c r="P253" s="376"/>
      <c r="Q253" s="319"/>
      <c r="R253" s="35"/>
      <c r="S253" s="35"/>
      <c r="T253" s="36" t="s">
        <v>62</v>
      </c>
      <c r="U253" s="295">
        <v>0</v>
      </c>
      <c r="V253" s="296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x14ac:dyDescent="0.2">
      <c r="A254" s="378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79"/>
      <c r="M254" s="377" t="s">
        <v>63</v>
      </c>
      <c r="N254" s="331"/>
      <c r="O254" s="331"/>
      <c r="P254" s="331"/>
      <c r="Q254" s="331"/>
      <c r="R254" s="331"/>
      <c r="S254" s="332"/>
      <c r="T254" s="38" t="s">
        <v>64</v>
      </c>
      <c r="U254" s="297">
        <f>IFERROR(U251/H251,"0")+IFERROR(U252/H252,"0")+IFERROR(U253/H253,"0")</f>
        <v>0</v>
      </c>
      <c r="V254" s="297">
        <f>IFERROR(V251/H251,"0")+IFERROR(V252/H252,"0")+IFERROR(V253/H253,"0")</f>
        <v>0</v>
      </c>
      <c r="W254" s="297">
        <f>IFERROR(IF(W251="",0,W251),"0")+IFERROR(IF(W252="",0,W252),"0")+IFERROR(IF(W253="",0,W253),"0")</f>
        <v>0</v>
      </c>
      <c r="X254" s="298"/>
      <c r="Y254" s="298"/>
    </row>
    <row r="255" spans="1:29" x14ac:dyDescent="0.2">
      <c r="A255" s="303"/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79"/>
      <c r="M255" s="377" t="s">
        <v>63</v>
      </c>
      <c r="N255" s="331"/>
      <c r="O255" s="331"/>
      <c r="P255" s="331"/>
      <c r="Q255" s="331"/>
      <c r="R255" s="331"/>
      <c r="S255" s="332"/>
      <c r="T255" s="38" t="s">
        <v>62</v>
      </c>
      <c r="U255" s="297">
        <f>IFERROR(SUM(U251:U253),"0")</f>
        <v>0</v>
      </c>
      <c r="V255" s="297">
        <f>IFERROR(SUM(V251:V253),"0")</f>
        <v>0</v>
      </c>
      <c r="W255" s="38"/>
      <c r="X255" s="298"/>
      <c r="Y255" s="298"/>
    </row>
    <row r="256" spans="1:29" ht="14.25" customHeight="1" x14ac:dyDescent="0.25">
      <c r="A256" s="373" t="s">
        <v>196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290"/>
      <c r="Y256" s="290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74">
        <v>4607091388831</v>
      </c>
      <c r="E257" s="319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76"/>
      <c r="O257" s="376"/>
      <c r="P257" s="376"/>
      <c r="Q257" s="319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78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79"/>
      <c r="M258" s="377" t="s">
        <v>63</v>
      </c>
      <c r="N258" s="331"/>
      <c r="O258" s="331"/>
      <c r="P258" s="331"/>
      <c r="Q258" s="331"/>
      <c r="R258" s="331"/>
      <c r="S258" s="332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79"/>
      <c r="M259" s="377" t="s">
        <v>63</v>
      </c>
      <c r="N259" s="331"/>
      <c r="O259" s="331"/>
      <c r="P259" s="331"/>
      <c r="Q259" s="331"/>
      <c r="R259" s="331"/>
      <c r="S259" s="332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73" t="s">
        <v>79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290"/>
      <c r="Y260" s="290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74">
        <v>4607091383102</v>
      </c>
      <c r="E261" s="319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76"/>
      <c r="O261" s="376"/>
      <c r="P261" s="376"/>
      <c r="Q261" s="319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78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79"/>
      <c r="M262" s="377" t="s">
        <v>63</v>
      </c>
      <c r="N262" s="331"/>
      <c r="O262" s="331"/>
      <c r="P262" s="331"/>
      <c r="Q262" s="331"/>
      <c r="R262" s="331"/>
      <c r="S262" s="332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79"/>
      <c r="M263" s="377" t="s">
        <v>63</v>
      </c>
      <c r="N263" s="331"/>
      <c r="O263" s="331"/>
      <c r="P263" s="331"/>
      <c r="Q263" s="331"/>
      <c r="R263" s="331"/>
      <c r="S263" s="332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70" t="s">
        <v>435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49"/>
      <c r="Y264" s="49"/>
    </row>
    <row r="265" spans="1:29" ht="16.5" customHeight="1" x14ac:dyDescent="0.25">
      <c r="A265" s="372" t="s">
        <v>436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291"/>
      <c r="Y265" s="291"/>
    </row>
    <row r="266" spans="1:29" ht="14.25" customHeight="1" x14ac:dyDescent="0.25">
      <c r="A266" s="373" t="s">
        <v>103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290"/>
      <c r="Y266" s="290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74">
        <v>4607091383997</v>
      </c>
      <c r="E267" s="319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76"/>
      <c r="O267" s="376"/>
      <c r="P267" s="376"/>
      <c r="Q267" s="319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74">
        <v>4607091383997</v>
      </c>
      <c r="E268" s="319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19"/>
      <c r="R268" s="35"/>
      <c r="S268" s="35"/>
      <c r="T268" s="36" t="s">
        <v>62</v>
      </c>
      <c r="U268" s="295">
        <v>1400</v>
      </c>
      <c r="V268" s="296">
        <f t="shared" si="13"/>
        <v>1410</v>
      </c>
      <c r="W268" s="37">
        <f>IFERROR(IF(V268=0,"",ROUNDUP(V268/H268,0)*0.02175),"")</f>
        <v>2.0444999999999998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74">
        <v>4607091384130</v>
      </c>
      <c r="E269" s="319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5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76"/>
      <c r="O269" s="376"/>
      <c r="P269" s="376"/>
      <c r="Q269" s="319"/>
      <c r="R269" s="35"/>
      <c r="S269" s="35"/>
      <c r="T269" s="36" t="s">
        <v>62</v>
      </c>
      <c r="U269" s="295">
        <v>800</v>
      </c>
      <c r="V269" s="296">
        <f t="shared" si="13"/>
        <v>810</v>
      </c>
      <c r="W269" s="37">
        <f>IFERROR(IF(V269=0,"",ROUNDUP(V269/H269,0)*0.02175),"")</f>
        <v>1.1744999999999999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74">
        <v>4607091384130</v>
      </c>
      <c r="E270" s="319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19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74">
        <v>4607091384147</v>
      </c>
      <c r="E271" s="319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5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76"/>
      <c r="O271" s="376"/>
      <c r="P271" s="376"/>
      <c r="Q271" s="319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74">
        <v>4607091384147</v>
      </c>
      <c r="E272" s="319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536" t="s">
        <v>446</v>
      </c>
      <c r="N272" s="376"/>
      <c r="O272" s="376"/>
      <c r="P272" s="376"/>
      <c r="Q272" s="319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74">
        <v>4607091384154</v>
      </c>
      <c r="E273" s="319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76"/>
      <c r="O273" s="376"/>
      <c r="P273" s="376"/>
      <c r="Q273" s="319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74">
        <v>4607091384161</v>
      </c>
      <c r="E274" s="319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5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76"/>
      <c r="O274" s="376"/>
      <c r="P274" s="376"/>
      <c r="Q274" s="319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78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79"/>
      <c r="M275" s="377" t="s">
        <v>63</v>
      </c>
      <c r="N275" s="331"/>
      <c r="O275" s="331"/>
      <c r="P275" s="331"/>
      <c r="Q275" s="331"/>
      <c r="R275" s="331"/>
      <c r="S275" s="332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146.66666666666666</v>
      </c>
      <c r="V275" s="297">
        <f>IFERROR(V267/H267,"0")+IFERROR(V268/H268,"0")+IFERROR(V269/H269,"0")+IFERROR(V270/H270,"0")+IFERROR(V271/H271,"0")+IFERROR(V272/H272,"0")+IFERROR(V273/H273,"0")+IFERROR(V274/H274,"0")</f>
        <v>148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3.2189999999999994</v>
      </c>
      <c r="X275" s="298"/>
      <c r="Y275" s="298"/>
    </row>
    <row r="276" spans="1:29" x14ac:dyDescent="0.2">
      <c r="A276" s="303"/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79"/>
      <c r="M276" s="377" t="s">
        <v>63</v>
      </c>
      <c r="N276" s="331"/>
      <c r="O276" s="331"/>
      <c r="P276" s="331"/>
      <c r="Q276" s="331"/>
      <c r="R276" s="331"/>
      <c r="S276" s="332"/>
      <c r="T276" s="38" t="s">
        <v>62</v>
      </c>
      <c r="U276" s="297">
        <f>IFERROR(SUM(U267:U274),"0")</f>
        <v>2200</v>
      </c>
      <c r="V276" s="297">
        <f>IFERROR(SUM(V267:V274),"0")</f>
        <v>2220</v>
      </c>
      <c r="W276" s="38"/>
      <c r="X276" s="298"/>
      <c r="Y276" s="298"/>
    </row>
    <row r="277" spans="1:29" ht="14.25" customHeight="1" x14ac:dyDescent="0.25">
      <c r="A277" s="373" t="s">
        <v>96</v>
      </c>
      <c r="B277" s="303"/>
      <c r="C277" s="303"/>
      <c r="D277" s="303"/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  <c r="R277" s="303"/>
      <c r="S277" s="303"/>
      <c r="T277" s="303"/>
      <c r="U277" s="303"/>
      <c r="V277" s="303"/>
      <c r="W277" s="303"/>
      <c r="X277" s="290"/>
      <c r="Y277" s="290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74">
        <v>4607091383980</v>
      </c>
      <c r="E278" s="319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76"/>
      <c r="O278" s="376"/>
      <c r="P278" s="376"/>
      <c r="Q278" s="319"/>
      <c r="R278" s="35"/>
      <c r="S278" s="35"/>
      <c r="T278" s="36" t="s">
        <v>62</v>
      </c>
      <c r="U278" s="295">
        <v>900</v>
      </c>
      <c r="V278" s="296">
        <f>IFERROR(IF(U278="",0,CEILING((U278/$H278),1)*$H278),"")</f>
        <v>900</v>
      </c>
      <c r="W278" s="37">
        <f>IFERROR(IF(V278=0,"",ROUNDUP(V278/H278,0)*0.02175),"")</f>
        <v>1.3049999999999999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74">
        <v>4607091384178</v>
      </c>
      <c r="E279" s="319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76"/>
      <c r="O279" s="376"/>
      <c r="P279" s="376"/>
      <c r="Q279" s="319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78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79"/>
      <c r="M280" s="377" t="s">
        <v>63</v>
      </c>
      <c r="N280" s="331"/>
      <c r="O280" s="331"/>
      <c r="P280" s="331"/>
      <c r="Q280" s="331"/>
      <c r="R280" s="331"/>
      <c r="S280" s="332"/>
      <c r="T280" s="38" t="s">
        <v>64</v>
      </c>
      <c r="U280" s="297">
        <f>IFERROR(U278/H278,"0")+IFERROR(U279/H279,"0")</f>
        <v>60</v>
      </c>
      <c r="V280" s="297">
        <f>IFERROR(V278/H278,"0")+IFERROR(V279/H279,"0")</f>
        <v>60</v>
      </c>
      <c r="W280" s="297">
        <f>IFERROR(IF(W278="",0,W278),"0")+IFERROR(IF(W279="",0,W279),"0")</f>
        <v>1.3049999999999999</v>
      </c>
      <c r="X280" s="298"/>
      <c r="Y280" s="298"/>
    </row>
    <row r="281" spans="1:29" x14ac:dyDescent="0.2">
      <c r="A281" s="303"/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79"/>
      <c r="M281" s="377" t="s">
        <v>63</v>
      </c>
      <c r="N281" s="331"/>
      <c r="O281" s="331"/>
      <c r="P281" s="331"/>
      <c r="Q281" s="331"/>
      <c r="R281" s="331"/>
      <c r="S281" s="332"/>
      <c r="T281" s="38" t="s">
        <v>62</v>
      </c>
      <c r="U281" s="297">
        <f>IFERROR(SUM(U278:U279),"0")</f>
        <v>900</v>
      </c>
      <c r="V281" s="297">
        <f>IFERROR(SUM(V278:V279),"0")</f>
        <v>900</v>
      </c>
      <c r="W281" s="38"/>
      <c r="X281" s="298"/>
      <c r="Y281" s="298"/>
    </row>
    <row r="282" spans="1:29" ht="14.25" customHeight="1" x14ac:dyDescent="0.25">
      <c r="A282" s="373" t="s">
        <v>57</v>
      </c>
      <c r="B282" s="303"/>
      <c r="C282" s="303"/>
      <c r="D282" s="303"/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  <c r="R282" s="303"/>
      <c r="S282" s="303"/>
      <c r="T282" s="303"/>
      <c r="U282" s="303"/>
      <c r="V282" s="303"/>
      <c r="W282" s="303"/>
      <c r="X282" s="290"/>
      <c r="Y282" s="290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74">
        <v>4607091384857</v>
      </c>
      <c r="E283" s="319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54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76"/>
      <c r="O283" s="376"/>
      <c r="P283" s="376"/>
      <c r="Q283" s="319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78"/>
      <c r="B284" s="303"/>
      <c r="C284" s="303"/>
      <c r="D284" s="303"/>
      <c r="E284" s="303"/>
      <c r="F284" s="303"/>
      <c r="G284" s="303"/>
      <c r="H284" s="303"/>
      <c r="I284" s="303"/>
      <c r="J284" s="303"/>
      <c r="K284" s="303"/>
      <c r="L284" s="379"/>
      <c r="M284" s="377" t="s">
        <v>63</v>
      </c>
      <c r="N284" s="331"/>
      <c r="O284" s="331"/>
      <c r="P284" s="331"/>
      <c r="Q284" s="331"/>
      <c r="R284" s="331"/>
      <c r="S284" s="332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3"/>
      <c r="B285" s="303"/>
      <c r="C285" s="303"/>
      <c r="D285" s="303"/>
      <c r="E285" s="303"/>
      <c r="F285" s="303"/>
      <c r="G285" s="303"/>
      <c r="H285" s="303"/>
      <c r="I285" s="303"/>
      <c r="J285" s="303"/>
      <c r="K285" s="303"/>
      <c r="L285" s="379"/>
      <c r="M285" s="377" t="s">
        <v>63</v>
      </c>
      <c r="N285" s="331"/>
      <c r="O285" s="331"/>
      <c r="P285" s="331"/>
      <c r="Q285" s="331"/>
      <c r="R285" s="331"/>
      <c r="S285" s="332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73" t="s">
        <v>65</v>
      </c>
      <c r="B286" s="303"/>
      <c r="C286" s="303"/>
      <c r="D286" s="303"/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  <c r="R286" s="303"/>
      <c r="S286" s="303"/>
      <c r="T286" s="303"/>
      <c r="U286" s="303"/>
      <c r="V286" s="303"/>
      <c r="W286" s="303"/>
      <c r="X286" s="290"/>
      <c r="Y286" s="290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74">
        <v>4607091384260</v>
      </c>
      <c r="E287" s="319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76"/>
      <c r="O287" s="376"/>
      <c r="P287" s="376"/>
      <c r="Q287" s="319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78"/>
      <c r="B288" s="303"/>
      <c r="C288" s="303"/>
      <c r="D288" s="303"/>
      <c r="E288" s="303"/>
      <c r="F288" s="303"/>
      <c r="G288" s="303"/>
      <c r="H288" s="303"/>
      <c r="I288" s="303"/>
      <c r="J288" s="303"/>
      <c r="K288" s="303"/>
      <c r="L288" s="379"/>
      <c r="M288" s="377" t="s">
        <v>63</v>
      </c>
      <c r="N288" s="331"/>
      <c r="O288" s="331"/>
      <c r="P288" s="331"/>
      <c r="Q288" s="331"/>
      <c r="R288" s="331"/>
      <c r="S288" s="332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3"/>
      <c r="B289" s="303"/>
      <c r="C289" s="303"/>
      <c r="D289" s="303"/>
      <c r="E289" s="303"/>
      <c r="F289" s="303"/>
      <c r="G289" s="303"/>
      <c r="H289" s="303"/>
      <c r="I289" s="303"/>
      <c r="J289" s="303"/>
      <c r="K289" s="303"/>
      <c r="L289" s="379"/>
      <c r="M289" s="377" t="s">
        <v>63</v>
      </c>
      <c r="N289" s="331"/>
      <c r="O289" s="331"/>
      <c r="P289" s="331"/>
      <c r="Q289" s="331"/>
      <c r="R289" s="331"/>
      <c r="S289" s="332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73" t="s">
        <v>196</v>
      </c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  <c r="R290" s="303"/>
      <c r="S290" s="303"/>
      <c r="T290" s="303"/>
      <c r="U290" s="303"/>
      <c r="V290" s="303"/>
      <c r="W290" s="303"/>
      <c r="X290" s="290"/>
      <c r="Y290" s="290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74">
        <v>4607091384673</v>
      </c>
      <c r="E291" s="319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76"/>
      <c r="O291" s="376"/>
      <c r="P291" s="376"/>
      <c r="Q291" s="319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78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79"/>
      <c r="M292" s="377" t="s">
        <v>63</v>
      </c>
      <c r="N292" s="331"/>
      <c r="O292" s="331"/>
      <c r="P292" s="331"/>
      <c r="Q292" s="331"/>
      <c r="R292" s="331"/>
      <c r="S292" s="332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79"/>
      <c r="M293" s="377" t="s">
        <v>63</v>
      </c>
      <c r="N293" s="331"/>
      <c r="O293" s="331"/>
      <c r="P293" s="331"/>
      <c r="Q293" s="331"/>
      <c r="R293" s="331"/>
      <c r="S293" s="332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72" t="s">
        <v>461</v>
      </c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  <c r="R294" s="303"/>
      <c r="S294" s="303"/>
      <c r="T294" s="303"/>
      <c r="U294" s="303"/>
      <c r="V294" s="303"/>
      <c r="W294" s="303"/>
      <c r="X294" s="291"/>
      <c r="Y294" s="291"/>
    </row>
    <row r="295" spans="1:29" ht="14.25" customHeight="1" x14ac:dyDescent="0.25">
      <c r="A295" s="373" t="s">
        <v>103</v>
      </c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  <c r="R295" s="303"/>
      <c r="S295" s="303"/>
      <c r="T295" s="303"/>
      <c r="U295" s="303"/>
      <c r="V295" s="303"/>
      <c r="W295" s="303"/>
      <c r="X295" s="290"/>
      <c r="Y295" s="290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74">
        <v>4607091384185</v>
      </c>
      <c r="E296" s="319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76"/>
      <c r="O296" s="376"/>
      <c r="P296" s="376"/>
      <c r="Q296" s="319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74">
        <v>4607091384192</v>
      </c>
      <c r="E297" s="319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76"/>
      <c r="O297" s="376"/>
      <c r="P297" s="376"/>
      <c r="Q297" s="319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74">
        <v>4680115881907</v>
      </c>
      <c r="E298" s="319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546" t="s">
        <v>468</v>
      </c>
      <c r="N298" s="376"/>
      <c r="O298" s="376"/>
      <c r="P298" s="376"/>
      <c r="Q298" s="319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74">
        <v>4607091384680</v>
      </c>
      <c r="E299" s="319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76"/>
      <c r="O299" s="376"/>
      <c r="P299" s="376"/>
      <c r="Q299" s="319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78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79"/>
      <c r="M300" s="377" t="s">
        <v>63</v>
      </c>
      <c r="N300" s="331"/>
      <c r="O300" s="331"/>
      <c r="P300" s="331"/>
      <c r="Q300" s="331"/>
      <c r="R300" s="331"/>
      <c r="S300" s="332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3"/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79"/>
      <c r="M301" s="377" t="s">
        <v>63</v>
      </c>
      <c r="N301" s="331"/>
      <c r="O301" s="331"/>
      <c r="P301" s="331"/>
      <c r="Q301" s="331"/>
      <c r="R301" s="331"/>
      <c r="S301" s="332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73" t="s">
        <v>57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290"/>
      <c r="Y302" s="290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74">
        <v>4607091384802</v>
      </c>
      <c r="E303" s="319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76"/>
      <c r="O303" s="376"/>
      <c r="P303" s="376"/>
      <c r="Q303" s="319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74">
        <v>4607091384826</v>
      </c>
      <c r="E304" s="319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76"/>
      <c r="O304" s="376"/>
      <c r="P304" s="376"/>
      <c r="Q304" s="319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78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79"/>
      <c r="M305" s="377" t="s">
        <v>63</v>
      </c>
      <c r="N305" s="331"/>
      <c r="O305" s="331"/>
      <c r="P305" s="331"/>
      <c r="Q305" s="331"/>
      <c r="R305" s="331"/>
      <c r="S305" s="332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3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79"/>
      <c r="M306" s="377" t="s">
        <v>63</v>
      </c>
      <c r="N306" s="331"/>
      <c r="O306" s="331"/>
      <c r="P306" s="331"/>
      <c r="Q306" s="331"/>
      <c r="R306" s="331"/>
      <c r="S306" s="332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73" t="s">
        <v>65</v>
      </c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  <c r="R307" s="303"/>
      <c r="S307" s="303"/>
      <c r="T307" s="303"/>
      <c r="U307" s="303"/>
      <c r="V307" s="303"/>
      <c r="W307" s="303"/>
      <c r="X307" s="290"/>
      <c r="Y307" s="290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74">
        <v>4607091384246</v>
      </c>
      <c r="E308" s="319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76"/>
      <c r="O308" s="376"/>
      <c r="P308" s="376"/>
      <c r="Q308" s="319"/>
      <c r="R308" s="35"/>
      <c r="S308" s="35"/>
      <c r="T308" s="36" t="s">
        <v>62</v>
      </c>
      <c r="U308" s="295">
        <v>40</v>
      </c>
      <c r="V308" s="296">
        <f>IFERROR(IF(U308="",0,CEILING((U308/$H308),1)*$H308),"")</f>
        <v>46.8</v>
      </c>
      <c r="W308" s="37">
        <f>IFERROR(IF(V308=0,"",ROUNDUP(V308/H308,0)*0.02175),"")</f>
        <v>0.1305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74">
        <v>4680115881976</v>
      </c>
      <c r="E309" s="319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551" t="s">
        <v>479</v>
      </c>
      <c r="N309" s="376"/>
      <c r="O309" s="376"/>
      <c r="P309" s="376"/>
      <c r="Q309" s="319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74">
        <v>4607091384253</v>
      </c>
      <c r="E310" s="319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76"/>
      <c r="O310" s="376"/>
      <c r="P310" s="376"/>
      <c r="Q310" s="319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74">
        <v>4680115881969</v>
      </c>
      <c r="E311" s="319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553" t="s">
        <v>484</v>
      </c>
      <c r="N311" s="376"/>
      <c r="O311" s="376"/>
      <c r="P311" s="376"/>
      <c r="Q311" s="319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78"/>
      <c r="B312" s="303"/>
      <c r="C312" s="303"/>
      <c r="D312" s="303"/>
      <c r="E312" s="303"/>
      <c r="F312" s="303"/>
      <c r="G312" s="303"/>
      <c r="H312" s="303"/>
      <c r="I312" s="303"/>
      <c r="J312" s="303"/>
      <c r="K312" s="303"/>
      <c r="L312" s="379"/>
      <c r="M312" s="377" t="s">
        <v>63</v>
      </c>
      <c r="N312" s="331"/>
      <c r="O312" s="331"/>
      <c r="P312" s="331"/>
      <c r="Q312" s="331"/>
      <c r="R312" s="331"/>
      <c r="S312" s="332"/>
      <c r="T312" s="38" t="s">
        <v>64</v>
      </c>
      <c r="U312" s="297">
        <f>IFERROR(U308/H308,"0")+IFERROR(U309/H309,"0")+IFERROR(U310/H310,"0")+IFERROR(U311/H311,"0")</f>
        <v>5.1282051282051286</v>
      </c>
      <c r="V312" s="297">
        <f>IFERROR(V308/H308,"0")+IFERROR(V309/H309,"0")+IFERROR(V310/H310,"0")+IFERROR(V311/H311,"0")</f>
        <v>6</v>
      </c>
      <c r="W312" s="297">
        <f>IFERROR(IF(W308="",0,W308),"0")+IFERROR(IF(W309="",0,W309),"0")+IFERROR(IF(W310="",0,W310),"0")+IFERROR(IF(W311="",0,W311),"0")</f>
        <v>0.1305</v>
      </c>
      <c r="X312" s="298"/>
      <c r="Y312" s="298"/>
    </row>
    <row r="313" spans="1:29" x14ac:dyDescent="0.2">
      <c r="A313" s="303"/>
      <c r="B313" s="303"/>
      <c r="C313" s="303"/>
      <c r="D313" s="303"/>
      <c r="E313" s="303"/>
      <c r="F313" s="303"/>
      <c r="G313" s="303"/>
      <c r="H313" s="303"/>
      <c r="I313" s="303"/>
      <c r="J313" s="303"/>
      <c r="K313" s="303"/>
      <c r="L313" s="379"/>
      <c r="M313" s="377" t="s">
        <v>63</v>
      </c>
      <c r="N313" s="331"/>
      <c r="O313" s="331"/>
      <c r="P313" s="331"/>
      <c r="Q313" s="331"/>
      <c r="R313" s="331"/>
      <c r="S313" s="332"/>
      <c r="T313" s="38" t="s">
        <v>62</v>
      </c>
      <c r="U313" s="297">
        <f>IFERROR(SUM(U308:U311),"0")</f>
        <v>40</v>
      </c>
      <c r="V313" s="297">
        <f>IFERROR(SUM(V308:V311),"0")</f>
        <v>46.8</v>
      </c>
      <c r="W313" s="38"/>
      <c r="X313" s="298"/>
      <c r="Y313" s="298"/>
    </row>
    <row r="314" spans="1:29" ht="14.25" customHeight="1" x14ac:dyDescent="0.25">
      <c r="A314" s="373" t="s">
        <v>196</v>
      </c>
      <c r="B314" s="303"/>
      <c r="C314" s="303"/>
      <c r="D314" s="303"/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R314" s="303"/>
      <c r="S314" s="303"/>
      <c r="T314" s="303"/>
      <c r="U314" s="303"/>
      <c r="V314" s="303"/>
      <c r="W314" s="303"/>
      <c r="X314" s="290"/>
      <c r="Y314" s="290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74">
        <v>4607091389357</v>
      </c>
      <c r="E315" s="319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554" t="s">
        <v>487</v>
      </c>
      <c r="N315" s="376"/>
      <c r="O315" s="376"/>
      <c r="P315" s="376"/>
      <c r="Q315" s="319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78"/>
      <c r="B316" s="303"/>
      <c r="C316" s="303"/>
      <c r="D316" s="303"/>
      <c r="E316" s="303"/>
      <c r="F316" s="303"/>
      <c r="G316" s="303"/>
      <c r="H316" s="303"/>
      <c r="I316" s="303"/>
      <c r="J316" s="303"/>
      <c r="K316" s="303"/>
      <c r="L316" s="379"/>
      <c r="M316" s="377" t="s">
        <v>63</v>
      </c>
      <c r="N316" s="331"/>
      <c r="O316" s="331"/>
      <c r="P316" s="331"/>
      <c r="Q316" s="331"/>
      <c r="R316" s="331"/>
      <c r="S316" s="332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3"/>
      <c r="B317" s="303"/>
      <c r="C317" s="303"/>
      <c r="D317" s="303"/>
      <c r="E317" s="303"/>
      <c r="F317" s="303"/>
      <c r="G317" s="303"/>
      <c r="H317" s="303"/>
      <c r="I317" s="303"/>
      <c r="J317" s="303"/>
      <c r="K317" s="303"/>
      <c r="L317" s="379"/>
      <c r="M317" s="377" t="s">
        <v>63</v>
      </c>
      <c r="N317" s="331"/>
      <c r="O317" s="331"/>
      <c r="P317" s="331"/>
      <c r="Q317" s="331"/>
      <c r="R317" s="331"/>
      <c r="S317" s="332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70" t="s">
        <v>488</v>
      </c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1"/>
      <c r="N318" s="371"/>
      <c r="O318" s="371"/>
      <c r="P318" s="371"/>
      <c r="Q318" s="371"/>
      <c r="R318" s="371"/>
      <c r="S318" s="371"/>
      <c r="T318" s="371"/>
      <c r="U318" s="371"/>
      <c r="V318" s="371"/>
      <c r="W318" s="371"/>
      <c r="X318" s="49"/>
      <c r="Y318" s="49"/>
    </row>
    <row r="319" spans="1:29" ht="16.5" customHeight="1" x14ac:dyDescent="0.25">
      <c r="A319" s="372" t="s">
        <v>489</v>
      </c>
      <c r="B319" s="303"/>
      <c r="C319" s="303"/>
      <c r="D319" s="303"/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R319" s="303"/>
      <c r="S319" s="303"/>
      <c r="T319" s="303"/>
      <c r="U319" s="303"/>
      <c r="V319" s="303"/>
      <c r="W319" s="303"/>
      <c r="X319" s="291"/>
      <c r="Y319" s="291"/>
    </row>
    <row r="320" spans="1:29" ht="14.25" customHeight="1" x14ac:dyDescent="0.25">
      <c r="A320" s="373" t="s">
        <v>103</v>
      </c>
      <c r="B320" s="303"/>
      <c r="C320" s="303"/>
      <c r="D320" s="303"/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R320" s="303"/>
      <c r="S320" s="303"/>
      <c r="T320" s="303"/>
      <c r="U320" s="303"/>
      <c r="V320" s="303"/>
      <c r="W320" s="303"/>
      <c r="X320" s="290"/>
      <c r="Y320" s="290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74">
        <v>4607091389708</v>
      </c>
      <c r="E321" s="319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76"/>
      <c r="O321" s="376"/>
      <c r="P321" s="376"/>
      <c r="Q321" s="319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74">
        <v>4607091389692</v>
      </c>
      <c r="E322" s="319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556" t="s">
        <v>494</v>
      </c>
      <c r="N322" s="376"/>
      <c r="O322" s="376"/>
      <c r="P322" s="376"/>
      <c r="Q322" s="319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78"/>
      <c r="B323" s="303"/>
      <c r="C323" s="303"/>
      <c r="D323" s="303"/>
      <c r="E323" s="303"/>
      <c r="F323" s="303"/>
      <c r="G323" s="303"/>
      <c r="H323" s="303"/>
      <c r="I323" s="303"/>
      <c r="J323" s="303"/>
      <c r="K323" s="303"/>
      <c r="L323" s="379"/>
      <c r="M323" s="377" t="s">
        <v>63</v>
      </c>
      <c r="N323" s="331"/>
      <c r="O323" s="331"/>
      <c r="P323" s="331"/>
      <c r="Q323" s="331"/>
      <c r="R323" s="331"/>
      <c r="S323" s="332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3"/>
      <c r="B324" s="303"/>
      <c r="C324" s="303"/>
      <c r="D324" s="303"/>
      <c r="E324" s="303"/>
      <c r="F324" s="303"/>
      <c r="G324" s="303"/>
      <c r="H324" s="303"/>
      <c r="I324" s="303"/>
      <c r="J324" s="303"/>
      <c r="K324" s="303"/>
      <c r="L324" s="379"/>
      <c r="M324" s="377" t="s">
        <v>63</v>
      </c>
      <c r="N324" s="331"/>
      <c r="O324" s="331"/>
      <c r="P324" s="331"/>
      <c r="Q324" s="331"/>
      <c r="R324" s="331"/>
      <c r="S324" s="332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73" t="s">
        <v>57</v>
      </c>
      <c r="B325" s="303"/>
      <c r="C325" s="303"/>
      <c r="D325" s="303"/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R325" s="303"/>
      <c r="S325" s="303"/>
      <c r="T325" s="303"/>
      <c r="U325" s="303"/>
      <c r="V325" s="303"/>
      <c r="W325" s="303"/>
      <c r="X325" s="290"/>
      <c r="Y325" s="290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74">
        <v>4680115883147</v>
      </c>
      <c r="E326" s="319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557" t="s">
        <v>497</v>
      </c>
      <c r="N326" s="376"/>
      <c r="O326" s="376"/>
      <c r="P326" s="376"/>
      <c r="Q326" s="319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74">
        <v>4680115883154</v>
      </c>
      <c r="E327" s="319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558" t="s">
        <v>501</v>
      </c>
      <c r="N327" s="376"/>
      <c r="O327" s="376"/>
      <c r="P327" s="376"/>
      <c r="Q327" s="319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74">
        <v>4680115883161</v>
      </c>
      <c r="E328" s="319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559" t="s">
        <v>504</v>
      </c>
      <c r="N328" s="376"/>
      <c r="O328" s="376"/>
      <c r="P328" s="376"/>
      <c r="Q328" s="319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74">
        <v>4680115883185</v>
      </c>
      <c r="E329" s="319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560" t="s">
        <v>507</v>
      </c>
      <c r="N329" s="376"/>
      <c r="O329" s="376"/>
      <c r="P329" s="376"/>
      <c r="Q329" s="319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74">
        <v>4607091389753</v>
      </c>
      <c r="E330" s="319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76"/>
      <c r="O330" s="376"/>
      <c r="P330" s="376"/>
      <c r="Q330" s="319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74">
        <v>4607091389760</v>
      </c>
      <c r="E331" s="319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76"/>
      <c r="O331" s="376"/>
      <c r="P331" s="376"/>
      <c r="Q331" s="319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74">
        <v>4607091389746</v>
      </c>
      <c r="E332" s="319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76"/>
      <c r="O332" s="376"/>
      <c r="P332" s="376"/>
      <c r="Q332" s="319"/>
      <c r="R332" s="35"/>
      <c r="S332" s="35"/>
      <c r="T332" s="36" t="s">
        <v>62</v>
      </c>
      <c r="U332" s="295">
        <v>260</v>
      </c>
      <c r="V332" s="296">
        <f t="shared" si="14"/>
        <v>260.40000000000003</v>
      </c>
      <c r="W332" s="37">
        <f>IFERROR(IF(V332=0,"",ROUNDUP(V332/H332,0)*0.00753),"")</f>
        <v>0.46686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74">
        <v>4607091384338</v>
      </c>
      <c r="E333" s="319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19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74">
        <v>4607091389524</v>
      </c>
      <c r="E334" s="319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76"/>
      <c r="O334" s="376"/>
      <c r="P334" s="376"/>
      <c r="Q334" s="319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74">
        <v>4607091384345</v>
      </c>
      <c r="E335" s="319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76"/>
      <c r="O335" s="376"/>
      <c r="P335" s="376"/>
      <c r="Q335" s="319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74">
        <v>4607091389531</v>
      </c>
      <c r="E336" s="319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76"/>
      <c r="O336" s="376"/>
      <c r="P336" s="376"/>
      <c r="Q336" s="319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78"/>
      <c r="B337" s="303"/>
      <c r="C337" s="303"/>
      <c r="D337" s="303"/>
      <c r="E337" s="303"/>
      <c r="F337" s="303"/>
      <c r="G337" s="303"/>
      <c r="H337" s="303"/>
      <c r="I337" s="303"/>
      <c r="J337" s="303"/>
      <c r="K337" s="303"/>
      <c r="L337" s="379"/>
      <c r="M337" s="377" t="s">
        <v>63</v>
      </c>
      <c r="N337" s="331"/>
      <c r="O337" s="331"/>
      <c r="P337" s="331"/>
      <c r="Q337" s="331"/>
      <c r="R337" s="331"/>
      <c r="S337" s="332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61.904761904761905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62.000000000000007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0.46686</v>
      </c>
      <c r="X337" s="298"/>
      <c r="Y337" s="298"/>
    </row>
    <row r="338" spans="1:29" x14ac:dyDescent="0.2">
      <c r="A338" s="303"/>
      <c r="B338" s="303"/>
      <c r="C338" s="303"/>
      <c r="D338" s="303"/>
      <c r="E338" s="303"/>
      <c r="F338" s="303"/>
      <c r="G338" s="303"/>
      <c r="H338" s="303"/>
      <c r="I338" s="303"/>
      <c r="J338" s="303"/>
      <c r="K338" s="303"/>
      <c r="L338" s="379"/>
      <c r="M338" s="377" t="s">
        <v>63</v>
      </c>
      <c r="N338" s="331"/>
      <c r="O338" s="331"/>
      <c r="P338" s="331"/>
      <c r="Q338" s="331"/>
      <c r="R338" s="331"/>
      <c r="S338" s="332"/>
      <c r="T338" s="38" t="s">
        <v>62</v>
      </c>
      <c r="U338" s="297">
        <f>IFERROR(SUM(U326:U336),"0")</f>
        <v>260</v>
      </c>
      <c r="V338" s="297">
        <f>IFERROR(SUM(V326:V336),"0")</f>
        <v>260.40000000000003</v>
      </c>
      <c r="W338" s="38"/>
      <c r="X338" s="298"/>
      <c r="Y338" s="298"/>
    </row>
    <row r="339" spans="1:29" ht="14.25" customHeight="1" x14ac:dyDescent="0.25">
      <c r="A339" s="373" t="s">
        <v>65</v>
      </c>
      <c r="B339" s="303"/>
      <c r="C339" s="303"/>
      <c r="D339" s="303"/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R339" s="303"/>
      <c r="S339" s="303"/>
      <c r="T339" s="303"/>
      <c r="U339" s="303"/>
      <c r="V339" s="303"/>
      <c r="W339" s="303"/>
      <c r="X339" s="290"/>
      <c r="Y339" s="290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74">
        <v>4607091389685</v>
      </c>
      <c r="E340" s="319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76"/>
      <c r="O340" s="376"/>
      <c r="P340" s="376"/>
      <c r="Q340" s="319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74">
        <v>4607091389654</v>
      </c>
      <c r="E341" s="319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569" t="s">
        <v>526</v>
      </c>
      <c r="N341" s="376"/>
      <c r="O341" s="376"/>
      <c r="P341" s="376"/>
      <c r="Q341" s="319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74">
        <v>4607091384352</v>
      </c>
      <c r="E342" s="319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76"/>
      <c r="O342" s="376"/>
      <c r="P342" s="376"/>
      <c r="Q342" s="319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74">
        <v>4607091389661</v>
      </c>
      <c r="E343" s="319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76"/>
      <c r="O343" s="376"/>
      <c r="P343" s="376"/>
      <c r="Q343" s="319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78"/>
      <c r="B344" s="303"/>
      <c r="C344" s="303"/>
      <c r="D344" s="303"/>
      <c r="E344" s="303"/>
      <c r="F344" s="303"/>
      <c r="G344" s="303"/>
      <c r="H344" s="303"/>
      <c r="I344" s="303"/>
      <c r="J344" s="303"/>
      <c r="K344" s="303"/>
      <c r="L344" s="379"/>
      <c r="M344" s="377" t="s">
        <v>63</v>
      </c>
      <c r="N344" s="331"/>
      <c r="O344" s="331"/>
      <c r="P344" s="331"/>
      <c r="Q344" s="331"/>
      <c r="R344" s="331"/>
      <c r="S344" s="332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3"/>
      <c r="B345" s="303"/>
      <c r="C345" s="303"/>
      <c r="D345" s="303"/>
      <c r="E345" s="303"/>
      <c r="F345" s="303"/>
      <c r="G345" s="303"/>
      <c r="H345" s="303"/>
      <c r="I345" s="303"/>
      <c r="J345" s="303"/>
      <c r="K345" s="303"/>
      <c r="L345" s="379"/>
      <c r="M345" s="377" t="s">
        <v>63</v>
      </c>
      <c r="N345" s="331"/>
      <c r="O345" s="331"/>
      <c r="P345" s="331"/>
      <c r="Q345" s="331"/>
      <c r="R345" s="331"/>
      <c r="S345" s="332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73" t="s">
        <v>196</v>
      </c>
      <c r="B346" s="303"/>
      <c r="C346" s="303"/>
      <c r="D346" s="303"/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R346" s="303"/>
      <c r="S346" s="303"/>
      <c r="T346" s="303"/>
      <c r="U346" s="303"/>
      <c r="V346" s="303"/>
      <c r="W346" s="303"/>
      <c r="X346" s="290"/>
      <c r="Y346" s="290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74">
        <v>4680115881648</v>
      </c>
      <c r="E347" s="319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572" t="s">
        <v>533</v>
      </c>
      <c r="N347" s="376"/>
      <c r="O347" s="376"/>
      <c r="P347" s="376"/>
      <c r="Q347" s="319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78"/>
      <c r="B348" s="303"/>
      <c r="C348" s="303"/>
      <c r="D348" s="303"/>
      <c r="E348" s="303"/>
      <c r="F348" s="303"/>
      <c r="G348" s="303"/>
      <c r="H348" s="303"/>
      <c r="I348" s="303"/>
      <c r="J348" s="303"/>
      <c r="K348" s="303"/>
      <c r="L348" s="379"/>
      <c r="M348" s="377" t="s">
        <v>63</v>
      </c>
      <c r="N348" s="331"/>
      <c r="O348" s="331"/>
      <c r="P348" s="331"/>
      <c r="Q348" s="331"/>
      <c r="R348" s="331"/>
      <c r="S348" s="332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3"/>
      <c r="B349" s="303"/>
      <c r="C349" s="303"/>
      <c r="D349" s="303"/>
      <c r="E349" s="303"/>
      <c r="F349" s="303"/>
      <c r="G349" s="303"/>
      <c r="H349" s="303"/>
      <c r="I349" s="303"/>
      <c r="J349" s="303"/>
      <c r="K349" s="303"/>
      <c r="L349" s="379"/>
      <c r="M349" s="377" t="s">
        <v>63</v>
      </c>
      <c r="N349" s="331"/>
      <c r="O349" s="331"/>
      <c r="P349" s="331"/>
      <c r="Q349" s="331"/>
      <c r="R349" s="331"/>
      <c r="S349" s="332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72" t="s">
        <v>534</v>
      </c>
      <c r="B350" s="303"/>
      <c r="C350" s="303"/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R350" s="303"/>
      <c r="S350" s="303"/>
      <c r="T350" s="303"/>
      <c r="U350" s="303"/>
      <c r="V350" s="303"/>
      <c r="W350" s="303"/>
      <c r="X350" s="291"/>
      <c r="Y350" s="291"/>
    </row>
    <row r="351" spans="1:29" ht="14.25" customHeight="1" x14ac:dyDescent="0.25">
      <c r="A351" s="373" t="s">
        <v>96</v>
      </c>
      <c r="B351" s="303"/>
      <c r="C351" s="303"/>
      <c r="D351" s="303"/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R351" s="303"/>
      <c r="S351" s="303"/>
      <c r="T351" s="303"/>
      <c r="U351" s="303"/>
      <c r="V351" s="303"/>
      <c r="W351" s="303"/>
      <c r="X351" s="290"/>
      <c r="Y351" s="290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74">
        <v>4607091389388</v>
      </c>
      <c r="E352" s="319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5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76"/>
      <c r="O352" s="376"/>
      <c r="P352" s="376"/>
      <c r="Q352" s="319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74">
        <v>4607091389364</v>
      </c>
      <c r="E353" s="319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5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76"/>
      <c r="O353" s="376"/>
      <c r="P353" s="376"/>
      <c r="Q353" s="319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78"/>
      <c r="B354" s="303"/>
      <c r="C354" s="303"/>
      <c r="D354" s="303"/>
      <c r="E354" s="303"/>
      <c r="F354" s="303"/>
      <c r="G354" s="303"/>
      <c r="H354" s="303"/>
      <c r="I354" s="303"/>
      <c r="J354" s="303"/>
      <c r="K354" s="303"/>
      <c r="L354" s="379"/>
      <c r="M354" s="377" t="s">
        <v>63</v>
      </c>
      <c r="N354" s="331"/>
      <c r="O354" s="331"/>
      <c r="P354" s="331"/>
      <c r="Q354" s="331"/>
      <c r="R354" s="331"/>
      <c r="S354" s="332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3"/>
      <c r="B355" s="303"/>
      <c r="C355" s="303"/>
      <c r="D355" s="303"/>
      <c r="E355" s="303"/>
      <c r="F355" s="303"/>
      <c r="G355" s="303"/>
      <c r="H355" s="303"/>
      <c r="I355" s="303"/>
      <c r="J355" s="303"/>
      <c r="K355" s="303"/>
      <c r="L355" s="379"/>
      <c r="M355" s="377" t="s">
        <v>63</v>
      </c>
      <c r="N355" s="331"/>
      <c r="O355" s="331"/>
      <c r="P355" s="331"/>
      <c r="Q355" s="331"/>
      <c r="R355" s="331"/>
      <c r="S355" s="332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73" t="s">
        <v>57</v>
      </c>
      <c r="B356" s="303"/>
      <c r="C356" s="303"/>
      <c r="D356" s="303"/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R356" s="303"/>
      <c r="S356" s="303"/>
      <c r="T356" s="303"/>
      <c r="U356" s="303"/>
      <c r="V356" s="303"/>
      <c r="W356" s="303"/>
      <c r="X356" s="290"/>
      <c r="Y356" s="290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74">
        <v>4607091389739</v>
      </c>
      <c r="E357" s="319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575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76"/>
      <c r="O357" s="376"/>
      <c r="P357" s="376"/>
      <c r="Q357" s="319"/>
      <c r="R357" s="35"/>
      <c r="S357" s="35"/>
      <c r="T357" s="36" t="s">
        <v>62</v>
      </c>
      <c r="U357" s="295">
        <v>390</v>
      </c>
      <c r="V357" s="296">
        <f>IFERROR(IF(U357="",0,CEILING((U357/$H357),1)*$H357),"")</f>
        <v>390.6</v>
      </c>
      <c r="W357" s="37">
        <f>IFERROR(IF(V357=0,"",ROUNDUP(V357/H357,0)*0.00753),"")</f>
        <v>0.70028999999999997</v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74">
        <v>4607091389425</v>
      </c>
      <c r="E358" s="319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5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76"/>
      <c r="O358" s="376"/>
      <c r="P358" s="376"/>
      <c r="Q358" s="319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74">
        <v>4680115880771</v>
      </c>
      <c r="E359" s="319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5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76"/>
      <c r="O359" s="376"/>
      <c r="P359" s="376"/>
      <c r="Q359" s="319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74">
        <v>4607091389500</v>
      </c>
      <c r="E360" s="319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76"/>
      <c r="O360" s="376"/>
      <c r="P360" s="376"/>
      <c r="Q360" s="319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74">
        <v>4680115881983</v>
      </c>
      <c r="E361" s="319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579" t="s">
        <v>549</v>
      </c>
      <c r="N361" s="376"/>
      <c r="O361" s="376"/>
      <c r="P361" s="376"/>
      <c r="Q361" s="319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78"/>
      <c r="B362" s="303"/>
      <c r="C362" s="303"/>
      <c r="D362" s="303"/>
      <c r="E362" s="303"/>
      <c r="F362" s="303"/>
      <c r="G362" s="303"/>
      <c r="H362" s="303"/>
      <c r="I362" s="303"/>
      <c r="J362" s="303"/>
      <c r="K362" s="303"/>
      <c r="L362" s="379"/>
      <c r="M362" s="377" t="s">
        <v>63</v>
      </c>
      <c r="N362" s="331"/>
      <c r="O362" s="331"/>
      <c r="P362" s="331"/>
      <c r="Q362" s="331"/>
      <c r="R362" s="331"/>
      <c r="S362" s="332"/>
      <c r="T362" s="38" t="s">
        <v>64</v>
      </c>
      <c r="U362" s="297">
        <f>IFERROR(U357/H357,"0")+IFERROR(U358/H358,"0")+IFERROR(U359/H359,"0")+IFERROR(U360/H360,"0")+IFERROR(U361/H361,"0")</f>
        <v>92.857142857142847</v>
      </c>
      <c r="V362" s="297">
        <f>IFERROR(V357/H357,"0")+IFERROR(V358/H358,"0")+IFERROR(V359/H359,"0")+IFERROR(V360/H360,"0")+IFERROR(V361/H361,"0")</f>
        <v>93</v>
      </c>
      <c r="W362" s="297">
        <f>IFERROR(IF(W357="",0,W357),"0")+IFERROR(IF(W358="",0,W358),"0")+IFERROR(IF(W359="",0,W359),"0")+IFERROR(IF(W360="",0,W360),"0")+IFERROR(IF(W361="",0,W361),"0")</f>
        <v>0.70028999999999997</v>
      </c>
      <c r="X362" s="298"/>
      <c r="Y362" s="298"/>
    </row>
    <row r="363" spans="1:29" x14ac:dyDescent="0.2">
      <c r="A363" s="303"/>
      <c r="B363" s="303"/>
      <c r="C363" s="303"/>
      <c r="D363" s="303"/>
      <c r="E363" s="303"/>
      <c r="F363" s="303"/>
      <c r="G363" s="303"/>
      <c r="H363" s="303"/>
      <c r="I363" s="303"/>
      <c r="J363" s="303"/>
      <c r="K363" s="303"/>
      <c r="L363" s="379"/>
      <c r="M363" s="377" t="s">
        <v>63</v>
      </c>
      <c r="N363" s="331"/>
      <c r="O363" s="331"/>
      <c r="P363" s="331"/>
      <c r="Q363" s="331"/>
      <c r="R363" s="331"/>
      <c r="S363" s="332"/>
      <c r="T363" s="38" t="s">
        <v>62</v>
      </c>
      <c r="U363" s="297">
        <f>IFERROR(SUM(U357:U361),"0")</f>
        <v>390</v>
      </c>
      <c r="V363" s="297">
        <f>IFERROR(SUM(V357:V361),"0")</f>
        <v>390.6</v>
      </c>
      <c r="W363" s="38"/>
      <c r="X363" s="298"/>
      <c r="Y363" s="298"/>
    </row>
    <row r="364" spans="1:29" ht="27.75" customHeight="1" x14ac:dyDescent="0.2">
      <c r="A364" s="370" t="s">
        <v>550</v>
      </c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  <c r="X364" s="49"/>
      <c r="Y364" s="49"/>
    </row>
    <row r="365" spans="1:29" ht="16.5" customHeight="1" x14ac:dyDescent="0.25">
      <c r="A365" s="372" t="s">
        <v>550</v>
      </c>
      <c r="B365" s="303"/>
      <c r="C365" s="303"/>
      <c r="D365" s="303"/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R365" s="303"/>
      <c r="S365" s="303"/>
      <c r="T365" s="303"/>
      <c r="U365" s="303"/>
      <c r="V365" s="303"/>
      <c r="W365" s="303"/>
      <c r="X365" s="291"/>
      <c r="Y365" s="291"/>
    </row>
    <row r="366" spans="1:29" ht="14.25" customHeight="1" x14ac:dyDescent="0.25">
      <c r="A366" s="373" t="s">
        <v>103</v>
      </c>
      <c r="B366" s="303"/>
      <c r="C366" s="303"/>
      <c r="D366" s="303"/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R366" s="303"/>
      <c r="S366" s="303"/>
      <c r="T366" s="303"/>
      <c r="U366" s="303"/>
      <c r="V366" s="303"/>
      <c r="W366" s="303"/>
      <c r="X366" s="290"/>
      <c r="Y366" s="290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74">
        <v>4607091389067</v>
      </c>
      <c r="E367" s="319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76"/>
      <c r="O367" s="376"/>
      <c r="P367" s="376"/>
      <c r="Q367" s="319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74">
        <v>4607091383522</v>
      </c>
      <c r="E368" s="319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5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76"/>
      <c r="O368" s="376"/>
      <c r="P368" s="376"/>
      <c r="Q368" s="319"/>
      <c r="R368" s="35"/>
      <c r="S368" s="35"/>
      <c r="T368" s="36" t="s">
        <v>62</v>
      </c>
      <c r="U368" s="295">
        <v>260</v>
      </c>
      <c r="V368" s="296">
        <f t="shared" si="15"/>
        <v>264</v>
      </c>
      <c r="W368" s="37">
        <f>IFERROR(IF(V368=0,"",ROUNDUP(V368/H368,0)*0.01196),"")</f>
        <v>0.59799999999999998</v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74">
        <v>4607091384437</v>
      </c>
      <c r="E369" s="319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582" t="s">
        <v>557</v>
      </c>
      <c r="N369" s="376"/>
      <c r="O369" s="376"/>
      <c r="P369" s="376"/>
      <c r="Q369" s="319"/>
      <c r="R369" s="35"/>
      <c r="S369" s="35"/>
      <c r="T369" s="36" t="s">
        <v>62</v>
      </c>
      <c r="U369" s="295">
        <v>125</v>
      </c>
      <c r="V369" s="296">
        <f t="shared" si="15"/>
        <v>126.72</v>
      </c>
      <c r="W369" s="37">
        <f>IFERROR(IF(V369=0,"",ROUNDUP(V369/H369,0)*0.01196),"")</f>
        <v>0.28704000000000002</v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74">
        <v>4607091389104</v>
      </c>
      <c r="E370" s="319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76"/>
      <c r="O370" s="376"/>
      <c r="P370" s="376"/>
      <c r="Q370" s="319"/>
      <c r="R370" s="35"/>
      <c r="S370" s="35"/>
      <c r="T370" s="36" t="s">
        <v>62</v>
      </c>
      <c r="U370" s="295">
        <v>250</v>
      </c>
      <c r="V370" s="296">
        <f t="shared" si="15"/>
        <v>253.44</v>
      </c>
      <c r="W370" s="37">
        <f>IFERROR(IF(V370=0,"",ROUNDUP(V370/H370,0)*0.01196),"")</f>
        <v>0.57408000000000003</v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74">
        <v>4607091389036</v>
      </c>
      <c r="E371" s="319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58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76"/>
      <c r="O371" s="376"/>
      <c r="P371" s="376"/>
      <c r="Q371" s="319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74">
        <v>4680115880603</v>
      </c>
      <c r="E372" s="319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585" t="s">
        <v>564</v>
      </c>
      <c r="N372" s="376"/>
      <c r="O372" s="376"/>
      <c r="P372" s="376"/>
      <c r="Q372" s="319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74">
        <v>4607091389999</v>
      </c>
      <c r="E373" s="319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586" t="s">
        <v>567</v>
      </c>
      <c r="N373" s="376"/>
      <c r="O373" s="376"/>
      <c r="P373" s="376"/>
      <c r="Q373" s="319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74">
        <v>4680115882782</v>
      </c>
      <c r="E374" s="319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587" t="s">
        <v>570</v>
      </c>
      <c r="N374" s="376"/>
      <c r="O374" s="376"/>
      <c r="P374" s="376"/>
      <c r="Q374" s="319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74">
        <v>4607091389098</v>
      </c>
      <c r="E375" s="319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5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76"/>
      <c r="O375" s="376"/>
      <c r="P375" s="376"/>
      <c r="Q375" s="319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74">
        <v>4607091389982</v>
      </c>
      <c r="E376" s="319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589" t="s">
        <v>575</v>
      </c>
      <c r="N376" s="376"/>
      <c r="O376" s="376"/>
      <c r="P376" s="376"/>
      <c r="Q376" s="319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78"/>
      <c r="B377" s="303"/>
      <c r="C377" s="303"/>
      <c r="D377" s="303"/>
      <c r="E377" s="303"/>
      <c r="F377" s="303"/>
      <c r="G377" s="303"/>
      <c r="H377" s="303"/>
      <c r="I377" s="303"/>
      <c r="J377" s="303"/>
      <c r="K377" s="303"/>
      <c r="L377" s="379"/>
      <c r="M377" s="377" t="s">
        <v>63</v>
      </c>
      <c r="N377" s="331"/>
      <c r="O377" s="331"/>
      <c r="P377" s="331"/>
      <c r="Q377" s="331"/>
      <c r="R377" s="331"/>
      <c r="S377" s="332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120.2651515151515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122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1.45912</v>
      </c>
      <c r="X377" s="298"/>
      <c r="Y377" s="298"/>
    </row>
    <row r="378" spans="1:29" x14ac:dyDescent="0.2">
      <c r="A378" s="303"/>
      <c r="B378" s="303"/>
      <c r="C378" s="303"/>
      <c r="D378" s="303"/>
      <c r="E378" s="303"/>
      <c r="F378" s="303"/>
      <c r="G378" s="303"/>
      <c r="H378" s="303"/>
      <c r="I378" s="303"/>
      <c r="J378" s="303"/>
      <c r="K378" s="303"/>
      <c r="L378" s="379"/>
      <c r="M378" s="377" t="s">
        <v>63</v>
      </c>
      <c r="N378" s="331"/>
      <c r="O378" s="331"/>
      <c r="P378" s="331"/>
      <c r="Q378" s="331"/>
      <c r="R378" s="331"/>
      <c r="S378" s="332"/>
      <c r="T378" s="38" t="s">
        <v>62</v>
      </c>
      <c r="U378" s="297">
        <f>IFERROR(SUM(U367:U376),"0")</f>
        <v>635</v>
      </c>
      <c r="V378" s="297">
        <f>IFERROR(SUM(V367:V376),"0")</f>
        <v>644.16000000000008</v>
      </c>
      <c r="W378" s="38"/>
      <c r="X378" s="298"/>
      <c r="Y378" s="298"/>
    </row>
    <row r="379" spans="1:29" ht="14.25" customHeight="1" x14ac:dyDescent="0.25">
      <c r="A379" s="373" t="s">
        <v>96</v>
      </c>
      <c r="B379" s="303"/>
      <c r="C379" s="303"/>
      <c r="D379" s="303"/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R379" s="303"/>
      <c r="S379" s="303"/>
      <c r="T379" s="303"/>
      <c r="U379" s="303"/>
      <c r="V379" s="303"/>
      <c r="W379" s="303"/>
      <c r="X379" s="290"/>
      <c r="Y379" s="290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74">
        <v>4607091388930</v>
      </c>
      <c r="E380" s="319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5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76"/>
      <c r="O380" s="376"/>
      <c r="P380" s="376"/>
      <c r="Q380" s="319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74">
        <v>4680115880054</v>
      </c>
      <c r="E381" s="319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591" t="s">
        <v>580</v>
      </c>
      <c r="N381" s="376"/>
      <c r="O381" s="376"/>
      <c r="P381" s="376"/>
      <c r="Q381" s="319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78"/>
      <c r="B382" s="303"/>
      <c r="C382" s="303"/>
      <c r="D382" s="303"/>
      <c r="E382" s="303"/>
      <c r="F382" s="303"/>
      <c r="G382" s="303"/>
      <c r="H382" s="303"/>
      <c r="I382" s="303"/>
      <c r="J382" s="303"/>
      <c r="K382" s="303"/>
      <c r="L382" s="379"/>
      <c r="M382" s="377" t="s">
        <v>63</v>
      </c>
      <c r="N382" s="331"/>
      <c r="O382" s="331"/>
      <c r="P382" s="331"/>
      <c r="Q382" s="331"/>
      <c r="R382" s="331"/>
      <c r="S382" s="332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3"/>
      <c r="B383" s="303"/>
      <c r="C383" s="303"/>
      <c r="D383" s="303"/>
      <c r="E383" s="303"/>
      <c r="F383" s="303"/>
      <c r="G383" s="303"/>
      <c r="H383" s="303"/>
      <c r="I383" s="303"/>
      <c r="J383" s="303"/>
      <c r="K383" s="303"/>
      <c r="L383" s="379"/>
      <c r="M383" s="377" t="s">
        <v>63</v>
      </c>
      <c r="N383" s="331"/>
      <c r="O383" s="331"/>
      <c r="P383" s="331"/>
      <c r="Q383" s="331"/>
      <c r="R383" s="331"/>
      <c r="S383" s="332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73" t="s">
        <v>57</v>
      </c>
      <c r="B384" s="303"/>
      <c r="C384" s="303"/>
      <c r="D384" s="303"/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R384" s="303"/>
      <c r="S384" s="303"/>
      <c r="T384" s="303"/>
      <c r="U384" s="303"/>
      <c r="V384" s="303"/>
      <c r="W384" s="303"/>
      <c r="X384" s="290"/>
      <c r="Y384" s="290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74">
        <v>4607091383348</v>
      </c>
      <c r="E385" s="319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59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76"/>
      <c r="O385" s="376"/>
      <c r="P385" s="376"/>
      <c r="Q385" s="319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74">
        <v>4607091383386</v>
      </c>
      <c r="E386" s="319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59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76"/>
      <c r="O386" s="376"/>
      <c r="P386" s="376"/>
      <c r="Q386" s="319"/>
      <c r="R386" s="35"/>
      <c r="S386" s="35"/>
      <c r="T386" s="36" t="s">
        <v>62</v>
      </c>
      <c r="U386" s="295">
        <v>60</v>
      </c>
      <c r="V386" s="296">
        <f t="shared" si="16"/>
        <v>63.36</v>
      </c>
      <c r="W386" s="37">
        <f>IFERROR(IF(V386=0,"",ROUNDUP(V386/H386,0)*0.01196),"")</f>
        <v>0.14352000000000001</v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74">
        <v>4607091383355</v>
      </c>
      <c r="E387" s="319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59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76"/>
      <c r="O387" s="376"/>
      <c r="P387" s="376"/>
      <c r="Q387" s="319"/>
      <c r="R387" s="35"/>
      <c r="S387" s="35"/>
      <c r="T387" s="36" t="s">
        <v>62</v>
      </c>
      <c r="U387" s="295">
        <v>55</v>
      </c>
      <c r="V387" s="296">
        <f t="shared" si="16"/>
        <v>58.080000000000005</v>
      </c>
      <c r="W387" s="37">
        <f>IFERROR(IF(V387=0,"",ROUNDUP(V387/H387,0)*0.01196),"")</f>
        <v>0.13156000000000001</v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74">
        <v>4680115882072</v>
      </c>
      <c r="E388" s="319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595" t="s">
        <v>589</v>
      </c>
      <c r="N388" s="376"/>
      <c r="O388" s="376"/>
      <c r="P388" s="376"/>
      <c r="Q388" s="319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74">
        <v>4680115882102</v>
      </c>
      <c r="E389" s="319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596" t="s">
        <v>592</v>
      </c>
      <c r="N389" s="376"/>
      <c r="O389" s="376"/>
      <c r="P389" s="376"/>
      <c r="Q389" s="319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74">
        <v>4680115882096</v>
      </c>
      <c r="E390" s="319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597" t="s">
        <v>595</v>
      </c>
      <c r="N390" s="376"/>
      <c r="O390" s="376"/>
      <c r="P390" s="376"/>
      <c r="Q390" s="319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78"/>
      <c r="B391" s="303"/>
      <c r="C391" s="303"/>
      <c r="D391" s="303"/>
      <c r="E391" s="303"/>
      <c r="F391" s="303"/>
      <c r="G391" s="303"/>
      <c r="H391" s="303"/>
      <c r="I391" s="303"/>
      <c r="J391" s="303"/>
      <c r="K391" s="303"/>
      <c r="L391" s="379"/>
      <c r="M391" s="377" t="s">
        <v>63</v>
      </c>
      <c r="N391" s="331"/>
      <c r="O391" s="331"/>
      <c r="P391" s="331"/>
      <c r="Q391" s="331"/>
      <c r="R391" s="331"/>
      <c r="S391" s="332"/>
      <c r="T391" s="38" t="s">
        <v>64</v>
      </c>
      <c r="U391" s="297">
        <f>IFERROR(U385/H385,"0")+IFERROR(U386/H386,"0")+IFERROR(U387/H387,"0")+IFERROR(U388/H388,"0")+IFERROR(U389/H389,"0")+IFERROR(U390/H390,"0")</f>
        <v>21.780303030303031</v>
      </c>
      <c r="V391" s="297">
        <f>IFERROR(V385/H385,"0")+IFERROR(V386/H386,"0")+IFERROR(V387/H387,"0")+IFERROR(V388/H388,"0")+IFERROR(V389/H389,"0")+IFERROR(V390/H390,"0")</f>
        <v>23</v>
      </c>
      <c r="W391" s="297">
        <f>IFERROR(IF(W385="",0,W385),"0")+IFERROR(IF(W386="",0,W386),"0")+IFERROR(IF(W387="",0,W387),"0")+IFERROR(IF(W388="",0,W388),"0")+IFERROR(IF(W389="",0,W389),"0")+IFERROR(IF(W390="",0,W390),"0")</f>
        <v>0.27507999999999999</v>
      </c>
      <c r="X391" s="298"/>
      <c r="Y391" s="298"/>
    </row>
    <row r="392" spans="1:29" x14ac:dyDescent="0.2">
      <c r="A392" s="303"/>
      <c r="B392" s="303"/>
      <c r="C392" s="303"/>
      <c r="D392" s="303"/>
      <c r="E392" s="303"/>
      <c r="F392" s="303"/>
      <c r="G392" s="303"/>
      <c r="H392" s="303"/>
      <c r="I392" s="303"/>
      <c r="J392" s="303"/>
      <c r="K392" s="303"/>
      <c r="L392" s="379"/>
      <c r="M392" s="377" t="s">
        <v>63</v>
      </c>
      <c r="N392" s="331"/>
      <c r="O392" s="331"/>
      <c r="P392" s="331"/>
      <c r="Q392" s="331"/>
      <c r="R392" s="331"/>
      <c r="S392" s="332"/>
      <c r="T392" s="38" t="s">
        <v>62</v>
      </c>
      <c r="U392" s="297">
        <f>IFERROR(SUM(U385:U390),"0")</f>
        <v>115</v>
      </c>
      <c r="V392" s="297">
        <f>IFERROR(SUM(V385:V390),"0")</f>
        <v>121.44</v>
      </c>
      <c r="W392" s="38"/>
      <c r="X392" s="298"/>
      <c r="Y392" s="298"/>
    </row>
    <row r="393" spans="1:29" ht="14.25" customHeight="1" x14ac:dyDescent="0.25">
      <c r="A393" s="373" t="s">
        <v>65</v>
      </c>
      <c r="B393" s="303"/>
      <c r="C393" s="303"/>
      <c r="D393" s="303"/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R393" s="303"/>
      <c r="S393" s="303"/>
      <c r="T393" s="303"/>
      <c r="U393" s="303"/>
      <c r="V393" s="303"/>
      <c r="W393" s="303"/>
      <c r="X393" s="290"/>
      <c r="Y393" s="290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74">
        <v>4607091383409</v>
      </c>
      <c r="E394" s="319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76"/>
      <c r="O394" s="376"/>
      <c r="P394" s="376"/>
      <c r="Q394" s="319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74">
        <v>4607091383416</v>
      </c>
      <c r="E395" s="319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76"/>
      <c r="O395" s="376"/>
      <c r="P395" s="376"/>
      <c r="Q395" s="319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78"/>
      <c r="B396" s="303"/>
      <c r="C396" s="303"/>
      <c r="D396" s="303"/>
      <c r="E396" s="303"/>
      <c r="F396" s="303"/>
      <c r="G396" s="303"/>
      <c r="H396" s="303"/>
      <c r="I396" s="303"/>
      <c r="J396" s="303"/>
      <c r="K396" s="303"/>
      <c r="L396" s="379"/>
      <c r="M396" s="377" t="s">
        <v>63</v>
      </c>
      <c r="N396" s="331"/>
      <c r="O396" s="331"/>
      <c r="P396" s="331"/>
      <c r="Q396" s="331"/>
      <c r="R396" s="331"/>
      <c r="S396" s="332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3"/>
      <c r="B397" s="303"/>
      <c r="C397" s="303"/>
      <c r="D397" s="303"/>
      <c r="E397" s="303"/>
      <c r="F397" s="303"/>
      <c r="G397" s="303"/>
      <c r="H397" s="303"/>
      <c r="I397" s="303"/>
      <c r="J397" s="303"/>
      <c r="K397" s="303"/>
      <c r="L397" s="379"/>
      <c r="M397" s="377" t="s">
        <v>63</v>
      </c>
      <c r="N397" s="331"/>
      <c r="O397" s="331"/>
      <c r="P397" s="331"/>
      <c r="Q397" s="331"/>
      <c r="R397" s="331"/>
      <c r="S397" s="332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70" t="s">
        <v>600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49"/>
      <c r="Y398" s="49"/>
    </row>
    <row r="399" spans="1:29" ht="16.5" customHeight="1" x14ac:dyDescent="0.25">
      <c r="A399" s="372" t="s">
        <v>601</v>
      </c>
      <c r="B399" s="303"/>
      <c r="C399" s="303"/>
      <c r="D399" s="303"/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  <c r="R399" s="303"/>
      <c r="S399" s="303"/>
      <c r="T399" s="303"/>
      <c r="U399" s="303"/>
      <c r="V399" s="303"/>
      <c r="W399" s="303"/>
      <c r="X399" s="291"/>
      <c r="Y399" s="291"/>
    </row>
    <row r="400" spans="1:29" ht="14.25" customHeight="1" x14ac:dyDescent="0.25">
      <c r="A400" s="373" t="s">
        <v>103</v>
      </c>
      <c r="B400" s="303"/>
      <c r="C400" s="303"/>
      <c r="D400" s="303"/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  <c r="R400" s="303"/>
      <c r="S400" s="303"/>
      <c r="T400" s="303"/>
      <c r="U400" s="303"/>
      <c r="V400" s="303"/>
      <c r="W400" s="303"/>
      <c r="X400" s="290"/>
      <c r="Y400" s="290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74">
        <v>4680115881099</v>
      </c>
      <c r="E401" s="319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600" t="s">
        <v>604</v>
      </c>
      <c r="N401" s="376"/>
      <c r="O401" s="376"/>
      <c r="P401" s="376"/>
      <c r="Q401" s="319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74">
        <v>4680115881150</v>
      </c>
      <c r="E402" s="319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601" t="s">
        <v>607</v>
      </c>
      <c r="N402" s="376"/>
      <c r="O402" s="376"/>
      <c r="P402" s="376"/>
      <c r="Q402" s="319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78"/>
      <c r="B403" s="303"/>
      <c r="C403" s="303"/>
      <c r="D403" s="303"/>
      <c r="E403" s="303"/>
      <c r="F403" s="303"/>
      <c r="G403" s="303"/>
      <c r="H403" s="303"/>
      <c r="I403" s="303"/>
      <c r="J403" s="303"/>
      <c r="K403" s="303"/>
      <c r="L403" s="379"/>
      <c r="M403" s="377" t="s">
        <v>63</v>
      </c>
      <c r="N403" s="331"/>
      <c r="O403" s="331"/>
      <c r="P403" s="331"/>
      <c r="Q403" s="331"/>
      <c r="R403" s="331"/>
      <c r="S403" s="332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3"/>
      <c r="B404" s="303"/>
      <c r="C404" s="303"/>
      <c r="D404" s="303"/>
      <c r="E404" s="303"/>
      <c r="F404" s="303"/>
      <c r="G404" s="303"/>
      <c r="H404" s="303"/>
      <c r="I404" s="303"/>
      <c r="J404" s="303"/>
      <c r="K404" s="303"/>
      <c r="L404" s="379"/>
      <c r="M404" s="377" t="s">
        <v>63</v>
      </c>
      <c r="N404" s="331"/>
      <c r="O404" s="331"/>
      <c r="P404" s="331"/>
      <c r="Q404" s="331"/>
      <c r="R404" s="331"/>
      <c r="S404" s="332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73" t="s">
        <v>96</v>
      </c>
      <c r="B405" s="303"/>
      <c r="C405" s="303"/>
      <c r="D405" s="303"/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  <c r="R405" s="303"/>
      <c r="S405" s="303"/>
      <c r="T405" s="303"/>
      <c r="U405" s="303"/>
      <c r="V405" s="303"/>
      <c r="W405" s="303"/>
      <c r="X405" s="290"/>
      <c r="Y405" s="290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74">
        <v>4680115881112</v>
      </c>
      <c r="E406" s="319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602" t="s">
        <v>610</v>
      </c>
      <c r="N406" s="376"/>
      <c r="O406" s="376"/>
      <c r="P406" s="376"/>
      <c r="Q406" s="319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74">
        <v>4680115881129</v>
      </c>
      <c r="E407" s="319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603" t="s">
        <v>613</v>
      </c>
      <c r="N407" s="376"/>
      <c r="O407" s="376"/>
      <c r="P407" s="376"/>
      <c r="Q407" s="319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78"/>
      <c r="B408" s="303"/>
      <c r="C408" s="303"/>
      <c r="D408" s="303"/>
      <c r="E408" s="303"/>
      <c r="F408" s="303"/>
      <c r="G408" s="303"/>
      <c r="H408" s="303"/>
      <c r="I408" s="303"/>
      <c r="J408" s="303"/>
      <c r="K408" s="303"/>
      <c r="L408" s="379"/>
      <c r="M408" s="377" t="s">
        <v>63</v>
      </c>
      <c r="N408" s="331"/>
      <c r="O408" s="331"/>
      <c r="P408" s="331"/>
      <c r="Q408" s="331"/>
      <c r="R408" s="331"/>
      <c r="S408" s="332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3"/>
      <c r="B409" s="303"/>
      <c r="C409" s="303"/>
      <c r="D409" s="303"/>
      <c r="E409" s="303"/>
      <c r="F409" s="303"/>
      <c r="G409" s="303"/>
      <c r="H409" s="303"/>
      <c r="I409" s="303"/>
      <c r="J409" s="303"/>
      <c r="K409" s="303"/>
      <c r="L409" s="379"/>
      <c r="M409" s="377" t="s">
        <v>63</v>
      </c>
      <c r="N409" s="331"/>
      <c r="O409" s="331"/>
      <c r="P409" s="331"/>
      <c r="Q409" s="331"/>
      <c r="R409" s="331"/>
      <c r="S409" s="332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73" t="s">
        <v>57</v>
      </c>
      <c r="B410" s="303"/>
      <c r="C410" s="303"/>
      <c r="D410" s="303"/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  <c r="R410" s="303"/>
      <c r="S410" s="303"/>
      <c r="T410" s="303"/>
      <c r="U410" s="303"/>
      <c r="V410" s="303"/>
      <c r="W410" s="303"/>
      <c r="X410" s="290"/>
      <c r="Y410" s="290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74">
        <v>4680115881167</v>
      </c>
      <c r="E411" s="319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604" t="s">
        <v>616</v>
      </c>
      <c r="N411" s="376"/>
      <c r="O411" s="376"/>
      <c r="P411" s="376"/>
      <c r="Q411" s="319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74">
        <v>4680115881136</v>
      </c>
      <c r="E412" s="319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605" t="s">
        <v>619</v>
      </c>
      <c r="N412" s="376"/>
      <c r="O412" s="376"/>
      <c r="P412" s="376"/>
      <c r="Q412" s="319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78"/>
      <c r="B413" s="303"/>
      <c r="C413" s="303"/>
      <c r="D413" s="303"/>
      <c r="E413" s="303"/>
      <c r="F413" s="303"/>
      <c r="G413" s="303"/>
      <c r="H413" s="303"/>
      <c r="I413" s="303"/>
      <c r="J413" s="303"/>
      <c r="K413" s="303"/>
      <c r="L413" s="379"/>
      <c r="M413" s="377" t="s">
        <v>63</v>
      </c>
      <c r="N413" s="331"/>
      <c r="O413" s="331"/>
      <c r="P413" s="331"/>
      <c r="Q413" s="331"/>
      <c r="R413" s="331"/>
      <c r="S413" s="332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3"/>
      <c r="B414" s="303"/>
      <c r="C414" s="303"/>
      <c r="D414" s="303"/>
      <c r="E414" s="303"/>
      <c r="F414" s="303"/>
      <c r="G414" s="303"/>
      <c r="H414" s="303"/>
      <c r="I414" s="303"/>
      <c r="J414" s="303"/>
      <c r="K414" s="303"/>
      <c r="L414" s="379"/>
      <c r="M414" s="377" t="s">
        <v>63</v>
      </c>
      <c r="N414" s="331"/>
      <c r="O414" s="331"/>
      <c r="P414" s="331"/>
      <c r="Q414" s="331"/>
      <c r="R414" s="331"/>
      <c r="S414" s="332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73" t="s">
        <v>65</v>
      </c>
      <c r="B415" s="303"/>
      <c r="C415" s="303"/>
      <c r="D415" s="303"/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  <c r="R415" s="303"/>
      <c r="S415" s="303"/>
      <c r="T415" s="303"/>
      <c r="U415" s="303"/>
      <c r="V415" s="303"/>
      <c r="W415" s="303"/>
      <c r="X415" s="290"/>
      <c r="Y415" s="290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74">
        <v>4680115881143</v>
      </c>
      <c r="E416" s="319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606" t="s">
        <v>622</v>
      </c>
      <c r="N416" s="376"/>
      <c r="O416" s="376"/>
      <c r="P416" s="376"/>
      <c r="Q416" s="319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74">
        <v>4680115881068</v>
      </c>
      <c r="E417" s="319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607" t="s">
        <v>625</v>
      </c>
      <c r="N417" s="376"/>
      <c r="O417" s="376"/>
      <c r="P417" s="376"/>
      <c r="Q417" s="319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74">
        <v>4680115881075</v>
      </c>
      <c r="E418" s="319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608" t="s">
        <v>628</v>
      </c>
      <c r="N418" s="376"/>
      <c r="O418" s="376"/>
      <c r="P418" s="376"/>
      <c r="Q418" s="319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78"/>
      <c r="B419" s="303"/>
      <c r="C419" s="303"/>
      <c r="D419" s="303"/>
      <c r="E419" s="303"/>
      <c r="F419" s="303"/>
      <c r="G419" s="303"/>
      <c r="H419" s="303"/>
      <c r="I419" s="303"/>
      <c r="J419" s="303"/>
      <c r="K419" s="303"/>
      <c r="L419" s="379"/>
      <c r="M419" s="377" t="s">
        <v>63</v>
      </c>
      <c r="N419" s="331"/>
      <c r="O419" s="331"/>
      <c r="P419" s="331"/>
      <c r="Q419" s="331"/>
      <c r="R419" s="331"/>
      <c r="S419" s="332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3"/>
      <c r="B420" s="303"/>
      <c r="C420" s="303"/>
      <c r="D420" s="303"/>
      <c r="E420" s="303"/>
      <c r="F420" s="303"/>
      <c r="G420" s="303"/>
      <c r="H420" s="303"/>
      <c r="I420" s="303"/>
      <c r="J420" s="303"/>
      <c r="K420" s="303"/>
      <c r="L420" s="379"/>
      <c r="M420" s="377" t="s">
        <v>63</v>
      </c>
      <c r="N420" s="331"/>
      <c r="O420" s="331"/>
      <c r="P420" s="331"/>
      <c r="Q420" s="331"/>
      <c r="R420" s="331"/>
      <c r="S420" s="332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610"/>
      <c r="B421" s="303"/>
      <c r="C421" s="303"/>
      <c r="D421" s="303"/>
      <c r="E421" s="303"/>
      <c r="F421" s="303"/>
      <c r="G421" s="303"/>
      <c r="H421" s="303"/>
      <c r="I421" s="303"/>
      <c r="J421" s="303"/>
      <c r="K421" s="303"/>
      <c r="L421" s="314"/>
      <c r="M421" s="609" t="s">
        <v>629</v>
      </c>
      <c r="N421" s="305"/>
      <c r="O421" s="305"/>
      <c r="P421" s="305"/>
      <c r="Q421" s="305"/>
      <c r="R421" s="305"/>
      <c r="S421" s="306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5537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5615.7</v>
      </c>
      <c r="W421" s="38"/>
      <c r="X421" s="298"/>
      <c r="Y421" s="298"/>
    </row>
    <row r="422" spans="1:29" x14ac:dyDescent="0.2">
      <c r="A422" s="303"/>
      <c r="B422" s="303"/>
      <c r="C422" s="303"/>
      <c r="D422" s="303"/>
      <c r="E422" s="303"/>
      <c r="F422" s="303"/>
      <c r="G422" s="303"/>
      <c r="H422" s="303"/>
      <c r="I422" s="303"/>
      <c r="J422" s="303"/>
      <c r="K422" s="303"/>
      <c r="L422" s="314"/>
      <c r="M422" s="609" t="s">
        <v>630</v>
      </c>
      <c r="N422" s="305"/>
      <c r="O422" s="305"/>
      <c r="P422" s="305"/>
      <c r="Q422" s="305"/>
      <c r="R422" s="305"/>
      <c r="S422" s="306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5783.1194649794652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5865.8680000000004</v>
      </c>
      <c r="W422" s="38"/>
      <c r="X422" s="298"/>
      <c r="Y422" s="298"/>
    </row>
    <row r="423" spans="1:29" x14ac:dyDescent="0.2">
      <c r="A423" s="303"/>
      <c r="B423" s="303"/>
      <c r="C423" s="303"/>
      <c r="D423" s="303"/>
      <c r="E423" s="303"/>
      <c r="F423" s="303"/>
      <c r="G423" s="303"/>
      <c r="H423" s="303"/>
      <c r="I423" s="303"/>
      <c r="J423" s="303"/>
      <c r="K423" s="303"/>
      <c r="L423" s="314"/>
      <c r="M423" s="609" t="s">
        <v>631</v>
      </c>
      <c r="N423" s="305"/>
      <c r="O423" s="305"/>
      <c r="P423" s="305"/>
      <c r="Q423" s="305"/>
      <c r="R423" s="305"/>
      <c r="S423" s="306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9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9</v>
      </c>
      <c r="W423" s="38"/>
      <c r="X423" s="298"/>
      <c r="Y423" s="298"/>
    </row>
    <row r="424" spans="1:29" x14ac:dyDescent="0.2">
      <c r="A424" s="303"/>
      <c r="B424" s="303"/>
      <c r="C424" s="303"/>
      <c r="D424" s="303"/>
      <c r="E424" s="303"/>
      <c r="F424" s="303"/>
      <c r="G424" s="303"/>
      <c r="H424" s="303"/>
      <c r="I424" s="303"/>
      <c r="J424" s="303"/>
      <c r="K424" s="303"/>
      <c r="L424" s="314"/>
      <c r="M424" s="609" t="s">
        <v>633</v>
      </c>
      <c r="N424" s="305"/>
      <c r="O424" s="305"/>
      <c r="P424" s="305"/>
      <c r="Q424" s="305"/>
      <c r="R424" s="305"/>
      <c r="S424" s="306"/>
      <c r="T424" s="38" t="s">
        <v>62</v>
      </c>
      <c r="U424" s="297">
        <f>GrossWeightTotal+PalletQtyTotal*25</f>
        <v>6008.1194649794652</v>
      </c>
      <c r="V424" s="297">
        <f>GrossWeightTotalR+PalletQtyTotalR*25</f>
        <v>6090.8680000000004</v>
      </c>
      <c r="W424" s="38"/>
      <c r="X424" s="298"/>
      <c r="Y424" s="298"/>
    </row>
    <row r="425" spans="1:29" x14ac:dyDescent="0.2">
      <c r="A425" s="303"/>
      <c r="B425" s="303"/>
      <c r="C425" s="303"/>
      <c r="D425" s="303"/>
      <c r="E425" s="303"/>
      <c r="F425" s="303"/>
      <c r="G425" s="303"/>
      <c r="H425" s="303"/>
      <c r="I425" s="303"/>
      <c r="J425" s="303"/>
      <c r="K425" s="303"/>
      <c r="L425" s="314"/>
      <c r="M425" s="609" t="s">
        <v>634</v>
      </c>
      <c r="N425" s="305"/>
      <c r="O425" s="305"/>
      <c r="P425" s="305"/>
      <c r="Q425" s="305"/>
      <c r="R425" s="305"/>
      <c r="S425" s="306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654.49729283062618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664</v>
      </c>
      <c r="W425" s="38"/>
      <c r="X425" s="298"/>
      <c r="Y425" s="298"/>
    </row>
    <row r="426" spans="1:29" ht="14.25" customHeight="1" x14ac:dyDescent="0.2">
      <c r="A426" s="303"/>
      <c r="B426" s="303"/>
      <c r="C426" s="303"/>
      <c r="D426" s="303"/>
      <c r="E426" s="303"/>
      <c r="F426" s="303"/>
      <c r="G426" s="303"/>
      <c r="H426" s="303"/>
      <c r="I426" s="303"/>
      <c r="J426" s="303"/>
      <c r="K426" s="303"/>
      <c r="L426" s="314"/>
      <c r="M426" s="609" t="s">
        <v>635</v>
      </c>
      <c r="N426" s="305"/>
      <c r="O426" s="305"/>
      <c r="P426" s="305"/>
      <c r="Q426" s="305"/>
      <c r="R426" s="305"/>
      <c r="S426" s="306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9.9651499999999977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89" t="s">
        <v>56</v>
      </c>
      <c r="C428" s="611" t="s">
        <v>94</v>
      </c>
      <c r="D428" s="612"/>
      <c r="E428" s="612"/>
      <c r="F428" s="613"/>
      <c r="G428" s="611" t="s">
        <v>216</v>
      </c>
      <c r="H428" s="612"/>
      <c r="I428" s="612"/>
      <c r="J428" s="613"/>
      <c r="K428" s="611" t="s">
        <v>435</v>
      </c>
      <c r="L428" s="613"/>
      <c r="M428" s="611" t="s">
        <v>488</v>
      </c>
      <c r="N428" s="613"/>
      <c r="O428" s="289" t="s">
        <v>550</v>
      </c>
      <c r="P428" s="289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615" t="s">
        <v>638</v>
      </c>
      <c r="B429" s="611" t="s">
        <v>56</v>
      </c>
      <c r="C429" s="611" t="s">
        <v>95</v>
      </c>
      <c r="D429" s="611" t="s">
        <v>102</v>
      </c>
      <c r="E429" s="611" t="s">
        <v>94</v>
      </c>
      <c r="F429" s="611" t="s">
        <v>207</v>
      </c>
      <c r="G429" s="611" t="s">
        <v>217</v>
      </c>
      <c r="H429" s="611" t="s">
        <v>224</v>
      </c>
      <c r="I429" s="611" t="s">
        <v>403</v>
      </c>
      <c r="J429" s="611" t="s">
        <v>420</v>
      </c>
      <c r="K429" s="611" t="s">
        <v>436</v>
      </c>
      <c r="L429" s="611" t="s">
        <v>461</v>
      </c>
      <c r="M429" s="611" t="s">
        <v>489</v>
      </c>
      <c r="N429" s="611" t="s">
        <v>534</v>
      </c>
      <c r="O429" s="611" t="s">
        <v>550</v>
      </c>
      <c r="P429" s="611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616"/>
      <c r="B430" s="614"/>
      <c r="C430" s="614"/>
      <c r="D430" s="614"/>
      <c r="E430" s="614"/>
      <c r="F430" s="614"/>
      <c r="G430" s="614"/>
      <c r="H430" s="614"/>
      <c r="I430" s="614"/>
      <c r="J430" s="614"/>
      <c r="K430" s="614"/>
      <c r="L430" s="614"/>
      <c r="M430" s="614"/>
      <c r="N430" s="614"/>
      <c r="O430" s="614"/>
      <c r="P430" s="614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108</v>
      </c>
      <c r="D431" s="47">
        <f>IFERROR(V56*1,"0")+IFERROR(V57*1,"0")+IFERROR(V58*1,"0")</f>
        <v>54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523.80000000000007</v>
      </c>
      <c r="F431" s="47">
        <f>IFERROR(V121*1,"0")+IFERROR(V122*1,"0")+IFERROR(V123*1,"0")+IFERROR(V124*1,"0")</f>
        <v>202.5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144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0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3120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46.8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260.40000000000003</v>
      </c>
      <c r="N431" s="47">
        <f>IFERROR(V352*1,"0")+IFERROR(V353*1,"0")+IFERROR(V357*1,"0")+IFERROR(V358*1,"0")+IFERROR(V359*1,"0")+IFERROR(V360*1,"0")+IFERROR(V361*1,"0")</f>
        <v>390.6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765.60000000000014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2023-08-03T11:15:53Z</dcterms:modified>
</cp:coreProperties>
</file>