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2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W362" i="1" s="1"/>
  <c r="V357" i="1"/>
  <c r="M357" i="1"/>
  <c r="U355" i="1"/>
  <c r="V354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V278" i="1"/>
  <c r="W278" i="1" s="1"/>
  <c r="M278" i="1"/>
  <c r="U276" i="1"/>
  <c r="U275" i="1"/>
  <c r="W274" i="1"/>
  <c r="V274" i="1"/>
  <c r="M274" i="1"/>
  <c r="V273" i="1"/>
  <c r="W273" i="1" s="1"/>
  <c r="M273" i="1"/>
  <c r="W272" i="1"/>
  <c r="V272" i="1"/>
  <c r="V271" i="1"/>
  <c r="W271" i="1" s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V248" i="1"/>
  <c r="U248" i="1"/>
  <c r="W247" i="1"/>
  <c r="V247" i="1"/>
  <c r="M247" i="1"/>
  <c r="V246" i="1"/>
  <c r="M246" i="1"/>
  <c r="U243" i="1"/>
  <c r="U242" i="1"/>
  <c r="V241" i="1"/>
  <c r="M241" i="1"/>
  <c r="W240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V130" i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U101" i="1"/>
  <c r="U100" i="1"/>
  <c r="W99" i="1"/>
  <c r="V99" i="1"/>
  <c r="M99" i="1"/>
  <c r="V98" i="1"/>
  <c r="W98" i="1" s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W92" i="1" s="1"/>
  <c r="M92" i="1"/>
  <c r="V91" i="1"/>
  <c r="W91" i="1" s="1"/>
  <c r="W100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M84" i="1"/>
  <c r="W83" i="1"/>
  <c r="V83" i="1"/>
  <c r="V82" i="1"/>
  <c r="W82" i="1" s="1"/>
  <c r="M82" i="1"/>
  <c r="U80" i="1"/>
  <c r="U79" i="1"/>
  <c r="V78" i="1"/>
  <c r="W78" i="1" s="1"/>
  <c r="M78" i="1"/>
  <c r="V77" i="1"/>
  <c r="W77" i="1" s="1"/>
  <c r="M77" i="1"/>
  <c r="W76" i="1"/>
  <c r="V76" i="1"/>
  <c r="M76" i="1"/>
  <c r="W75" i="1"/>
  <c r="V75" i="1"/>
  <c r="M75" i="1"/>
  <c r="V74" i="1"/>
  <c r="W74" i="1" s="1"/>
  <c r="M74" i="1"/>
  <c r="V73" i="1"/>
  <c r="W73" i="1" s="1"/>
  <c r="M73" i="1"/>
  <c r="W72" i="1"/>
  <c r="V72" i="1"/>
  <c r="M72" i="1"/>
  <c r="W71" i="1"/>
  <c r="V71" i="1"/>
  <c r="M71" i="1"/>
  <c r="V70" i="1"/>
  <c r="W70" i="1" s="1"/>
  <c r="M70" i="1"/>
  <c r="V69" i="1"/>
  <c r="W69" i="1" s="1"/>
  <c r="M69" i="1"/>
  <c r="W68" i="1"/>
  <c r="V68" i="1"/>
  <c r="M68" i="1"/>
  <c r="W67" i="1"/>
  <c r="V67" i="1"/>
  <c r="V66" i="1"/>
  <c r="W66" i="1" s="1"/>
  <c r="M66" i="1"/>
  <c r="W65" i="1"/>
  <c r="V65" i="1"/>
  <c r="M65" i="1"/>
  <c r="W64" i="1"/>
  <c r="V64" i="1"/>
  <c r="M64" i="1"/>
  <c r="V63" i="1"/>
  <c r="V80" i="1" s="1"/>
  <c r="M63" i="1"/>
  <c r="U60" i="1"/>
  <c r="U59" i="1"/>
  <c r="V58" i="1"/>
  <c r="W58" i="1" s="1"/>
  <c r="W57" i="1"/>
  <c r="V57" i="1"/>
  <c r="M57" i="1"/>
  <c r="W56" i="1"/>
  <c r="V56" i="1"/>
  <c r="M56" i="1"/>
  <c r="U53" i="1"/>
  <c r="U52" i="1"/>
  <c r="W51" i="1"/>
  <c r="V51" i="1"/>
  <c r="M51" i="1"/>
  <c r="V50" i="1"/>
  <c r="C431" i="1" s="1"/>
  <c r="M50" i="1"/>
  <c r="U46" i="1"/>
  <c r="U45" i="1"/>
  <c r="V44" i="1"/>
  <c r="V46" i="1" s="1"/>
  <c r="M44" i="1"/>
  <c r="U42" i="1"/>
  <c r="U41" i="1"/>
  <c r="V40" i="1"/>
  <c r="V42" i="1" s="1"/>
  <c r="M40" i="1"/>
  <c r="U38" i="1"/>
  <c r="U37" i="1"/>
  <c r="V36" i="1"/>
  <c r="W36" i="1" s="1"/>
  <c r="M36" i="1"/>
  <c r="V35" i="1"/>
  <c r="V38" i="1" s="1"/>
  <c r="M35" i="1"/>
  <c r="U33" i="1"/>
  <c r="V32" i="1"/>
  <c r="U32" i="1"/>
  <c r="V31" i="1"/>
  <c r="W31" i="1" s="1"/>
  <c r="M31" i="1"/>
  <c r="W30" i="1"/>
  <c r="V30" i="1"/>
  <c r="M30" i="1"/>
  <c r="W29" i="1"/>
  <c r="V29" i="1"/>
  <c r="V28" i="1"/>
  <c r="W28" i="1" s="1"/>
  <c r="M28" i="1"/>
  <c r="W27" i="1"/>
  <c r="V27" i="1"/>
  <c r="M27" i="1"/>
  <c r="W26" i="1"/>
  <c r="W32" i="1" s="1"/>
  <c r="V26" i="1"/>
  <c r="V33" i="1" s="1"/>
  <c r="M26" i="1"/>
  <c r="U24" i="1"/>
  <c r="U421" i="1" s="1"/>
  <c r="U23" i="1"/>
  <c r="W22" i="1"/>
  <c r="W23" i="1" s="1"/>
  <c r="V22" i="1"/>
  <c r="H10" i="1"/>
  <c r="A9" i="1"/>
  <c r="H9" i="1" s="1"/>
  <c r="D7" i="1"/>
  <c r="N6" i="1"/>
  <c r="M2" i="1"/>
  <c r="V276" i="1" l="1"/>
  <c r="U424" i="1"/>
  <c r="W59" i="1"/>
  <c r="W88" i="1"/>
  <c r="J9" i="1"/>
  <c r="V423" i="1"/>
  <c r="B431" i="1"/>
  <c r="V422" i="1"/>
  <c r="V37" i="1"/>
  <c r="V41" i="1"/>
  <c r="V45" i="1"/>
  <c r="D431" i="1"/>
  <c r="V59" i="1"/>
  <c r="V79" i="1"/>
  <c r="V89" i="1"/>
  <c r="V100" i="1"/>
  <c r="V110" i="1"/>
  <c r="V118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306" i="1"/>
  <c r="W303" i="1"/>
  <c r="W305" i="1" s="1"/>
  <c r="V312" i="1"/>
  <c r="V338" i="1"/>
  <c r="W326" i="1"/>
  <c r="W337" i="1" s="1"/>
  <c r="N431" i="1"/>
  <c r="V355" i="1"/>
  <c r="W352" i="1"/>
  <c r="W354" i="1" s="1"/>
  <c r="V362" i="1"/>
  <c r="V382" i="1"/>
  <c r="W380" i="1"/>
  <c r="W382" i="1" s="1"/>
  <c r="P431" i="1"/>
  <c r="V403" i="1"/>
  <c r="W401" i="1"/>
  <c r="W403" i="1" s="1"/>
  <c r="A10" i="1"/>
  <c r="V88" i="1"/>
  <c r="H431" i="1"/>
  <c r="V155" i="1"/>
  <c r="W137" i="1"/>
  <c r="W154" i="1" s="1"/>
  <c r="V160" i="1"/>
  <c r="V275" i="1"/>
  <c r="V284" i="1"/>
  <c r="W283" i="1"/>
  <c r="W284" i="1" s="1"/>
  <c r="V285" i="1"/>
  <c r="V292" i="1"/>
  <c r="W291" i="1"/>
  <c r="W292" i="1" s="1"/>
  <c r="V293" i="1"/>
  <c r="V363" i="1"/>
  <c r="V383" i="1"/>
  <c r="V397" i="1"/>
  <c r="W394" i="1"/>
  <c r="W396" i="1" s="1"/>
  <c r="V404" i="1"/>
  <c r="V413" i="1"/>
  <c r="W411" i="1"/>
  <c r="W413" i="1" s="1"/>
  <c r="E431" i="1"/>
  <c r="F9" i="1"/>
  <c r="F10" i="1"/>
  <c r="U425" i="1"/>
  <c r="V24" i="1"/>
  <c r="W40" i="1"/>
  <c r="W41" i="1" s="1"/>
  <c r="W44" i="1"/>
  <c r="W45" i="1" s="1"/>
  <c r="W50" i="1"/>
  <c r="W52" i="1" s="1"/>
  <c r="V53" i="1"/>
  <c r="W63" i="1"/>
  <c r="W79" i="1" s="1"/>
  <c r="V101" i="1"/>
  <c r="W121" i="1"/>
  <c r="W125" i="1" s="1"/>
  <c r="F431" i="1"/>
  <c r="V126" i="1"/>
  <c r="V154" i="1"/>
  <c r="V205" i="1"/>
  <c r="V220" i="1"/>
  <c r="V238" i="1"/>
  <c r="V242" i="1"/>
  <c r="W241" i="1"/>
  <c r="W242" i="1" s="1"/>
  <c r="V243" i="1"/>
  <c r="W275" i="1"/>
  <c r="V301" i="1"/>
  <c r="V313" i="1"/>
  <c r="W323" i="1"/>
  <c r="V348" i="1"/>
  <c r="W347" i="1"/>
  <c r="W348" i="1" s="1"/>
  <c r="V349" i="1"/>
  <c r="V378" i="1"/>
  <c r="V396" i="1"/>
  <c r="V414" i="1"/>
  <c r="I431" i="1"/>
  <c r="V23" i="1"/>
  <c r="W35" i="1"/>
  <c r="W37" i="1" s="1"/>
  <c r="V52" i="1"/>
  <c r="V60" i="1"/>
  <c r="V111" i="1"/>
  <c r="W103" i="1"/>
  <c r="W110" i="1" s="1"/>
  <c r="V117" i="1"/>
  <c r="V134" i="1"/>
  <c r="V133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W426" i="1" l="1"/>
  <c r="V425" i="1"/>
  <c r="V421" i="1"/>
  <c r="V424" i="1"/>
</calcChain>
</file>

<file path=xl/sharedStrings.xml><?xml version="1.0" encoding="utf-8"?>
<sst xmlns="http://schemas.openxmlformats.org/spreadsheetml/2006/main" count="1659" uniqueCount="686">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</sst>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6" sqref="U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3" customFormat="1" ht="45" customHeight="1" x14ac:dyDescent="0.2">
      <c r="A1" s="42"/>
      <c r="B1" s="42"/>
      <c r="C1" s="42"/>
      <c r="D1" s="299" t="s">
        <v>0</v>
      </c>
      <c r="E1" s="300"/>
      <c r="F1" s="300"/>
      <c r="G1" s="13" t="s">
        <v>1</v>
      </c>
      <c r="H1" s="299" t="s">
        <v>2</v>
      </c>
      <c r="I1" s="300"/>
      <c r="J1" s="300"/>
      <c r="K1" s="300"/>
      <c r="L1" s="300"/>
      <c r="M1" s="300"/>
      <c r="N1" s="300"/>
      <c r="O1" s="301" t="s">
        <v>3</v>
      </c>
      <c r="P1" s="300"/>
      <c r="Q1" s="30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7"/>
      <c r="V2" s="17"/>
      <c r="W2" s="17"/>
      <c r="X2" s="17"/>
      <c r="Y2" s="52"/>
      <c r="Z2" s="52"/>
      <c r="AA2" s="52"/>
    </row>
    <row r="3" spans="1:28" s="29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3"/>
      <c r="N3" s="303"/>
      <c r="O3" s="303"/>
      <c r="P3" s="303"/>
      <c r="Q3" s="303"/>
      <c r="R3" s="303"/>
      <c r="S3" s="303"/>
      <c r="T3" s="303"/>
      <c r="U3" s="17"/>
      <c r="V3" s="17"/>
      <c r="W3" s="17"/>
      <c r="X3" s="17"/>
      <c r="Y3" s="52"/>
      <c r="Z3" s="52"/>
      <c r="AA3" s="52"/>
    </row>
    <row r="4" spans="1:28" s="29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3" customFormat="1" ht="23.45" customHeight="1" x14ac:dyDescent="0.2">
      <c r="A5" s="304" t="s">
        <v>8</v>
      </c>
      <c r="B5" s="305"/>
      <c r="C5" s="306"/>
      <c r="D5" s="307"/>
      <c r="E5" s="308"/>
      <c r="F5" s="309" t="s">
        <v>9</v>
      </c>
      <c r="G5" s="306"/>
      <c r="H5" s="307"/>
      <c r="I5" s="310"/>
      <c r="J5" s="310"/>
      <c r="K5" s="308"/>
      <c r="M5" s="25" t="s">
        <v>10</v>
      </c>
      <c r="N5" s="311">
        <v>45143</v>
      </c>
      <c r="O5" s="312"/>
      <c r="Q5" s="313" t="s">
        <v>11</v>
      </c>
      <c r="R5" s="314"/>
      <c r="S5" s="315" t="s">
        <v>642</v>
      </c>
      <c r="T5" s="312"/>
      <c r="Y5" s="52"/>
      <c r="Z5" s="52"/>
      <c r="AA5" s="52"/>
    </row>
    <row r="6" spans="1:28" s="293" customFormat="1" ht="24" customHeight="1" x14ac:dyDescent="0.2">
      <c r="A6" s="304" t="s">
        <v>12</v>
      </c>
      <c r="B6" s="305"/>
      <c r="C6" s="306"/>
      <c r="D6" s="316" t="s">
        <v>643</v>
      </c>
      <c r="E6" s="317"/>
      <c r="F6" s="317"/>
      <c r="G6" s="317"/>
      <c r="H6" s="317"/>
      <c r="I6" s="317"/>
      <c r="J6" s="317"/>
      <c r="K6" s="312"/>
      <c r="M6" s="25" t="s">
        <v>13</v>
      </c>
      <c r="N6" s="318" t="str">
        <f>IF(N5=0," ",CHOOSE(WEEKDAY(N5,2),"Понедельник","Вторник","Среда","Четверг","Пятница","Суббота","Воскресенье"))</f>
        <v>Суббота</v>
      </c>
      <c r="O6" s="319"/>
      <c r="Q6" s="320" t="s">
        <v>14</v>
      </c>
      <c r="R6" s="314"/>
      <c r="S6" s="321" t="s">
        <v>15</v>
      </c>
      <c r="T6" s="322"/>
      <c r="Y6" s="52"/>
      <c r="Z6" s="52"/>
      <c r="AA6" s="52"/>
    </row>
    <row r="7" spans="1:28" s="293" customFormat="1" ht="21.75" hidden="1" customHeight="1" x14ac:dyDescent="0.2">
      <c r="A7" s="56"/>
      <c r="B7" s="56"/>
      <c r="C7" s="56"/>
      <c r="D7" s="327" t="str">
        <f>IFERROR(VLOOKUP(DeliveryAddress,Table,3,0),1)</f>
        <v>1</v>
      </c>
      <c r="E7" s="328"/>
      <c r="F7" s="328"/>
      <c r="G7" s="328"/>
      <c r="H7" s="328"/>
      <c r="I7" s="328"/>
      <c r="J7" s="328"/>
      <c r="K7" s="329"/>
      <c r="M7" s="25"/>
      <c r="N7" s="43"/>
      <c r="O7" s="43"/>
      <c r="Q7" s="303"/>
      <c r="R7" s="314"/>
      <c r="S7" s="323"/>
      <c r="T7" s="324"/>
      <c r="Y7" s="52"/>
      <c r="Z7" s="52"/>
      <c r="AA7" s="52"/>
    </row>
    <row r="8" spans="1:28" s="293" customFormat="1" ht="25.5" customHeight="1" x14ac:dyDescent="0.2">
      <c r="A8" s="330" t="s">
        <v>16</v>
      </c>
      <c r="B8" s="331"/>
      <c r="C8" s="332"/>
      <c r="D8" s="333"/>
      <c r="E8" s="334"/>
      <c r="F8" s="334"/>
      <c r="G8" s="334"/>
      <c r="H8" s="334"/>
      <c r="I8" s="334"/>
      <c r="J8" s="334"/>
      <c r="K8" s="335"/>
      <c r="M8" s="25" t="s">
        <v>17</v>
      </c>
      <c r="N8" s="336">
        <v>0.33333333333333331</v>
      </c>
      <c r="O8" s="312"/>
      <c r="Q8" s="303"/>
      <c r="R8" s="314"/>
      <c r="S8" s="323"/>
      <c r="T8" s="324"/>
      <c r="Y8" s="52"/>
      <c r="Z8" s="52"/>
      <c r="AA8" s="52"/>
    </row>
    <row r="9" spans="1:28" s="293" customFormat="1" ht="39.950000000000003" customHeight="1" x14ac:dyDescent="0.2">
      <c r="A9" s="3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38"/>
      <c r="E9" s="339"/>
      <c r="F9" s="3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40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M9" s="27" t="s">
        <v>18</v>
      </c>
      <c r="N9" s="311"/>
      <c r="O9" s="312"/>
      <c r="Q9" s="303"/>
      <c r="R9" s="314"/>
      <c r="S9" s="325"/>
      <c r="T9" s="326"/>
      <c r="U9" s="44"/>
      <c r="V9" s="44"/>
      <c r="W9" s="44"/>
      <c r="X9" s="44"/>
      <c r="Y9" s="52"/>
      <c r="Z9" s="52"/>
      <c r="AA9" s="52"/>
    </row>
    <row r="10" spans="1:28" s="293" customFormat="1" ht="26.45" customHeight="1" x14ac:dyDescent="0.2">
      <c r="A10" s="3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38"/>
      <c r="E10" s="339"/>
      <c r="F10" s="3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41" t="str">
        <f>IFERROR(VLOOKUP($D$10,Proxy,2,FALSE),"")</f>
        <v/>
      </c>
      <c r="I10" s="303"/>
      <c r="J10" s="303"/>
      <c r="K10" s="303"/>
      <c r="M10" s="27" t="s">
        <v>19</v>
      </c>
      <c r="N10" s="336"/>
      <c r="O10" s="312"/>
      <c r="R10" s="25" t="s">
        <v>20</v>
      </c>
      <c r="S10" s="342" t="s">
        <v>21</v>
      </c>
      <c r="T10" s="322"/>
      <c r="U10" s="45"/>
      <c r="V10" s="45"/>
      <c r="W10" s="45"/>
      <c r="X10" s="45"/>
      <c r="Y10" s="52"/>
      <c r="Z10" s="52"/>
      <c r="AA10" s="52"/>
    </row>
    <row r="11" spans="1:28" s="293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336"/>
      <c r="O11" s="312"/>
      <c r="R11" s="25" t="s">
        <v>24</v>
      </c>
      <c r="S11" s="343" t="s">
        <v>25</v>
      </c>
      <c r="T11" s="344"/>
      <c r="U11" s="46"/>
      <c r="V11" s="46"/>
      <c r="W11" s="46"/>
      <c r="X11" s="46"/>
      <c r="Y11" s="52"/>
      <c r="Z11" s="52"/>
      <c r="AA11" s="52"/>
    </row>
    <row r="12" spans="1:28" s="293" customFormat="1" ht="18.600000000000001" customHeight="1" x14ac:dyDescent="0.2">
      <c r="A12" s="345" t="s">
        <v>26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6"/>
      <c r="M12" s="25" t="s">
        <v>27</v>
      </c>
      <c r="N12" s="346"/>
      <c r="O12" s="329"/>
      <c r="P12" s="24"/>
      <c r="R12" s="25"/>
      <c r="S12" s="300"/>
      <c r="T12" s="303"/>
      <c r="Y12" s="52"/>
      <c r="Z12" s="52"/>
      <c r="AA12" s="52"/>
    </row>
    <row r="13" spans="1:28" s="293" customFormat="1" ht="23.25" customHeight="1" x14ac:dyDescent="0.2">
      <c r="A13" s="345" t="s">
        <v>28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6"/>
      <c r="L13" s="27"/>
      <c r="M13" s="27" t="s">
        <v>29</v>
      </c>
      <c r="N13" s="343"/>
      <c r="O13" s="344"/>
      <c r="P13" s="24"/>
      <c r="U13" s="50"/>
      <c r="V13" s="50"/>
      <c r="W13" s="50"/>
      <c r="X13" s="50"/>
      <c r="Y13" s="52"/>
      <c r="Z13" s="52"/>
      <c r="AA13" s="52"/>
    </row>
    <row r="14" spans="1:28" s="293" customFormat="1" ht="18.600000000000001" customHeight="1" x14ac:dyDescent="0.2">
      <c r="A14" s="345" t="s">
        <v>30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6"/>
      <c r="U14" s="51"/>
      <c r="V14" s="51"/>
      <c r="W14" s="51"/>
      <c r="X14" s="51"/>
      <c r="Y14" s="52"/>
      <c r="Z14" s="52"/>
      <c r="AA14" s="52"/>
    </row>
    <row r="15" spans="1:28" s="293" customFormat="1" ht="22.5" customHeight="1" x14ac:dyDescent="0.2">
      <c r="A15" s="347" t="s">
        <v>31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6"/>
      <c r="M15" s="348" t="s">
        <v>32</v>
      </c>
      <c r="N15" s="300"/>
      <c r="O15" s="300"/>
      <c r="P15" s="300"/>
      <c r="Q15" s="30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9"/>
      <c r="N16" s="349"/>
      <c r="O16" s="349"/>
      <c r="P16" s="349"/>
      <c r="Q16" s="349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51" t="s">
        <v>33</v>
      </c>
      <c r="B17" s="351" t="s">
        <v>34</v>
      </c>
      <c r="C17" s="353" t="s">
        <v>35</v>
      </c>
      <c r="D17" s="351" t="s">
        <v>36</v>
      </c>
      <c r="E17" s="354"/>
      <c r="F17" s="351" t="s">
        <v>37</v>
      </c>
      <c r="G17" s="351" t="s">
        <v>38</v>
      </c>
      <c r="H17" s="351" t="s">
        <v>39</v>
      </c>
      <c r="I17" s="351" t="s">
        <v>40</v>
      </c>
      <c r="J17" s="351" t="s">
        <v>41</v>
      </c>
      <c r="K17" s="351" t="s">
        <v>42</v>
      </c>
      <c r="L17" s="351" t="s">
        <v>43</v>
      </c>
      <c r="M17" s="351" t="s">
        <v>44</v>
      </c>
      <c r="N17" s="357"/>
      <c r="O17" s="357"/>
      <c r="P17" s="357"/>
      <c r="Q17" s="354"/>
      <c r="R17" s="350" t="s">
        <v>45</v>
      </c>
      <c r="S17" s="306"/>
      <c r="T17" s="351" t="s">
        <v>46</v>
      </c>
      <c r="U17" s="351" t="s">
        <v>47</v>
      </c>
      <c r="V17" s="359" t="s">
        <v>48</v>
      </c>
      <c r="W17" s="351" t="s">
        <v>49</v>
      </c>
      <c r="X17" s="361" t="s">
        <v>50</v>
      </c>
      <c r="Y17" s="361" t="s">
        <v>51</v>
      </c>
      <c r="Z17" s="361" t="s">
        <v>52</v>
      </c>
      <c r="AA17" s="363"/>
      <c r="AB17" s="364"/>
      <c r="AC17" s="368" t="s">
        <v>53</v>
      </c>
    </row>
    <row r="18" spans="1:29" ht="14.25" customHeight="1" x14ac:dyDescent="0.2">
      <c r="A18" s="352"/>
      <c r="B18" s="352"/>
      <c r="C18" s="352"/>
      <c r="D18" s="355"/>
      <c r="E18" s="356"/>
      <c r="F18" s="352"/>
      <c r="G18" s="352"/>
      <c r="H18" s="352"/>
      <c r="I18" s="352"/>
      <c r="J18" s="352"/>
      <c r="K18" s="352"/>
      <c r="L18" s="352"/>
      <c r="M18" s="355"/>
      <c r="N18" s="358"/>
      <c r="O18" s="358"/>
      <c r="P18" s="358"/>
      <c r="Q18" s="356"/>
      <c r="R18" s="292" t="s">
        <v>54</v>
      </c>
      <c r="S18" s="292" t="s">
        <v>55</v>
      </c>
      <c r="T18" s="352"/>
      <c r="U18" s="352"/>
      <c r="V18" s="360"/>
      <c r="W18" s="352"/>
      <c r="X18" s="362"/>
      <c r="Y18" s="362"/>
      <c r="Z18" s="365"/>
      <c r="AA18" s="366"/>
      <c r="AB18" s="367"/>
      <c r="AC18" s="369"/>
    </row>
    <row r="19" spans="1:29" ht="27.75" customHeight="1" x14ac:dyDescent="0.2">
      <c r="A19" s="370" t="s">
        <v>56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49"/>
      <c r="Y19" s="49"/>
    </row>
    <row r="20" spans="1:29" ht="16.5" customHeight="1" x14ac:dyDescent="0.25">
      <c r="A20" s="372" t="s">
        <v>56</v>
      </c>
      <c r="B20" s="303"/>
      <c r="C20" s="303"/>
      <c r="D20" s="303"/>
      <c r="E20" s="303"/>
      <c r="F20" s="303"/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  <c r="T20" s="303"/>
      <c r="U20" s="303"/>
      <c r="V20" s="303"/>
      <c r="W20" s="303"/>
      <c r="X20" s="291"/>
      <c r="Y20" s="291"/>
    </row>
    <row r="21" spans="1:29" ht="14.25" customHeight="1" x14ac:dyDescent="0.25">
      <c r="A21" s="373" t="s">
        <v>57</v>
      </c>
      <c r="B21" s="303"/>
      <c r="C21" s="303"/>
      <c r="D21" s="303"/>
      <c r="E21" s="303"/>
      <c r="F21" s="303"/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290"/>
      <c r="Y21" s="290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74">
        <v>4607091389258</v>
      </c>
      <c r="E22" s="319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375" t="s">
        <v>61</v>
      </c>
      <c r="N22" s="376"/>
      <c r="O22" s="376"/>
      <c r="P22" s="376"/>
      <c r="Q22" s="319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78"/>
      <c r="B23" s="303"/>
      <c r="C23" s="303"/>
      <c r="D23" s="303"/>
      <c r="E23" s="303"/>
      <c r="F23" s="303"/>
      <c r="G23" s="303"/>
      <c r="H23" s="303"/>
      <c r="I23" s="303"/>
      <c r="J23" s="303"/>
      <c r="K23" s="303"/>
      <c r="L23" s="379"/>
      <c r="M23" s="377" t="s">
        <v>63</v>
      </c>
      <c r="N23" s="331"/>
      <c r="O23" s="331"/>
      <c r="P23" s="331"/>
      <c r="Q23" s="331"/>
      <c r="R23" s="331"/>
      <c r="S23" s="332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3"/>
      <c r="B24" s="303"/>
      <c r="C24" s="303"/>
      <c r="D24" s="303"/>
      <c r="E24" s="303"/>
      <c r="F24" s="303"/>
      <c r="G24" s="303"/>
      <c r="H24" s="303"/>
      <c r="I24" s="303"/>
      <c r="J24" s="303"/>
      <c r="K24" s="303"/>
      <c r="L24" s="379"/>
      <c r="M24" s="377" t="s">
        <v>63</v>
      </c>
      <c r="N24" s="331"/>
      <c r="O24" s="331"/>
      <c r="P24" s="331"/>
      <c r="Q24" s="331"/>
      <c r="R24" s="331"/>
      <c r="S24" s="332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73" t="s">
        <v>65</v>
      </c>
      <c r="B25" s="303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290"/>
      <c r="Y25" s="290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74">
        <v>4607091383881</v>
      </c>
      <c r="E26" s="319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38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19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74">
        <v>4607091388237</v>
      </c>
      <c r="E27" s="319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38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19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74">
        <v>4607091383935</v>
      </c>
      <c r="E28" s="319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19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74">
        <v>4680115881853</v>
      </c>
      <c r="E29" s="319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383" t="s">
        <v>74</v>
      </c>
      <c r="N29" s="376"/>
      <c r="O29" s="376"/>
      <c r="P29" s="376"/>
      <c r="Q29" s="319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74">
        <v>4607091383911</v>
      </c>
      <c r="E30" s="319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38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19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74">
        <v>4607091388244</v>
      </c>
      <c r="E31" s="319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38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19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78"/>
      <c r="B32" s="303"/>
      <c r="C32" s="303"/>
      <c r="D32" s="303"/>
      <c r="E32" s="303"/>
      <c r="F32" s="303"/>
      <c r="G32" s="303"/>
      <c r="H32" s="303"/>
      <c r="I32" s="303"/>
      <c r="J32" s="303"/>
      <c r="K32" s="303"/>
      <c r="L32" s="379"/>
      <c r="M32" s="377" t="s">
        <v>63</v>
      </c>
      <c r="N32" s="331"/>
      <c r="O32" s="331"/>
      <c r="P32" s="331"/>
      <c r="Q32" s="331"/>
      <c r="R32" s="331"/>
      <c r="S32" s="332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3"/>
      <c r="B33" s="303"/>
      <c r="C33" s="303"/>
      <c r="D33" s="303"/>
      <c r="E33" s="303"/>
      <c r="F33" s="303"/>
      <c r="G33" s="303"/>
      <c r="H33" s="303"/>
      <c r="I33" s="303"/>
      <c r="J33" s="303"/>
      <c r="K33" s="303"/>
      <c r="L33" s="379"/>
      <c r="M33" s="377" t="s">
        <v>63</v>
      </c>
      <c r="N33" s="331"/>
      <c r="O33" s="331"/>
      <c r="P33" s="331"/>
      <c r="Q33" s="331"/>
      <c r="R33" s="331"/>
      <c r="S33" s="332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73" t="s">
        <v>79</v>
      </c>
      <c r="B34" s="303"/>
      <c r="C34" s="303"/>
      <c r="D34" s="303"/>
      <c r="E34" s="303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303"/>
      <c r="S34" s="303"/>
      <c r="T34" s="303"/>
      <c r="U34" s="303"/>
      <c r="V34" s="303"/>
      <c r="W34" s="303"/>
      <c r="X34" s="290"/>
      <c r="Y34" s="290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74">
        <v>4607091388503</v>
      </c>
      <c r="E35" s="319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3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19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74">
        <v>4680115880139</v>
      </c>
      <c r="E36" s="319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387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19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78"/>
      <c r="B37" s="303"/>
      <c r="C37" s="303"/>
      <c r="D37" s="303"/>
      <c r="E37" s="303"/>
      <c r="F37" s="303"/>
      <c r="G37" s="303"/>
      <c r="H37" s="303"/>
      <c r="I37" s="303"/>
      <c r="J37" s="303"/>
      <c r="K37" s="303"/>
      <c r="L37" s="379"/>
      <c r="M37" s="377" t="s">
        <v>63</v>
      </c>
      <c r="N37" s="331"/>
      <c r="O37" s="331"/>
      <c r="P37" s="331"/>
      <c r="Q37" s="331"/>
      <c r="R37" s="331"/>
      <c r="S37" s="332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3"/>
      <c r="B38" s="303"/>
      <c r="C38" s="303"/>
      <c r="D38" s="303"/>
      <c r="E38" s="303"/>
      <c r="F38" s="303"/>
      <c r="G38" s="303"/>
      <c r="H38" s="303"/>
      <c r="I38" s="303"/>
      <c r="J38" s="303"/>
      <c r="K38" s="303"/>
      <c r="L38" s="379"/>
      <c r="M38" s="377" t="s">
        <v>63</v>
      </c>
      <c r="N38" s="331"/>
      <c r="O38" s="331"/>
      <c r="P38" s="331"/>
      <c r="Q38" s="331"/>
      <c r="R38" s="331"/>
      <c r="S38" s="332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73" t="s">
        <v>87</v>
      </c>
      <c r="B39" s="303"/>
      <c r="C39" s="303"/>
      <c r="D39" s="303"/>
      <c r="E39" s="303"/>
      <c r="F39" s="303"/>
      <c r="G39" s="303"/>
      <c r="H39" s="303"/>
      <c r="I39" s="303"/>
      <c r="J39" s="303"/>
      <c r="K39" s="303"/>
      <c r="L39" s="303"/>
      <c r="M39" s="303"/>
      <c r="N39" s="303"/>
      <c r="O39" s="303"/>
      <c r="P39" s="303"/>
      <c r="Q39" s="303"/>
      <c r="R39" s="303"/>
      <c r="S39" s="303"/>
      <c r="T39" s="303"/>
      <c r="U39" s="303"/>
      <c r="V39" s="303"/>
      <c r="W39" s="303"/>
      <c r="X39" s="290"/>
      <c r="Y39" s="290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74">
        <v>4607091388282</v>
      </c>
      <c r="E40" s="319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3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19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78"/>
      <c r="B41" s="303"/>
      <c r="C41" s="303"/>
      <c r="D41" s="303"/>
      <c r="E41" s="303"/>
      <c r="F41" s="303"/>
      <c r="G41" s="303"/>
      <c r="H41" s="303"/>
      <c r="I41" s="303"/>
      <c r="J41" s="303"/>
      <c r="K41" s="303"/>
      <c r="L41" s="379"/>
      <c r="M41" s="377" t="s">
        <v>63</v>
      </c>
      <c r="N41" s="331"/>
      <c r="O41" s="331"/>
      <c r="P41" s="331"/>
      <c r="Q41" s="331"/>
      <c r="R41" s="331"/>
      <c r="S41" s="332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3"/>
      <c r="B42" s="303"/>
      <c r="C42" s="303"/>
      <c r="D42" s="303"/>
      <c r="E42" s="303"/>
      <c r="F42" s="303"/>
      <c r="G42" s="303"/>
      <c r="H42" s="303"/>
      <c r="I42" s="303"/>
      <c r="J42" s="303"/>
      <c r="K42" s="303"/>
      <c r="L42" s="379"/>
      <c r="M42" s="377" t="s">
        <v>63</v>
      </c>
      <c r="N42" s="331"/>
      <c r="O42" s="331"/>
      <c r="P42" s="331"/>
      <c r="Q42" s="331"/>
      <c r="R42" s="331"/>
      <c r="S42" s="332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73" t="s">
        <v>91</v>
      </c>
      <c r="B43" s="303"/>
      <c r="C43" s="303"/>
      <c r="D43" s="303"/>
      <c r="E43" s="303"/>
      <c r="F43" s="303"/>
      <c r="G43" s="303"/>
      <c r="H43" s="303"/>
      <c r="I43" s="303"/>
      <c r="J43" s="303"/>
      <c r="K43" s="303"/>
      <c r="L43" s="303"/>
      <c r="M43" s="303"/>
      <c r="N43" s="303"/>
      <c r="O43" s="303"/>
      <c r="P43" s="303"/>
      <c r="Q43" s="303"/>
      <c r="R43" s="303"/>
      <c r="S43" s="303"/>
      <c r="T43" s="303"/>
      <c r="U43" s="303"/>
      <c r="V43" s="303"/>
      <c r="W43" s="303"/>
      <c r="X43" s="290"/>
      <c r="Y43" s="290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74">
        <v>4607091389111</v>
      </c>
      <c r="E44" s="319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38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19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78"/>
      <c r="B45" s="303"/>
      <c r="C45" s="303"/>
      <c r="D45" s="303"/>
      <c r="E45" s="303"/>
      <c r="F45" s="303"/>
      <c r="G45" s="303"/>
      <c r="H45" s="303"/>
      <c r="I45" s="303"/>
      <c r="J45" s="303"/>
      <c r="K45" s="303"/>
      <c r="L45" s="379"/>
      <c r="M45" s="377" t="s">
        <v>63</v>
      </c>
      <c r="N45" s="331"/>
      <c r="O45" s="331"/>
      <c r="P45" s="331"/>
      <c r="Q45" s="331"/>
      <c r="R45" s="331"/>
      <c r="S45" s="332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3"/>
      <c r="B46" s="303"/>
      <c r="C46" s="303"/>
      <c r="D46" s="303"/>
      <c r="E46" s="303"/>
      <c r="F46" s="303"/>
      <c r="G46" s="303"/>
      <c r="H46" s="303"/>
      <c r="I46" s="303"/>
      <c r="J46" s="303"/>
      <c r="K46" s="303"/>
      <c r="L46" s="379"/>
      <c r="M46" s="377" t="s">
        <v>63</v>
      </c>
      <c r="N46" s="331"/>
      <c r="O46" s="331"/>
      <c r="P46" s="331"/>
      <c r="Q46" s="331"/>
      <c r="R46" s="331"/>
      <c r="S46" s="332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70" t="s">
        <v>94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49"/>
      <c r="Y47" s="49"/>
    </row>
    <row r="48" spans="1:29" ht="16.5" customHeight="1" x14ac:dyDescent="0.25">
      <c r="A48" s="372" t="s">
        <v>95</v>
      </c>
      <c r="B48" s="303"/>
      <c r="C48" s="303"/>
      <c r="D48" s="303"/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3"/>
      <c r="P48" s="303"/>
      <c r="Q48" s="303"/>
      <c r="R48" s="303"/>
      <c r="S48" s="303"/>
      <c r="T48" s="303"/>
      <c r="U48" s="303"/>
      <c r="V48" s="303"/>
      <c r="W48" s="303"/>
      <c r="X48" s="291"/>
      <c r="Y48" s="291"/>
    </row>
    <row r="49" spans="1:29" ht="14.25" customHeight="1" x14ac:dyDescent="0.25">
      <c r="A49" s="373" t="s">
        <v>96</v>
      </c>
      <c r="B49" s="303"/>
      <c r="C49" s="303"/>
      <c r="D49" s="303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03"/>
      <c r="Q49" s="303"/>
      <c r="R49" s="303"/>
      <c r="S49" s="303"/>
      <c r="T49" s="303"/>
      <c r="U49" s="303"/>
      <c r="V49" s="303"/>
      <c r="W49" s="303"/>
      <c r="X49" s="290"/>
      <c r="Y49" s="290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74">
        <v>4680115881440</v>
      </c>
      <c r="E50" s="319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39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19"/>
      <c r="R50" s="35"/>
      <c r="S50" s="35"/>
      <c r="T50" s="36" t="s">
        <v>62</v>
      </c>
      <c r="U50" s="295">
        <v>60</v>
      </c>
      <c r="V50" s="296">
        <f>IFERROR(IF(U50="",0,CEILING((U50/$H50),1)*$H50),"")</f>
        <v>64.800000000000011</v>
      </c>
      <c r="W50" s="37">
        <f>IFERROR(IF(V50=0,"",ROUNDUP(V50/H50,0)*0.02175),"")</f>
        <v>0.1305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74">
        <v>4680115881433</v>
      </c>
      <c r="E51" s="319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3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19"/>
      <c r="R51" s="35"/>
      <c r="S51" s="35"/>
      <c r="T51" s="36" t="s">
        <v>62</v>
      </c>
      <c r="U51" s="295">
        <v>90</v>
      </c>
      <c r="V51" s="296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78"/>
      <c r="B52" s="303"/>
      <c r="C52" s="303"/>
      <c r="D52" s="303"/>
      <c r="E52" s="303"/>
      <c r="F52" s="303"/>
      <c r="G52" s="303"/>
      <c r="H52" s="303"/>
      <c r="I52" s="303"/>
      <c r="J52" s="303"/>
      <c r="K52" s="303"/>
      <c r="L52" s="379"/>
      <c r="M52" s="377" t="s">
        <v>63</v>
      </c>
      <c r="N52" s="331"/>
      <c r="O52" s="331"/>
      <c r="P52" s="331"/>
      <c r="Q52" s="331"/>
      <c r="R52" s="331"/>
      <c r="S52" s="332"/>
      <c r="T52" s="38" t="s">
        <v>64</v>
      </c>
      <c r="U52" s="297">
        <f>IFERROR(U50/H50,"0")+IFERROR(U51/H51,"0")</f>
        <v>38.888888888888886</v>
      </c>
      <c r="V52" s="297">
        <f>IFERROR(V50/H50,"0")+IFERROR(V51/H51,"0")</f>
        <v>40</v>
      </c>
      <c r="W52" s="297">
        <f>IFERROR(IF(W50="",0,W50),"0")+IFERROR(IF(W51="",0,W51),"0")</f>
        <v>0.38652000000000003</v>
      </c>
      <c r="X52" s="298"/>
      <c r="Y52" s="298"/>
    </row>
    <row r="53" spans="1:29" x14ac:dyDescent="0.2">
      <c r="A53" s="303"/>
      <c r="B53" s="303"/>
      <c r="C53" s="303"/>
      <c r="D53" s="303"/>
      <c r="E53" s="303"/>
      <c r="F53" s="303"/>
      <c r="G53" s="303"/>
      <c r="H53" s="303"/>
      <c r="I53" s="303"/>
      <c r="J53" s="303"/>
      <c r="K53" s="303"/>
      <c r="L53" s="379"/>
      <c r="M53" s="377" t="s">
        <v>63</v>
      </c>
      <c r="N53" s="331"/>
      <c r="O53" s="331"/>
      <c r="P53" s="331"/>
      <c r="Q53" s="331"/>
      <c r="R53" s="331"/>
      <c r="S53" s="332"/>
      <c r="T53" s="38" t="s">
        <v>62</v>
      </c>
      <c r="U53" s="297">
        <f>IFERROR(SUM(U50:U51),"0")</f>
        <v>150</v>
      </c>
      <c r="V53" s="297">
        <f>IFERROR(SUM(V50:V51),"0")</f>
        <v>156.60000000000002</v>
      </c>
      <c r="W53" s="38"/>
      <c r="X53" s="298"/>
      <c r="Y53" s="298"/>
    </row>
    <row r="54" spans="1:29" ht="16.5" customHeight="1" x14ac:dyDescent="0.25">
      <c r="A54" s="372" t="s">
        <v>102</v>
      </c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291"/>
      <c r="Y54" s="291"/>
    </row>
    <row r="55" spans="1:29" ht="14.25" customHeight="1" x14ac:dyDescent="0.25">
      <c r="A55" s="373" t="s">
        <v>103</v>
      </c>
      <c r="B55" s="303"/>
      <c r="C55" s="303"/>
      <c r="D55" s="303"/>
      <c r="E55" s="303"/>
      <c r="F55" s="303"/>
      <c r="G55" s="303"/>
      <c r="H55" s="303"/>
      <c r="I55" s="303"/>
      <c r="J55" s="303"/>
      <c r="K55" s="303"/>
      <c r="L55" s="303"/>
      <c r="M55" s="303"/>
      <c r="N55" s="303"/>
      <c r="O55" s="303"/>
      <c r="P55" s="303"/>
      <c r="Q55" s="303"/>
      <c r="R55" s="303"/>
      <c r="S55" s="303"/>
      <c r="T55" s="303"/>
      <c r="U55" s="303"/>
      <c r="V55" s="303"/>
      <c r="W55" s="303"/>
      <c r="X55" s="290"/>
      <c r="Y55" s="290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74">
        <v>4680115881426</v>
      </c>
      <c r="E56" s="319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39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19"/>
      <c r="R56" s="35"/>
      <c r="S56" s="35"/>
      <c r="T56" s="36" t="s">
        <v>62</v>
      </c>
      <c r="U56" s="295">
        <v>400</v>
      </c>
      <c r="V56" s="296">
        <f>IFERROR(IF(U56="",0,CEILING((U56/$H56),1)*$H56),"")</f>
        <v>410.40000000000003</v>
      </c>
      <c r="W56" s="37">
        <f>IFERROR(IF(V56=0,"",ROUNDUP(V56/H56,0)*0.02175),"")</f>
        <v>0.8264999999999999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74">
        <v>4680115881419</v>
      </c>
      <c r="E57" s="319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3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19"/>
      <c r="R57" s="35"/>
      <c r="S57" s="35"/>
      <c r="T57" s="36" t="s">
        <v>62</v>
      </c>
      <c r="U57" s="295">
        <v>360</v>
      </c>
      <c r="V57" s="296">
        <f>IFERROR(IF(U57="",0,CEILING((U57/$H57),1)*$H57),"")</f>
        <v>360</v>
      </c>
      <c r="W57" s="37">
        <f>IFERROR(IF(V57=0,"",ROUNDUP(V57/H57,0)*0.00937),"")</f>
        <v>0.74960000000000004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74">
        <v>4680115881525</v>
      </c>
      <c r="E58" s="319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394" t="s">
        <v>110</v>
      </c>
      <c r="N58" s="376"/>
      <c r="O58" s="376"/>
      <c r="P58" s="376"/>
      <c r="Q58" s="319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78"/>
      <c r="B59" s="303"/>
      <c r="C59" s="303"/>
      <c r="D59" s="303"/>
      <c r="E59" s="303"/>
      <c r="F59" s="303"/>
      <c r="G59" s="303"/>
      <c r="H59" s="303"/>
      <c r="I59" s="303"/>
      <c r="J59" s="303"/>
      <c r="K59" s="303"/>
      <c r="L59" s="379"/>
      <c r="M59" s="377" t="s">
        <v>63</v>
      </c>
      <c r="N59" s="331"/>
      <c r="O59" s="331"/>
      <c r="P59" s="331"/>
      <c r="Q59" s="331"/>
      <c r="R59" s="331"/>
      <c r="S59" s="332"/>
      <c r="T59" s="38" t="s">
        <v>64</v>
      </c>
      <c r="U59" s="297">
        <f>IFERROR(U56/H56,"0")+IFERROR(U57/H57,"0")+IFERROR(U58/H58,"0")</f>
        <v>117.03703703703704</v>
      </c>
      <c r="V59" s="297">
        <f>IFERROR(V56/H56,"0")+IFERROR(V57/H57,"0")+IFERROR(V58/H58,"0")</f>
        <v>118</v>
      </c>
      <c r="W59" s="297">
        <f>IFERROR(IF(W56="",0,W56),"0")+IFERROR(IF(W57="",0,W57),"0")+IFERROR(IF(W58="",0,W58),"0")</f>
        <v>1.5760999999999998</v>
      </c>
      <c r="X59" s="298"/>
      <c r="Y59" s="298"/>
    </row>
    <row r="60" spans="1:29" x14ac:dyDescent="0.2">
      <c r="A60" s="303"/>
      <c r="B60" s="303"/>
      <c r="C60" s="303"/>
      <c r="D60" s="303"/>
      <c r="E60" s="303"/>
      <c r="F60" s="303"/>
      <c r="G60" s="303"/>
      <c r="H60" s="303"/>
      <c r="I60" s="303"/>
      <c r="J60" s="303"/>
      <c r="K60" s="303"/>
      <c r="L60" s="379"/>
      <c r="M60" s="377" t="s">
        <v>63</v>
      </c>
      <c r="N60" s="331"/>
      <c r="O60" s="331"/>
      <c r="P60" s="331"/>
      <c r="Q60" s="331"/>
      <c r="R60" s="331"/>
      <c r="S60" s="332"/>
      <c r="T60" s="38" t="s">
        <v>62</v>
      </c>
      <c r="U60" s="297">
        <f>IFERROR(SUM(U56:U58),"0")</f>
        <v>760</v>
      </c>
      <c r="V60" s="297">
        <f>IFERROR(SUM(V56:V58),"0")</f>
        <v>770.40000000000009</v>
      </c>
      <c r="W60" s="38"/>
      <c r="X60" s="298"/>
      <c r="Y60" s="298"/>
    </row>
    <row r="61" spans="1:29" ht="16.5" customHeight="1" x14ac:dyDescent="0.25">
      <c r="A61" s="372" t="s">
        <v>94</v>
      </c>
      <c r="B61" s="303"/>
      <c r="C61" s="303"/>
      <c r="D61" s="303"/>
      <c r="E61" s="303"/>
      <c r="F61" s="303"/>
      <c r="G61" s="303"/>
      <c r="H61" s="303"/>
      <c r="I61" s="303"/>
      <c r="J61" s="303"/>
      <c r="K61" s="303"/>
      <c r="L61" s="303"/>
      <c r="M61" s="303"/>
      <c r="N61" s="303"/>
      <c r="O61" s="303"/>
      <c r="P61" s="303"/>
      <c r="Q61" s="303"/>
      <c r="R61" s="303"/>
      <c r="S61" s="303"/>
      <c r="T61" s="303"/>
      <c r="U61" s="303"/>
      <c r="V61" s="303"/>
      <c r="W61" s="303"/>
      <c r="X61" s="291"/>
      <c r="Y61" s="291"/>
    </row>
    <row r="62" spans="1:29" ht="14.25" customHeight="1" x14ac:dyDescent="0.25">
      <c r="A62" s="373" t="s">
        <v>103</v>
      </c>
      <c r="B62" s="303"/>
      <c r="C62" s="303"/>
      <c r="D62" s="303"/>
      <c r="E62" s="303"/>
      <c r="F62" s="303"/>
      <c r="G62" s="303"/>
      <c r="H62" s="303"/>
      <c r="I62" s="303"/>
      <c r="J62" s="303"/>
      <c r="K62" s="303"/>
      <c r="L62" s="303"/>
      <c r="M62" s="303"/>
      <c r="N62" s="303"/>
      <c r="O62" s="303"/>
      <c r="P62" s="303"/>
      <c r="Q62" s="303"/>
      <c r="R62" s="303"/>
      <c r="S62" s="303"/>
      <c r="T62" s="303"/>
      <c r="U62" s="303"/>
      <c r="V62" s="303"/>
      <c r="W62" s="303"/>
      <c r="X62" s="290"/>
      <c r="Y62" s="290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74">
        <v>4607091382945</v>
      </c>
      <c r="E63" s="319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39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19"/>
      <c r="R63" s="35"/>
      <c r="S63" s="35"/>
      <c r="T63" s="36" t="s">
        <v>62</v>
      </c>
      <c r="U63" s="295">
        <v>20</v>
      </c>
      <c r="V63" s="296">
        <f t="shared" ref="V63:V78" si="2">IFERROR(IF(U63="",0,CEILING((U63/$H63),1)*$H63),"")</f>
        <v>21.6</v>
      </c>
      <c r="W63" s="37">
        <f>IFERROR(IF(V63=0,"",ROUNDUP(V63/H63,0)*0.02175),"")</f>
        <v>4.3499999999999997E-2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74">
        <v>4607091385670</v>
      </c>
      <c r="E64" s="319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39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19"/>
      <c r="R64" s="35"/>
      <c r="S64" s="35"/>
      <c r="T64" s="36" t="s">
        <v>62</v>
      </c>
      <c r="U64" s="295">
        <v>100</v>
      </c>
      <c r="V64" s="296">
        <f t="shared" si="2"/>
        <v>108</v>
      </c>
      <c r="W64" s="37">
        <f>IFERROR(IF(V64=0,"",ROUNDUP(V64/H64,0)*0.02175),"")</f>
        <v>0.21749999999999997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74">
        <v>4680115881327</v>
      </c>
      <c r="E65" s="319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3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19"/>
      <c r="R65" s="35"/>
      <c r="S65" s="35"/>
      <c r="T65" s="36" t="s">
        <v>62</v>
      </c>
      <c r="U65" s="295">
        <v>300</v>
      </c>
      <c r="V65" s="296">
        <f t="shared" si="2"/>
        <v>302.40000000000003</v>
      </c>
      <c r="W65" s="37">
        <f>IFERROR(IF(V65=0,"",ROUNDUP(V65/H65,0)*0.02175),"")</f>
        <v>0.60899999999999999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74">
        <v>4607091388312</v>
      </c>
      <c r="E66" s="319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39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19"/>
      <c r="R66" s="35"/>
      <c r="S66" s="35"/>
      <c r="T66" s="36" t="s">
        <v>62</v>
      </c>
      <c r="U66" s="295">
        <v>40</v>
      </c>
      <c r="V66" s="296">
        <f t="shared" si="2"/>
        <v>43.2</v>
      </c>
      <c r="W66" s="37">
        <f>IFERROR(IF(V66=0,"",ROUNDUP(V66/H66,0)*0.02175),"")</f>
        <v>8.6999999999999994E-2</v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74">
        <v>4680115882133</v>
      </c>
      <c r="E67" s="319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399" t="s">
        <v>122</v>
      </c>
      <c r="N67" s="376"/>
      <c r="O67" s="376"/>
      <c r="P67" s="376"/>
      <c r="Q67" s="319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74">
        <v>4607091382952</v>
      </c>
      <c r="E68" s="319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19"/>
      <c r="R68" s="35"/>
      <c r="S68" s="35"/>
      <c r="T68" s="36" t="s">
        <v>62</v>
      </c>
      <c r="U68" s="295">
        <v>50</v>
      </c>
      <c r="V68" s="296">
        <f t="shared" si="2"/>
        <v>51</v>
      </c>
      <c r="W68" s="37">
        <f>IFERROR(IF(V68=0,"",ROUNDUP(V68/H68,0)*0.00753),"")</f>
        <v>0.12801000000000001</v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74">
        <v>4607091385687</v>
      </c>
      <c r="E69" s="319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4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76"/>
      <c r="O69" s="376"/>
      <c r="P69" s="376"/>
      <c r="Q69" s="319"/>
      <c r="R69" s="35"/>
      <c r="S69" s="35"/>
      <c r="T69" s="36" t="s">
        <v>62</v>
      </c>
      <c r="U69" s="295">
        <v>120</v>
      </c>
      <c r="V69" s="296">
        <f t="shared" si="2"/>
        <v>120</v>
      </c>
      <c r="W69" s="37">
        <f t="shared" ref="W69:W74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74">
        <v>4607091384604</v>
      </c>
      <c r="E70" s="319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40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76"/>
      <c r="O70" s="376"/>
      <c r="P70" s="376"/>
      <c r="Q70" s="319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74">
        <v>4680115880283</v>
      </c>
      <c r="E71" s="319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4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76"/>
      <c r="O71" s="376"/>
      <c r="P71" s="376"/>
      <c r="Q71" s="319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74">
        <v>4680115881518</v>
      </c>
      <c r="E72" s="319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4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76"/>
      <c r="O72" s="376"/>
      <c r="P72" s="376"/>
      <c r="Q72" s="319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74">
        <v>4680115881303</v>
      </c>
      <c r="E73" s="319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40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76"/>
      <c r="O73" s="376"/>
      <c r="P73" s="376"/>
      <c r="Q73" s="319"/>
      <c r="R73" s="35"/>
      <c r="S73" s="35"/>
      <c r="T73" s="36" t="s">
        <v>62</v>
      </c>
      <c r="U73" s="295">
        <v>450</v>
      </c>
      <c r="V73" s="296">
        <f t="shared" si="2"/>
        <v>450</v>
      </c>
      <c r="W73" s="37">
        <f t="shared" si="3"/>
        <v>0.93699999999999994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74">
        <v>4607091381986</v>
      </c>
      <c r="E74" s="319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406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76"/>
      <c r="O74" s="376"/>
      <c r="P74" s="376"/>
      <c r="Q74" s="319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74">
        <v>4607091388466</v>
      </c>
      <c r="E75" s="319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40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76"/>
      <c r="O75" s="376"/>
      <c r="P75" s="376"/>
      <c r="Q75" s="319"/>
      <c r="R75" s="35"/>
      <c r="S75" s="35"/>
      <c r="T75" s="36" t="s">
        <v>62</v>
      </c>
      <c r="U75" s="295">
        <v>45</v>
      </c>
      <c r="V75" s="296">
        <f t="shared" si="2"/>
        <v>45.900000000000006</v>
      </c>
      <c r="W75" s="37">
        <f>IFERROR(IF(V75=0,"",ROUNDUP(V75/H75,0)*0.00753),"")</f>
        <v>0.12801000000000001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74">
        <v>4680115880269</v>
      </c>
      <c r="E76" s="319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76"/>
      <c r="O76" s="376"/>
      <c r="P76" s="376"/>
      <c r="Q76" s="319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74">
        <v>4680115880429</v>
      </c>
      <c r="E77" s="319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76"/>
      <c r="O77" s="376"/>
      <c r="P77" s="376"/>
      <c r="Q77" s="319"/>
      <c r="R77" s="35"/>
      <c r="S77" s="35"/>
      <c r="T77" s="36" t="s">
        <v>62</v>
      </c>
      <c r="U77" s="295">
        <v>405</v>
      </c>
      <c r="V77" s="296">
        <f t="shared" si="2"/>
        <v>405</v>
      </c>
      <c r="W77" s="37">
        <f>IFERROR(IF(V77=0,"",ROUNDUP(V77/H77,0)*0.00937),"")</f>
        <v>0.84329999999999994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74">
        <v>4680115881457</v>
      </c>
      <c r="E78" s="319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76"/>
      <c r="O78" s="376"/>
      <c r="P78" s="376"/>
      <c r="Q78" s="319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78"/>
      <c r="B79" s="303"/>
      <c r="C79" s="303"/>
      <c r="D79" s="303"/>
      <c r="E79" s="303"/>
      <c r="F79" s="303"/>
      <c r="G79" s="303"/>
      <c r="H79" s="303"/>
      <c r="I79" s="303"/>
      <c r="J79" s="303"/>
      <c r="K79" s="303"/>
      <c r="L79" s="379"/>
      <c r="M79" s="377" t="s">
        <v>63</v>
      </c>
      <c r="N79" s="331"/>
      <c r="O79" s="331"/>
      <c r="P79" s="331"/>
      <c r="Q79" s="331"/>
      <c r="R79" s="331"/>
      <c r="S79" s="332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295.92592592592587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298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3.2744200000000001</v>
      </c>
      <c r="X79" s="298"/>
      <c r="Y79" s="298"/>
    </row>
    <row r="80" spans="1:29" x14ac:dyDescent="0.2">
      <c r="A80" s="303"/>
      <c r="B80" s="303"/>
      <c r="C80" s="303"/>
      <c r="D80" s="303"/>
      <c r="E80" s="303"/>
      <c r="F80" s="303"/>
      <c r="G80" s="303"/>
      <c r="H80" s="303"/>
      <c r="I80" s="303"/>
      <c r="J80" s="303"/>
      <c r="K80" s="303"/>
      <c r="L80" s="379"/>
      <c r="M80" s="377" t="s">
        <v>63</v>
      </c>
      <c r="N80" s="331"/>
      <c r="O80" s="331"/>
      <c r="P80" s="331"/>
      <c r="Q80" s="331"/>
      <c r="R80" s="331"/>
      <c r="S80" s="332"/>
      <c r="T80" s="38" t="s">
        <v>62</v>
      </c>
      <c r="U80" s="297">
        <f>IFERROR(SUM(U63:U78),"0")</f>
        <v>1530</v>
      </c>
      <c r="V80" s="297">
        <f>IFERROR(SUM(V63:V78),"0")</f>
        <v>1547.1000000000001</v>
      </c>
      <c r="W80" s="38"/>
      <c r="X80" s="298"/>
      <c r="Y80" s="298"/>
    </row>
    <row r="81" spans="1:29" ht="14.25" customHeight="1" x14ac:dyDescent="0.25">
      <c r="A81" s="373" t="s">
        <v>96</v>
      </c>
      <c r="B81" s="303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290"/>
      <c r="Y81" s="290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74">
        <v>4607091388442</v>
      </c>
      <c r="E82" s="319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411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76"/>
      <c r="O82" s="376"/>
      <c r="P82" s="376"/>
      <c r="Q82" s="319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74">
        <v>4607091384789</v>
      </c>
      <c r="E83" s="319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412" t="s">
        <v>150</v>
      </c>
      <c r="N83" s="376"/>
      <c r="O83" s="376"/>
      <c r="P83" s="376"/>
      <c r="Q83" s="319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74">
        <v>4680115881488</v>
      </c>
      <c r="E84" s="319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41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76"/>
      <c r="O84" s="376"/>
      <c r="P84" s="376"/>
      <c r="Q84" s="319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74">
        <v>4607091384765</v>
      </c>
      <c r="E85" s="319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414" t="s">
        <v>155</v>
      </c>
      <c r="N85" s="376"/>
      <c r="O85" s="376"/>
      <c r="P85" s="376"/>
      <c r="Q85" s="319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74">
        <v>4680115880658</v>
      </c>
      <c r="E86" s="319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76"/>
      <c r="O86" s="376"/>
      <c r="P86" s="376"/>
      <c r="Q86" s="319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74">
        <v>4607091381962</v>
      </c>
      <c r="E87" s="319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76"/>
      <c r="O87" s="376"/>
      <c r="P87" s="376"/>
      <c r="Q87" s="319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78"/>
      <c r="B88" s="303"/>
      <c r="C88" s="303"/>
      <c r="D88" s="303"/>
      <c r="E88" s="303"/>
      <c r="F88" s="303"/>
      <c r="G88" s="303"/>
      <c r="H88" s="303"/>
      <c r="I88" s="303"/>
      <c r="J88" s="303"/>
      <c r="K88" s="303"/>
      <c r="L88" s="379"/>
      <c r="M88" s="377" t="s">
        <v>63</v>
      </c>
      <c r="N88" s="331"/>
      <c r="O88" s="331"/>
      <c r="P88" s="331"/>
      <c r="Q88" s="331"/>
      <c r="R88" s="331"/>
      <c r="S88" s="332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3"/>
      <c r="B89" s="303"/>
      <c r="C89" s="303"/>
      <c r="D89" s="303"/>
      <c r="E89" s="303"/>
      <c r="F89" s="303"/>
      <c r="G89" s="303"/>
      <c r="H89" s="303"/>
      <c r="I89" s="303"/>
      <c r="J89" s="303"/>
      <c r="K89" s="303"/>
      <c r="L89" s="379"/>
      <c r="M89" s="377" t="s">
        <v>63</v>
      </c>
      <c r="N89" s="331"/>
      <c r="O89" s="331"/>
      <c r="P89" s="331"/>
      <c r="Q89" s="331"/>
      <c r="R89" s="331"/>
      <c r="S89" s="332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73" t="s">
        <v>57</v>
      </c>
      <c r="B90" s="303"/>
      <c r="C90" s="303"/>
      <c r="D90" s="303"/>
      <c r="E90" s="303"/>
      <c r="F90" s="303"/>
      <c r="G90" s="303"/>
      <c r="H90" s="303"/>
      <c r="I90" s="303"/>
      <c r="J90" s="303"/>
      <c r="K90" s="303"/>
      <c r="L90" s="303"/>
      <c r="M90" s="303"/>
      <c r="N90" s="303"/>
      <c r="O90" s="303"/>
      <c r="P90" s="303"/>
      <c r="Q90" s="303"/>
      <c r="R90" s="303"/>
      <c r="S90" s="303"/>
      <c r="T90" s="303"/>
      <c r="U90" s="303"/>
      <c r="V90" s="303"/>
      <c r="W90" s="303"/>
      <c r="X90" s="290"/>
      <c r="Y90" s="290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74">
        <v>4607091387667</v>
      </c>
      <c r="E91" s="319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76"/>
      <c r="O91" s="376"/>
      <c r="P91" s="376"/>
      <c r="Q91" s="319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74">
        <v>4607091387636</v>
      </c>
      <c r="E92" s="319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76"/>
      <c r="O92" s="376"/>
      <c r="P92" s="376"/>
      <c r="Q92" s="319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74">
        <v>4607091384727</v>
      </c>
      <c r="E93" s="319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76"/>
      <c r="O93" s="376"/>
      <c r="P93" s="376"/>
      <c r="Q93" s="319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74">
        <v>4607091386745</v>
      </c>
      <c r="E94" s="319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76"/>
      <c r="O94" s="376"/>
      <c r="P94" s="376"/>
      <c r="Q94" s="319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74">
        <v>4607091382426</v>
      </c>
      <c r="E95" s="319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76"/>
      <c r="O95" s="376"/>
      <c r="P95" s="376"/>
      <c r="Q95" s="319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74">
        <v>4607091386547</v>
      </c>
      <c r="E96" s="319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76"/>
      <c r="O96" s="376"/>
      <c r="P96" s="376"/>
      <c r="Q96" s="319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74">
        <v>4607091384703</v>
      </c>
      <c r="E97" s="319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76"/>
      <c r="O97" s="376"/>
      <c r="P97" s="376"/>
      <c r="Q97" s="319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74">
        <v>4607091384734</v>
      </c>
      <c r="E98" s="319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76"/>
      <c r="O98" s="376"/>
      <c r="P98" s="376"/>
      <c r="Q98" s="319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74">
        <v>4607091382464</v>
      </c>
      <c r="E99" s="319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76"/>
      <c r="O99" s="376"/>
      <c r="P99" s="376"/>
      <c r="Q99" s="319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78"/>
      <c r="B100" s="303"/>
      <c r="C100" s="303"/>
      <c r="D100" s="303"/>
      <c r="E100" s="303"/>
      <c r="F100" s="303"/>
      <c r="G100" s="303"/>
      <c r="H100" s="303"/>
      <c r="I100" s="303"/>
      <c r="J100" s="303"/>
      <c r="K100" s="303"/>
      <c r="L100" s="379"/>
      <c r="M100" s="377" t="s">
        <v>63</v>
      </c>
      <c r="N100" s="331"/>
      <c r="O100" s="331"/>
      <c r="P100" s="331"/>
      <c r="Q100" s="331"/>
      <c r="R100" s="331"/>
      <c r="S100" s="332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3"/>
      <c r="B101" s="303"/>
      <c r="C101" s="303"/>
      <c r="D101" s="303"/>
      <c r="E101" s="303"/>
      <c r="F101" s="303"/>
      <c r="G101" s="303"/>
      <c r="H101" s="303"/>
      <c r="I101" s="303"/>
      <c r="J101" s="303"/>
      <c r="K101" s="303"/>
      <c r="L101" s="379"/>
      <c r="M101" s="377" t="s">
        <v>63</v>
      </c>
      <c r="N101" s="331"/>
      <c r="O101" s="331"/>
      <c r="P101" s="331"/>
      <c r="Q101" s="331"/>
      <c r="R101" s="331"/>
      <c r="S101" s="332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73" t="s">
        <v>65</v>
      </c>
      <c r="B102" s="303"/>
      <c r="C102" s="303"/>
      <c r="D102" s="303"/>
      <c r="E102" s="303"/>
      <c r="F102" s="303"/>
      <c r="G102" s="303"/>
      <c r="H102" s="303"/>
      <c r="I102" s="303"/>
      <c r="J102" s="303"/>
      <c r="K102" s="303"/>
      <c r="L102" s="303"/>
      <c r="M102" s="303"/>
      <c r="N102" s="303"/>
      <c r="O102" s="303"/>
      <c r="P102" s="303"/>
      <c r="Q102" s="303"/>
      <c r="R102" s="303"/>
      <c r="S102" s="303"/>
      <c r="T102" s="303"/>
      <c r="U102" s="303"/>
      <c r="V102" s="303"/>
      <c r="W102" s="303"/>
      <c r="X102" s="290"/>
      <c r="Y102" s="290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74">
        <v>4607091386967</v>
      </c>
      <c r="E103" s="319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426" t="s">
        <v>180</v>
      </c>
      <c r="N103" s="376"/>
      <c r="O103" s="376"/>
      <c r="P103" s="376"/>
      <c r="Q103" s="319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74">
        <v>4607091385304</v>
      </c>
      <c r="E104" s="319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42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76"/>
      <c r="O104" s="376"/>
      <c r="P104" s="376"/>
      <c r="Q104" s="319"/>
      <c r="R104" s="35"/>
      <c r="S104" s="35"/>
      <c r="T104" s="36" t="s">
        <v>62</v>
      </c>
      <c r="U104" s="295">
        <v>30</v>
      </c>
      <c r="V104" s="296">
        <f t="shared" si="6"/>
        <v>32.4</v>
      </c>
      <c r="W104" s="37">
        <f>IFERROR(IF(V104=0,"",ROUNDUP(V104/H104,0)*0.02175),"")</f>
        <v>8.6999999999999994E-2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74">
        <v>4607091386264</v>
      </c>
      <c r="E105" s="319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42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76"/>
      <c r="O105" s="376"/>
      <c r="P105" s="376"/>
      <c r="Q105" s="319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74">
        <v>4607091385731</v>
      </c>
      <c r="E106" s="319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29" t="s">
        <v>187</v>
      </c>
      <c r="N106" s="376"/>
      <c r="O106" s="376"/>
      <c r="P106" s="376"/>
      <c r="Q106" s="319"/>
      <c r="R106" s="35"/>
      <c r="S106" s="35"/>
      <c r="T106" s="36" t="s">
        <v>62</v>
      </c>
      <c r="U106" s="295">
        <v>495</v>
      </c>
      <c r="V106" s="296">
        <f t="shared" si="6"/>
        <v>496.8</v>
      </c>
      <c r="W106" s="37">
        <f>IFERROR(IF(V106=0,"",ROUNDUP(V106/H106,0)*0.00753),"")</f>
        <v>1.3855200000000001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74">
        <v>4680115880214</v>
      </c>
      <c r="E107" s="319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430" t="s">
        <v>190</v>
      </c>
      <c r="N107" s="376"/>
      <c r="O107" s="376"/>
      <c r="P107" s="376"/>
      <c r="Q107" s="319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74">
        <v>4680115880894</v>
      </c>
      <c r="E108" s="319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431" t="s">
        <v>193</v>
      </c>
      <c r="N108" s="376"/>
      <c r="O108" s="376"/>
      <c r="P108" s="376"/>
      <c r="Q108" s="319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74">
        <v>4607091385427</v>
      </c>
      <c r="E109" s="319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4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76"/>
      <c r="O109" s="376"/>
      <c r="P109" s="376"/>
      <c r="Q109" s="319"/>
      <c r="R109" s="35"/>
      <c r="S109" s="35"/>
      <c r="T109" s="36" t="s">
        <v>62</v>
      </c>
      <c r="U109" s="295">
        <v>50</v>
      </c>
      <c r="V109" s="296">
        <f t="shared" si="6"/>
        <v>51</v>
      </c>
      <c r="W109" s="37">
        <f>IFERROR(IF(V109=0,"",ROUNDUP(V109/H109,0)*0.00753),"")</f>
        <v>0.12801000000000001</v>
      </c>
      <c r="X109" s="57"/>
      <c r="Y109" s="58"/>
      <c r="AC109" s="112" t="s">
        <v>1</v>
      </c>
    </row>
    <row r="110" spans="1:29" x14ac:dyDescent="0.2">
      <c r="A110" s="378"/>
      <c r="B110" s="303"/>
      <c r="C110" s="303"/>
      <c r="D110" s="303"/>
      <c r="E110" s="303"/>
      <c r="F110" s="303"/>
      <c r="G110" s="303"/>
      <c r="H110" s="303"/>
      <c r="I110" s="303"/>
      <c r="J110" s="303"/>
      <c r="K110" s="303"/>
      <c r="L110" s="379"/>
      <c r="M110" s="377" t="s">
        <v>63</v>
      </c>
      <c r="N110" s="331"/>
      <c r="O110" s="331"/>
      <c r="P110" s="331"/>
      <c r="Q110" s="331"/>
      <c r="R110" s="331"/>
      <c r="S110" s="332"/>
      <c r="T110" s="38" t="s">
        <v>64</v>
      </c>
      <c r="U110" s="297">
        <f>IFERROR(U103/H103,"0")+IFERROR(U104/H104,"0")+IFERROR(U105/H105,"0")+IFERROR(U106/H106,"0")+IFERROR(U107/H107,"0")+IFERROR(U108/H108,"0")+IFERROR(U109/H109,"0")</f>
        <v>203.70370370370367</v>
      </c>
      <c r="V110" s="297">
        <f>IFERROR(V103/H103,"0")+IFERROR(V104/H104,"0")+IFERROR(V105/H105,"0")+IFERROR(V106/H106,"0")+IFERROR(V107/H107,"0")+IFERROR(V108/H108,"0")+IFERROR(V109/H109,"0")</f>
        <v>205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1.60053</v>
      </c>
      <c r="X110" s="298"/>
      <c r="Y110" s="298"/>
    </row>
    <row r="111" spans="1:29" x14ac:dyDescent="0.2">
      <c r="A111" s="303"/>
      <c r="B111" s="303"/>
      <c r="C111" s="303"/>
      <c r="D111" s="303"/>
      <c r="E111" s="303"/>
      <c r="F111" s="303"/>
      <c r="G111" s="303"/>
      <c r="H111" s="303"/>
      <c r="I111" s="303"/>
      <c r="J111" s="303"/>
      <c r="K111" s="303"/>
      <c r="L111" s="379"/>
      <c r="M111" s="377" t="s">
        <v>63</v>
      </c>
      <c r="N111" s="331"/>
      <c r="O111" s="331"/>
      <c r="P111" s="331"/>
      <c r="Q111" s="331"/>
      <c r="R111" s="331"/>
      <c r="S111" s="332"/>
      <c r="T111" s="38" t="s">
        <v>62</v>
      </c>
      <c r="U111" s="297">
        <f>IFERROR(SUM(U103:U109),"0")</f>
        <v>575</v>
      </c>
      <c r="V111" s="297">
        <f>IFERROR(SUM(V103:V109),"0")</f>
        <v>580.20000000000005</v>
      </c>
      <c r="W111" s="38"/>
      <c r="X111" s="298"/>
      <c r="Y111" s="298"/>
    </row>
    <row r="112" spans="1:29" ht="14.25" customHeight="1" x14ac:dyDescent="0.25">
      <c r="A112" s="373" t="s">
        <v>196</v>
      </c>
      <c r="B112" s="303"/>
      <c r="C112" s="303"/>
      <c r="D112" s="303"/>
      <c r="E112" s="303"/>
      <c r="F112" s="303"/>
      <c r="G112" s="303"/>
      <c r="H112" s="303"/>
      <c r="I112" s="303"/>
      <c r="J112" s="303"/>
      <c r="K112" s="303"/>
      <c r="L112" s="303"/>
      <c r="M112" s="303"/>
      <c r="N112" s="303"/>
      <c r="O112" s="303"/>
      <c r="P112" s="303"/>
      <c r="Q112" s="303"/>
      <c r="R112" s="303"/>
      <c r="S112" s="303"/>
      <c r="T112" s="303"/>
      <c r="U112" s="303"/>
      <c r="V112" s="303"/>
      <c r="W112" s="303"/>
      <c r="X112" s="290"/>
      <c r="Y112" s="290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74">
        <v>4607091383065</v>
      </c>
      <c r="E113" s="319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3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76"/>
      <c r="O113" s="376"/>
      <c r="P113" s="376"/>
      <c r="Q113" s="319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74">
        <v>4607091380699</v>
      </c>
      <c r="E114" s="319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34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76"/>
      <c r="O114" s="376"/>
      <c r="P114" s="376"/>
      <c r="Q114" s="319"/>
      <c r="R114" s="35"/>
      <c r="S114" s="35"/>
      <c r="T114" s="36" t="s">
        <v>62</v>
      </c>
      <c r="U114" s="295">
        <v>150</v>
      </c>
      <c r="V114" s="296">
        <f>IFERROR(IF(U114="",0,CEILING((U114/$H114),1)*$H114),"")</f>
        <v>156</v>
      </c>
      <c r="W114" s="37">
        <f>IFERROR(IF(V114=0,"",ROUNDUP(V114/H114,0)*0.02175),"")</f>
        <v>0.43499999999999994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74">
        <v>4680115880238</v>
      </c>
      <c r="E115" s="319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35" t="s">
        <v>203</v>
      </c>
      <c r="N115" s="376"/>
      <c r="O115" s="376"/>
      <c r="P115" s="376"/>
      <c r="Q115" s="319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74">
        <v>4680115881464</v>
      </c>
      <c r="E116" s="319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36" t="s">
        <v>206</v>
      </c>
      <c r="N116" s="376"/>
      <c r="O116" s="376"/>
      <c r="P116" s="376"/>
      <c r="Q116" s="319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78"/>
      <c r="B117" s="303"/>
      <c r="C117" s="303"/>
      <c r="D117" s="303"/>
      <c r="E117" s="303"/>
      <c r="F117" s="303"/>
      <c r="G117" s="303"/>
      <c r="H117" s="303"/>
      <c r="I117" s="303"/>
      <c r="J117" s="303"/>
      <c r="K117" s="303"/>
      <c r="L117" s="379"/>
      <c r="M117" s="377" t="s">
        <v>63</v>
      </c>
      <c r="N117" s="331"/>
      <c r="O117" s="331"/>
      <c r="P117" s="331"/>
      <c r="Q117" s="331"/>
      <c r="R117" s="331"/>
      <c r="S117" s="332"/>
      <c r="T117" s="38" t="s">
        <v>64</v>
      </c>
      <c r="U117" s="297">
        <f>IFERROR(U113/H113,"0")+IFERROR(U114/H114,"0")+IFERROR(U115/H115,"0")+IFERROR(U116/H116,"0")</f>
        <v>19.23076923076923</v>
      </c>
      <c r="V117" s="297">
        <f>IFERROR(V113/H113,"0")+IFERROR(V114/H114,"0")+IFERROR(V115/H115,"0")+IFERROR(V116/H116,"0")</f>
        <v>20</v>
      </c>
      <c r="W117" s="297">
        <f>IFERROR(IF(W113="",0,W113),"0")+IFERROR(IF(W114="",0,W114),"0")+IFERROR(IF(W115="",0,W115),"0")+IFERROR(IF(W116="",0,W116),"0")</f>
        <v>0.43499999999999994</v>
      </c>
      <c r="X117" s="298"/>
      <c r="Y117" s="298"/>
    </row>
    <row r="118" spans="1:29" x14ac:dyDescent="0.2">
      <c r="A118" s="303"/>
      <c r="B118" s="303"/>
      <c r="C118" s="303"/>
      <c r="D118" s="303"/>
      <c r="E118" s="303"/>
      <c r="F118" s="303"/>
      <c r="G118" s="303"/>
      <c r="H118" s="303"/>
      <c r="I118" s="303"/>
      <c r="J118" s="303"/>
      <c r="K118" s="303"/>
      <c r="L118" s="379"/>
      <c r="M118" s="377" t="s">
        <v>63</v>
      </c>
      <c r="N118" s="331"/>
      <c r="O118" s="331"/>
      <c r="P118" s="331"/>
      <c r="Q118" s="331"/>
      <c r="R118" s="331"/>
      <c r="S118" s="332"/>
      <c r="T118" s="38" t="s">
        <v>62</v>
      </c>
      <c r="U118" s="297">
        <f>IFERROR(SUM(U113:U116),"0")</f>
        <v>150</v>
      </c>
      <c r="V118" s="297">
        <f>IFERROR(SUM(V113:V116),"0")</f>
        <v>156</v>
      </c>
      <c r="W118" s="38"/>
      <c r="X118" s="298"/>
      <c r="Y118" s="298"/>
    </row>
    <row r="119" spans="1:29" ht="16.5" customHeight="1" x14ac:dyDescent="0.25">
      <c r="A119" s="372" t="s">
        <v>207</v>
      </c>
      <c r="B119" s="303"/>
      <c r="C119" s="303"/>
      <c r="D119" s="303"/>
      <c r="E119" s="303"/>
      <c r="F119" s="303"/>
      <c r="G119" s="303"/>
      <c r="H119" s="303"/>
      <c r="I119" s="303"/>
      <c r="J119" s="303"/>
      <c r="K119" s="303"/>
      <c r="L119" s="303"/>
      <c r="M119" s="303"/>
      <c r="N119" s="303"/>
      <c r="O119" s="303"/>
      <c r="P119" s="303"/>
      <c r="Q119" s="303"/>
      <c r="R119" s="303"/>
      <c r="S119" s="303"/>
      <c r="T119" s="303"/>
      <c r="U119" s="303"/>
      <c r="V119" s="303"/>
      <c r="W119" s="303"/>
      <c r="X119" s="291"/>
      <c r="Y119" s="291"/>
    </row>
    <row r="120" spans="1:29" ht="14.25" customHeight="1" x14ac:dyDescent="0.25">
      <c r="A120" s="373" t="s">
        <v>65</v>
      </c>
      <c r="B120" s="303"/>
      <c r="C120" s="303"/>
      <c r="D120" s="303"/>
      <c r="E120" s="303"/>
      <c r="F120" s="303"/>
      <c r="G120" s="303"/>
      <c r="H120" s="303"/>
      <c r="I120" s="303"/>
      <c r="J120" s="303"/>
      <c r="K120" s="303"/>
      <c r="L120" s="303"/>
      <c r="M120" s="303"/>
      <c r="N120" s="303"/>
      <c r="O120" s="303"/>
      <c r="P120" s="303"/>
      <c r="Q120" s="303"/>
      <c r="R120" s="303"/>
      <c r="S120" s="303"/>
      <c r="T120" s="303"/>
      <c r="U120" s="303"/>
      <c r="V120" s="303"/>
      <c r="W120" s="303"/>
      <c r="X120" s="290"/>
      <c r="Y120" s="290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74">
        <v>4607091385168</v>
      </c>
      <c r="E121" s="319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76"/>
      <c r="O121" s="376"/>
      <c r="P121" s="376"/>
      <c r="Q121" s="319"/>
      <c r="R121" s="35"/>
      <c r="S121" s="35"/>
      <c r="T121" s="36" t="s">
        <v>62</v>
      </c>
      <c r="U121" s="295">
        <v>550</v>
      </c>
      <c r="V121" s="296">
        <f>IFERROR(IF(U121="",0,CEILING((U121/$H121),1)*$H121),"")</f>
        <v>550.79999999999995</v>
      </c>
      <c r="W121" s="37">
        <f>IFERROR(IF(V121=0,"",ROUNDUP(V121/H121,0)*0.02175),"")</f>
        <v>1.4789999999999999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74">
        <v>4607091383256</v>
      </c>
      <c r="E122" s="319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76"/>
      <c r="O122" s="376"/>
      <c r="P122" s="376"/>
      <c r="Q122" s="319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74">
        <v>4607091385748</v>
      </c>
      <c r="E123" s="319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76"/>
      <c r="O123" s="376"/>
      <c r="P123" s="376"/>
      <c r="Q123" s="319"/>
      <c r="R123" s="35"/>
      <c r="S123" s="35"/>
      <c r="T123" s="36" t="s">
        <v>62</v>
      </c>
      <c r="U123" s="295">
        <v>450</v>
      </c>
      <c r="V123" s="296">
        <f>IFERROR(IF(U123="",0,CEILING((U123/$H123),1)*$H123),"")</f>
        <v>450.90000000000003</v>
      </c>
      <c r="W123" s="37">
        <f>IFERROR(IF(V123=0,"",ROUNDUP(V123/H123,0)*0.00753),"")</f>
        <v>1.2575100000000001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74">
        <v>4607091384581</v>
      </c>
      <c r="E124" s="319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4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76"/>
      <c r="O124" s="376"/>
      <c r="P124" s="376"/>
      <c r="Q124" s="319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78"/>
      <c r="B125" s="303"/>
      <c r="C125" s="303"/>
      <c r="D125" s="303"/>
      <c r="E125" s="303"/>
      <c r="F125" s="303"/>
      <c r="G125" s="303"/>
      <c r="H125" s="303"/>
      <c r="I125" s="303"/>
      <c r="J125" s="303"/>
      <c r="K125" s="303"/>
      <c r="L125" s="379"/>
      <c r="M125" s="377" t="s">
        <v>63</v>
      </c>
      <c r="N125" s="331"/>
      <c r="O125" s="331"/>
      <c r="P125" s="331"/>
      <c r="Q125" s="331"/>
      <c r="R125" s="331"/>
      <c r="S125" s="332"/>
      <c r="T125" s="38" t="s">
        <v>64</v>
      </c>
      <c r="U125" s="297">
        <f>IFERROR(U121/H121,"0")+IFERROR(U122/H122,"0")+IFERROR(U123/H123,"0")+IFERROR(U124/H124,"0")</f>
        <v>234.5679012345679</v>
      </c>
      <c r="V125" s="297">
        <f>IFERROR(V121/H121,"0")+IFERROR(V122/H122,"0")+IFERROR(V123/H123,"0")+IFERROR(V124/H124,"0")</f>
        <v>235</v>
      </c>
      <c r="W125" s="297">
        <f>IFERROR(IF(W121="",0,W121),"0")+IFERROR(IF(W122="",0,W122),"0")+IFERROR(IF(W123="",0,W123),"0")+IFERROR(IF(W124="",0,W124),"0")</f>
        <v>2.73651</v>
      </c>
      <c r="X125" s="298"/>
      <c r="Y125" s="298"/>
    </row>
    <row r="126" spans="1:29" x14ac:dyDescent="0.2">
      <c r="A126" s="303"/>
      <c r="B126" s="303"/>
      <c r="C126" s="303"/>
      <c r="D126" s="303"/>
      <c r="E126" s="303"/>
      <c r="F126" s="303"/>
      <c r="G126" s="303"/>
      <c r="H126" s="303"/>
      <c r="I126" s="303"/>
      <c r="J126" s="303"/>
      <c r="K126" s="303"/>
      <c r="L126" s="379"/>
      <c r="M126" s="377" t="s">
        <v>63</v>
      </c>
      <c r="N126" s="331"/>
      <c r="O126" s="331"/>
      <c r="P126" s="331"/>
      <c r="Q126" s="331"/>
      <c r="R126" s="331"/>
      <c r="S126" s="332"/>
      <c r="T126" s="38" t="s">
        <v>62</v>
      </c>
      <c r="U126" s="297">
        <f>IFERROR(SUM(U121:U124),"0")</f>
        <v>1000</v>
      </c>
      <c r="V126" s="297">
        <f>IFERROR(SUM(V121:V124),"0")</f>
        <v>1001.7</v>
      </c>
      <c r="W126" s="38"/>
      <c r="X126" s="298"/>
      <c r="Y126" s="298"/>
    </row>
    <row r="127" spans="1:29" ht="27.75" customHeight="1" x14ac:dyDescent="0.2">
      <c r="A127" s="370" t="s">
        <v>216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49"/>
      <c r="Y127" s="49"/>
    </row>
    <row r="128" spans="1:29" ht="16.5" customHeight="1" x14ac:dyDescent="0.25">
      <c r="A128" s="372" t="s">
        <v>217</v>
      </c>
      <c r="B128" s="303"/>
      <c r="C128" s="303"/>
      <c r="D128" s="303"/>
      <c r="E128" s="303"/>
      <c r="F128" s="303"/>
      <c r="G128" s="303"/>
      <c r="H128" s="303"/>
      <c r="I128" s="303"/>
      <c r="J128" s="303"/>
      <c r="K128" s="303"/>
      <c r="L128" s="303"/>
      <c r="M128" s="303"/>
      <c r="N128" s="303"/>
      <c r="O128" s="303"/>
      <c r="P128" s="303"/>
      <c r="Q128" s="303"/>
      <c r="R128" s="303"/>
      <c r="S128" s="303"/>
      <c r="T128" s="303"/>
      <c r="U128" s="303"/>
      <c r="V128" s="303"/>
      <c r="W128" s="303"/>
      <c r="X128" s="291"/>
      <c r="Y128" s="291"/>
    </row>
    <row r="129" spans="1:29" ht="14.25" customHeight="1" x14ac:dyDescent="0.25">
      <c r="A129" s="373" t="s">
        <v>103</v>
      </c>
      <c r="B129" s="303"/>
      <c r="C129" s="303"/>
      <c r="D129" s="303"/>
      <c r="E129" s="303"/>
      <c r="F129" s="303"/>
      <c r="G129" s="303"/>
      <c r="H129" s="303"/>
      <c r="I129" s="303"/>
      <c r="J129" s="303"/>
      <c r="K129" s="303"/>
      <c r="L129" s="303"/>
      <c r="M129" s="303"/>
      <c r="N129" s="303"/>
      <c r="O129" s="303"/>
      <c r="P129" s="303"/>
      <c r="Q129" s="303"/>
      <c r="R129" s="303"/>
      <c r="S129" s="303"/>
      <c r="T129" s="303"/>
      <c r="U129" s="303"/>
      <c r="V129" s="303"/>
      <c r="W129" s="303"/>
      <c r="X129" s="290"/>
      <c r="Y129" s="290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74">
        <v>4607091383423</v>
      </c>
      <c r="E130" s="319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4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76"/>
      <c r="O130" s="376"/>
      <c r="P130" s="376"/>
      <c r="Q130" s="319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74">
        <v>4607091381405</v>
      </c>
      <c r="E131" s="319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4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76"/>
      <c r="O131" s="376"/>
      <c r="P131" s="376"/>
      <c r="Q131" s="319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74">
        <v>4607091386516</v>
      </c>
      <c r="E132" s="319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4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76"/>
      <c r="O132" s="376"/>
      <c r="P132" s="376"/>
      <c r="Q132" s="319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78"/>
      <c r="B133" s="303"/>
      <c r="C133" s="303"/>
      <c r="D133" s="303"/>
      <c r="E133" s="303"/>
      <c r="F133" s="303"/>
      <c r="G133" s="303"/>
      <c r="H133" s="303"/>
      <c r="I133" s="303"/>
      <c r="J133" s="303"/>
      <c r="K133" s="303"/>
      <c r="L133" s="379"/>
      <c r="M133" s="377" t="s">
        <v>63</v>
      </c>
      <c r="N133" s="331"/>
      <c r="O133" s="331"/>
      <c r="P133" s="331"/>
      <c r="Q133" s="331"/>
      <c r="R133" s="331"/>
      <c r="S133" s="332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3"/>
      <c r="B134" s="303"/>
      <c r="C134" s="303"/>
      <c r="D134" s="303"/>
      <c r="E134" s="303"/>
      <c r="F134" s="303"/>
      <c r="G134" s="303"/>
      <c r="H134" s="303"/>
      <c r="I134" s="303"/>
      <c r="J134" s="303"/>
      <c r="K134" s="303"/>
      <c r="L134" s="379"/>
      <c r="M134" s="377" t="s">
        <v>63</v>
      </c>
      <c r="N134" s="331"/>
      <c r="O134" s="331"/>
      <c r="P134" s="331"/>
      <c r="Q134" s="331"/>
      <c r="R134" s="331"/>
      <c r="S134" s="332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72" t="s">
        <v>224</v>
      </c>
      <c r="B135" s="303"/>
      <c r="C135" s="303"/>
      <c r="D135" s="303"/>
      <c r="E135" s="303"/>
      <c r="F135" s="303"/>
      <c r="G135" s="303"/>
      <c r="H135" s="303"/>
      <c r="I135" s="303"/>
      <c r="J135" s="303"/>
      <c r="K135" s="303"/>
      <c r="L135" s="303"/>
      <c r="M135" s="303"/>
      <c r="N135" s="303"/>
      <c r="O135" s="303"/>
      <c r="P135" s="303"/>
      <c r="Q135" s="303"/>
      <c r="R135" s="303"/>
      <c r="S135" s="303"/>
      <c r="T135" s="303"/>
      <c r="U135" s="303"/>
      <c r="V135" s="303"/>
      <c r="W135" s="303"/>
      <c r="X135" s="291"/>
      <c r="Y135" s="291"/>
    </row>
    <row r="136" spans="1:29" ht="14.25" customHeight="1" x14ac:dyDescent="0.25">
      <c r="A136" s="373" t="s">
        <v>103</v>
      </c>
      <c r="B136" s="303"/>
      <c r="C136" s="303"/>
      <c r="D136" s="303"/>
      <c r="E136" s="303"/>
      <c r="F136" s="303"/>
      <c r="G136" s="303"/>
      <c r="H136" s="303"/>
      <c r="I136" s="303"/>
      <c r="J136" s="303"/>
      <c r="K136" s="303"/>
      <c r="L136" s="303"/>
      <c r="M136" s="303"/>
      <c r="N136" s="303"/>
      <c r="O136" s="303"/>
      <c r="P136" s="303"/>
      <c r="Q136" s="303"/>
      <c r="R136" s="303"/>
      <c r="S136" s="303"/>
      <c r="T136" s="303"/>
      <c r="U136" s="303"/>
      <c r="V136" s="303"/>
      <c r="W136" s="303"/>
      <c r="X136" s="290"/>
      <c r="Y136" s="290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74">
        <v>4680115882638</v>
      </c>
      <c r="E137" s="319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44" t="s">
        <v>227</v>
      </c>
      <c r="N137" s="376"/>
      <c r="O137" s="376"/>
      <c r="P137" s="376"/>
      <c r="Q137" s="319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74">
        <v>4607091387445</v>
      </c>
      <c r="E138" s="319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4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19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74">
        <v>4607091386004</v>
      </c>
      <c r="E139" s="319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4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19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74">
        <v>4607091386004</v>
      </c>
      <c r="E140" s="319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4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19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74">
        <v>4607091386073</v>
      </c>
      <c r="E141" s="319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4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19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74">
        <v>4607091387322</v>
      </c>
      <c r="E142" s="319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4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19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74">
        <v>4607091387322</v>
      </c>
      <c r="E143" s="319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5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19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74">
        <v>4607091387377</v>
      </c>
      <c r="E144" s="319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19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74">
        <v>4680115881402</v>
      </c>
      <c r="E145" s="319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52" t="s">
        <v>244</v>
      </c>
      <c r="N145" s="376"/>
      <c r="O145" s="376"/>
      <c r="P145" s="376"/>
      <c r="Q145" s="319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74">
        <v>4607091387353</v>
      </c>
      <c r="E146" s="319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19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74">
        <v>4607091386011</v>
      </c>
      <c r="E147" s="319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19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74">
        <v>4607091387308</v>
      </c>
      <c r="E148" s="319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19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74">
        <v>4607091387339</v>
      </c>
      <c r="E149" s="319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19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74">
        <v>4680115881938</v>
      </c>
      <c r="E150" s="319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57" t="s">
        <v>255</v>
      </c>
      <c r="N150" s="376"/>
      <c r="O150" s="376"/>
      <c r="P150" s="376"/>
      <c r="Q150" s="319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74">
        <v>4680115881396</v>
      </c>
      <c r="E151" s="319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58" t="s">
        <v>258</v>
      </c>
      <c r="N151" s="376"/>
      <c r="O151" s="376"/>
      <c r="P151" s="376"/>
      <c r="Q151" s="319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74">
        <v>4607091387346</v>
      </c>
      <c r="E152" s="319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5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76"/>
      <c r="O152" s="376"/>
      <c r="P152" s="376"/>
      <c r="Q152" s="319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74">
        <v>4607091389807</v>
      </c>
      <c r="E153" s="319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6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76"/>
      <c r="O153" s="376"/>
      <c r="P153" s="376"/>
      <c r="Q153" s="319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78"/>
      <c r="B154" s="303"/>
      <c r="C154" s="303"/>
      <c r="D154" s="303"/>
      <c r="E154" s="303"/>
      <c r="F154" s="303"/>
      <c r="G154" s="303"/>
      <c r="H154" s="303"/>
      <c r="I154" s="303"/>
      <c r="J154" s="303"/>
      <c r="K154" s="303"/>
      <c r="L154" s="379"/>
      <c r="M154" s="377" t="s">
        <v>63</v>
      </c>
      <c r="N154" s="331"/>
      <c r="O154" s="331"/>
      <c r="P154" s="331"/>
      <c r="Q154" s="331"/>
      <c r="R154" s="331"/>
      <c r="S154" s="332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3"/>
      <c r="B155" s="303"/>
      <c r="C155" s="303"/>
      <c r="D155" s="303"/>
      <c r="E155" s="303"/>
      <c r="F155" s="303"/>
      <c r="G155" s="303"/>
      <c r="H155" s="303"/>
      <c r="I155" s="303"/>
      <c r="J155" s="303"/>
      <c r="K155" s="303"/>
      <c r="L155" s="379"/>
      <c r="M155" s="377" t="s">
        <v>63</v>
      </c>
      <c r="N155" s="331"/>
      <c r="O155" s="331"/>
      <c r="P155" s="331"/>
      <c r="Q155" s="331"/>
      <c r="R155" s="331"/>
      <c r="S155" s="332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73" t="s">
        <v>96</v>
      </c>
      <c r="B156" s="303"/>
      <c r="C156" s="303"/>
      <c r="D156" s="303"/>
      <c r="E156" s="303"/>
      <c r="F156" s="303"/>
      <c r="G156" s="303"/>
      <c r="H156" s="303"/>
      <c r="I156" s="303"/>
      <c r="J156" s="303"/>
      <c r="K156" s="303"/>
      <c r="L156" s="303"/>
      <c r="M156" s="303"/>
      <c r="N156" s="303"/>
      <c r="O156" s="303"/>
      <c r="P156" s="303"/>
      <c r="Q156" s="303"/>
      <c r="R156" s="303"/>
      <c r="S156" s="303"/>
      <c r="T156" s="303"/>
      <c r="U156" s="303"/>
      <c r="V156" s="303"/>
      <c r="W156" s="303"/>
      <c r="X156" s="290"/>
      <c r="Y156" s="290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74">
        <v>4680115881914</v>
      </c>
      <c r="E157" s="319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1" t="s">
        <v>265</v>
      </c>
      <c r="N157" s="376"/>
      <c r="O157" s="376"/>
      <c r="P157" s="376"/>
      <c r="Q157" s="319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74">
        <v>4680115880764</v>
      </c>
      <c r="E158" s="319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62" t="s">
        <v>268</v>
      </c>
      <c r="N158" s="376"/>
      <c r="O158" s="376"/>
      <c r="P158" s="376"/>
      <c r="Q158" s="319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78"/>
      <c r="B159" s="303"/>
      <c r="C159" s="303"/>
      <c r="D159" s="303"/>
      <c r="E159" s="303"/>
      <c r="F159" s="303"/>
      <c r="G159" s="303"/>
      <c r="H159" s="303"/>
      <c r="I159" s="303"/>
      <c r="J159" s="303"/>
      <c r="K159" s="303"/>
      <c r="L159" s="379"/>
      <c r="M159" s="377" t="s">
        <v>63</v>
      </c>
      <c r="N159" s="331"/>
      <c r="O159" s="331"/>
      <c r="P159" s="331"/>
      <c r="Q159" s="331"/>
      <c r="R159" s="331"/>
      <c r="S159" s="332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3"/>
      <c r="B160" s="303"/>
      <c r="C160" s="303"/>
      <c r="D160" s="303"/>
      <c r="E160" s="303"/>
      <c r="F160" s="303"/>
      <c r="G160" s="303"/>
      <c r="H160" s="303"/>
      <c r="I160" s="303"/>
      <c r="J160" s="303"/>
      <c r="K160" s="303"/>
      <c r="L160" s="379"/>
      <c r="M160" s="377" t="s">
        <v>63</v>
      </c>
      <c r="N160" s="331"/>
      <c r="O160" s="331"/>
      <c r="P160" s="331"/>
      <c r="Q160" s="331"/>
      <c r="R160" s="331"/>
      <c r="S160" s="332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73" t="s">
        <v>57</v>
      </c>
      <c r="B161" s="303"/>
      <c r="C161" s="303"/>
      <c r="D161" s="303"/>
      <c r="E161" s="303"/>
      <c r="F161" s="303"/>
      <c r="G161" s="303"/>
      <c r="H161" s="303"/>
      <c r="I161" s="303"/>
      <c r="J161" s="303"/>
      <c r="K161" s="303"/>
      <c r="L161" s="303"/>
      <c r="M161" s="303"/>
      <c r="N161" s="303"/>
      <c r="O161" s="303"/>
      <c r="P161" s="303"/>
      <c r="Q161" s="303"/>
      <c r="R161" s="303"/>
      <c r="S161" s="303"/>
      <c r="T161" s="303"/>
      <c r="U161" s="303"/>
      <c r="V161" s="303"/>
      <c r="W161" s="303"/>
      <c r="X161" s="290"/>
      <c r="Y161" s="290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74">
        <v>4607091387193</v>
      </c>
      <c r="E162" s="319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76"/>
      <c r="O162" s="376"/>
      <c r="P162" s="376"/>
      <c r="Q162" s="319"/>
      <c r="R162" s="35"/>
      <c r="S162" s="35"/>
      <c r="T162" s="36" t="s">
        <v>62</v>
      </c>
      <c r="U162" s="295">
        <v>30</v>
      </c>
      <c r="V162" s="296">
        <f t="shared" ref="V162:V177" si="8">IFERROR(IF(U162="",0,CEILING((U162/$H162),1)*$H162),"")</f>
        <v>33.6</v>
      </c>
      <c r="W162" s="37">
        <f>IFERROR(IF(V162=0,"",ROUNDUP(V162/H162,0)*0.00753),"")</f>
        <v>6.0240000000000002E-2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74">
        <v>4607091387230</v>
      </c>
      <c r="E163" s="319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76"/>
      <c r="O163" s="376"/>
      <c r="P163" s="376"/>
      <c r="Q163" s="319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74">
        <v>4680115880993</v>
      </c>
      <c r="E164" s="319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5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76"/>
      <c r="O164" s="376"/>
      <c r="P164" s="376"/>
      <c r="Q164" s="319"/>
      <c r="R164" s="35"/>
      <c r="S164" s="35"/>
      <c r="T164" s="36" t="s">
        <v>62</v>
      </c>
      <c r="U164" s="295">
        <v>150</v>
      </c>
      <c r="V164" s="296">
        <f t="shared" si="8"/>
        <v>151.20000000000002</v>
      </c>
      <c r="W164" s="37">
        <f>IFERROR(IF(V164=0,"",ROUNDUP(V164/H164,0)*0.00753),"")</f>
        <v>0.27107999999999999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74">
        <v>4680115881761</v>
      </c>
      <c r="E165" s="319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6" t="s">
        <v>277</v>
      </c>
      <c r="N165" s="376"/>
      <c r="O165" s="376"/>
      <c r="P165" s="376"/>
      <c r="Q165" s="319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74">
        <v>4680115881563</v>
      </c>
      <c r="E166" s="319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7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76"/>
      <c r="O166" s="376"/>
      <c r="P166" s="376"/>
      <c r="Q166" s="319"/>
      <c r="R166" s="35"/>
      <c r="S166" s="35"/>
      <c r="T166" s="36" t="s">
        <v>62</v>
      </c>
      <c r="U166" s="295">
        <v>20</v>
      </c>
      <c r="V166" s="296">
        <f t="shared" si="8"/>
        <v>21</v>
      </c>
      <c r="W166" s="37">
        <f>IFERROR(IF(V166=0,"",ROUNDUP(V166/H166,0)*0.00753),"")</f>
        <v>3.7650000000000003E-2</v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74">
        <v>4680115882683</v>
      </c>
      <c r="E167" s="319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68" t="s">
        <v>282</v>
      </c>
      <c r="N167" s="376"/>
      <c r="O167" s="376"/>
      <c r="P167" s="376"/>
      <c r="Q167" s="319"/>
      <c r="R167" s="35"/>
      <c r="S167" s="35"/>
      <c r="T167" s="36" t="s">
        <v>62</v>
      </c>
      <c r="U167" s="295">
        <v>50</v>
      </c>
      <c r="V167" s="296">
        <f t="shared" si="8"/>
        <v>54</v>
      </c>
      <c r="W167" s="37">
        <f>IFERROR(IF(V167=0,"",ROUNDUP(V167/H167,0)*0.00937),"")</f>
        <v>9.3700000000000006E-2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74">
        <v>4680115882690</v>
      </c>
      <c r="E168" s="319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9" t="s">
        <v>285</v>
      </c>
      <c r="N168" s="376"/>
      <c r="O168" s="376"/>
      <c r="P168" s="376"/>
      <c r="Q168" s="319"/>
      <c r="R168" s="35"/>
      <c r="S168" s="35"/>
      <c r="T168" s="36" t="s">
        <v>62</v>
      </c>
      <c r="U168" s="295">
        <v>120</v>
      </c>
      <c r="V168" s="296">
        <f t="shared" si="8"/>
        <v>124.2</v>
      </c>
      <c r="W168" s="37">
        <f>IFERROR(IF(V168=0,"",ROUNDUP(V168/H168,0)*0.00937),"")</f>
        <v>0.21551000000000001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74">
        <v>4680115882669</v>
      </c>
      <c r="E169" s="319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70" t="s">
        <v>288</v>
      </c>
      <c r="N169" s="376"/>
      <c r="O169" s="376"/>
      <c r="P169" s="376"/>
      <c r="Q169" s="319"/>
      <c r="R169" s="35"/>
      <c r="S169" s="35"/>
      <c r="T169" s="36" t="s">
        <v>62</v>
      </c>
      <c r="U169" s="295">
        <v>150</v>
      </c>
      <c r="V169" s="296">
        <f t="shared" si="8"/>
        <v>151.20000000000002</v>
      </c>
      <c r="W169" s="37">
        <f>IFERROR(IF(V169=0,"",ROUNDUP(V169/H169,0)*0.00937),"")</f>
        <v>0.26235999999999998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74">
        <v>4680115882676</v>
      </c>
      <c r="E170" s="319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71" t="s">
        <v>291</v>
      </c>
      <c r="N170" s="376"/>
      <c r="O170" s="376"/>
      <c r="P170" s="376"/>
      <c r="Q170" s="319"/>
      <c r="R170" s="35"/>
      <c r="S170" s="35"/>
      <c r="T170" s="36" t="s">
        <v>62</v>
      </c>
      <c r="U170" s="295">
        <v>150</v>
      </c>
      <c r="V170" s="296">
        <f t="shared" si="8"/>
        <v>151.20000000000002</v>
      </c>
      <c r="W170" s="37">
        <f>IFERROR(IF(V170=0,"",ROUNDUP(V170/H170,0)*0.00937),"")</f>
        <v>0.26235999999999998</v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74">
        <v>4607091387285</v>
      </c>
      <c r="E171" s="319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76"/>
      <c r="O171" s="376"/>
      <c r="P171" s="376"/>
      <c r="Q171" s="319"/>
      <c r="R171" s="35"/>
      <c r="S171" s="35"/>
      <c r="T171" s="36" t="s">
        <v>62</v>
      </c>
      <c r="U171" s="295">
        <v>17.5</v>
      </c>
      <c r="V171" s="296">
        <f t="shared" si="8"/>
        <v>18.900000000000002</v>
      </c>
      <c r="W171" s="37">
        <f>IFERROR(IF(V171=0,"",ROUNDUP(V171/H171,0)*0.00502),"")</f>
        <v>4.5179999999999998E-2</v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74">
        <v>4680115880986</v>
      </c>
      <c r="E172" s="319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73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76"/>
      <c r="O172" s="376"/>
      <c r="P172" s="376"/>
      <c r="Q172" s="319"/>
      <c r="R172" s="35"/>
      <c r="S172" s="35"/>
      <c r="T172" s="36" t="s">
        <v>62</v>
      </c>
      <c r="U172" s="295">
        <v>175</v>
      </c>
      <c r="V172" s="296">
        <f t="shared" si="8"/>
        <v>176.4</v>
      </c>
      <c r="W172" s="37">
        <f>IFERROR(IF(V172=0,"",ROUNDUP(V172/H172,0)*0.00502),"")</f>
        <v>0.42168</v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74">
        <v>4680115880207</v>
      </c>
      <c r="E173" s="319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74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76"/>
      <c r="O173" s="376"/>
      <c r="P173" s="376"/>
      <c r="Q173" s="319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74">
        <v>4680115881785</v>
      </c>
      <c r="E174" s="319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75" t="s">
        <v>300</v>
      </c>
      <c r="N174" s="376"/>
      <c r="O174" s="376"/>
      <c r="P174" s="376"/>
      <c r="Q174" s="319"/>
      <c r="R174" s="35"/>
      <c r="S174" s="35"/>
      <c r="T174" s="36" t="s">
        <v>62</v>
      </c>
      <c r="U174" s="295">
        <v>140</v>
      </c>
      <c r="V174" s="296">
        <f t="shared" si="8"/>
        <v>140.70000000000002</v>
      </c>
      <c r="W174" s="37">
        <f>IFERROR(IF(V174=0,"",ROUNDUP(V174/H174,0)*0.00502),"")</f>
        <v>0.33634000000000003</v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74">
        <v>4680115881679</v>
      </c>
      <c r="E175" s="319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76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76"/>
      <c r="O175" s="376"/>
      <c r="P175" s="376"/>
      <c r="Q175" s="319"/>
      <c r="R175" s="35"/>
      <c r="S175" s="35"/>
      <c r="T175" s="36" t="s">
        <v>62</v>
      </c>
      <c r="U175" s="295">
        <v>210</v>
      </c>
      <c r="V175" s="296">
        <f t="shared" si="8"/>
        <v>210</v>
      </c>
      <c r="W175" s="37">
        <f>IFERROR(IF(V175=0,"",ROUNDUP(V175/H175,0)*0.00502),"")</f>
        <v>0.502</v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74">
        <v>4680115880191</v>
      </c>
      <c r="E176" s="319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77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76"/>
      <c r="O176" s="376"/>
      <c r="P176" s="376"/>
      <c r="Q176" s="319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74">
        <v>4607091389845</v>
      </c>
      <c r="E177" s="319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7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76"/>
      <c r="O177" s="376"/>
      <c r="P177" s="376"/>
      <c r="Q177" s="319"/>
      <c r="R177" s="35"/>
      <c r="S177" s="35"/>
      <c r="T177" s="36" t="s">
        <v>62</v>
      </c>
      <c r="U177" s="295">
        <v>105</v>
      </c>
      <c r="V177" s="296">
        <f t="shared" si="8"/>
        <v>105</v>
      </c>
      <c r="W177" s="37">
        <f>IFERROR(IF(V177=0,"",ROUNDUP(V177/H177,0)*0.00502),"")</f>
        <v>0.251</v>
      </c>
      <c r="X177" s="57"/>
      <c r="Y177" s="58"/>
      <c r="AC177" s="158" t="s">
        <v>1</v>
      </c>
    </row>
    <row r="178" spans="1:29" x14ac:dyDescent="0.2">
      <c r="A178" s="378"/>
      <c r="B178" s="303"/>
      <c r="C178" s="303"/>
      <c r="D178" s="303"/>
      <c r="E178" s="303"/>
      <c r="F178" s="303"/>
      <c r="G178" s="303"/>
      <c r="H178" s="303"/>
      <c r="I178" s="303"/>
      <c r="J178" s="303"/>
      <c r="K178" s="303"/>
      <c r="L178" s="379"/>
      <c r="M178" s="377" t="s">
        <v>63</v>
      </c>
      <c r="N178" s="331"/>
      <c r="O178" s="331"/>
      <c r="P178" s="331"/>
      <c r="Q178" s="331"/>
      <c r="R178" s="331"/>
      <c r="S178" s="332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442.98941798941803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448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2.7590999999999997</v>
      </c>
      <c r="X178" s="298"/>
      <c r="Y178" s="298"/>
    </row>
    <row r="179" spans="1:29" x14ac:dyDescent="0.2">
      <c r="A179" s="303"/>
      <c r="B179" s="303"/>
      <c r="C179" s="303"/>
      <c r="D179" s="303"/>
      <c r="E179" s="303"/>
      <c r="F179" s="303"/>
      <c r="G179" s="303"/>
      <c r="H179" s="303"/>
      <c r="I179" s="303"/>
      <c r="J179" s="303"/>
      <c r="K179" s="303"/>
      <c r="L179" s="379"/>
      <c r="M179" s="377" t="s">
        <v>63</v>
      </c>
      <c r="N179" s="331"/>
      <c r="O179" s="331"/>
      <c r="P179" s="331"/>
      <c r="Q179" s="331"/>
      <c r="R179" s="331"/>
      <c r="S179" s="332"/>
      <c r="T179" s="38" t="s">
        <v>62</v>
      </c>
      <c r="U179" s="297">
        <f>IFERROR(SUM(U162:U177),"0")</f>
        <v>1317.5</v>
      </c>
      <c r="V179" s="297">
        <f>IFERROR(SUM(V162:V177),"0")</f>
        <v>1337.4</v>
      </c>
      <c r="W179" s="38"/>
      <c r="X179" s="298"/>
      <c r="Y179" s="298"/>
    </row>
    <row r="180" spans="1:29" ht="14.25" customHeight="1" x14ac:dyDescent="0.25">
      <c r="A180" s="373" t="s">
        <v>65</v>
      </c>
      <c r="B180" s="303"/>
      <c r="C180" s="303"/>
      <c r="D180" s="303"/>
      <c r="E180" s="303"/>
      <c r="F180" s="303"/>
      <c r="G180" s="303"/>
      <c r="H180" s="303"/>
      <c r="I180" s="303"/>
      <c r="J180" s="303"/>
      <c r="K180" s="303"/>
      <c r="L180" s="303"/>
      <c r="M180" s="303"/>
      <c r="N180" s="303"/>
      <c r="O180" s="303"/>
      <c r="P180" s="303"/>
      <c r="Q180" s="303"/>
      <c r="R180" s="303"/>
      <c r="S180" s="303"/>
      <c r="T180" s="303"/>
      <c r="U180" s="303"/>
      <c r="V180" s="303"/>
      <c r="W180" s="303"/>
      <c r="X180" s="290"/>
      <c r="Y180" s="290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74">
        <v>4680115882607</v>
      </c>
      <c r="E181" s="319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79" t="s">
        <v>309</v>
      </c>
      <c r="N181" s="376"/>
      <c r="O181" s="376"/>
      <c r="P181" s="376"/>
      <c r="Q181" s="319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74">
        <v>4680115882942</v>
      </c>
      <c r="E182" s="319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80" t="s">
        <v>312</v>
      </c>
      <c r="N182" s="376"/>
      <c r="O182" s="376"/>
      <c r="P182" s="376"/>
      <c r="Q182" s="319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74">
        <v>4680115881556</v>
      </c>
      <c r="E183" s="319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81" t="s">
        <v>315</v>
      </c>
      <c r="N183" s="376"/>
      <c r="O183" s="376"/>
      <c r="P183" s="376"/>
      <c r="Q183" s="319"/>
      <c r="R183" s="35"/>
      <c r="S183" s="35"/>
      <c r="T183" s="36" t="s">
        <v>62</v>
      </c>
      <c r="U183" s="295">
        <v>20</v>
      </c>
      <c r="V183" s="296">
        <f t="shared" si="9"/>
        <v>20</v>
      </c>
      <c r="W183" s="37">
        <f>IFERROR(IF(V183=0,"",ROUNDUP(V183/H183,0)*0.01196),"")</f>
        <v>5.9799999999999999E-2</v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74">
        <v>4607091387766</v>
      </c>
      <c r="E184" s="319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19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74">
        <v>4607091387957</v>
      </c>
      <c r="E185" s="319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19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74">
        <v>4607091387964</v>
      </c>
      <c r="E186" s="319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19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74">
        <v>4680115880573</v>
      </c>
      <c r="E187" s="319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85" t="s">
        <v>324</v>
      </c>
      <c r="N187" s="376"/>
      <c r="O187" s="376"/>
      <c r="P187" s="376"/>
      <c r="Q187" s="319"/>
      <c r="R187" s="35"/>
      <c r="S187" s="35"/>
      <c r="T187" s="36" t="s">
        <v>62</v>
      </c>
      <c r="U187" s="295">
        <v>100</v>
      </c>
      <c r="V187" s="296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74">
        <v>4680115881594</v>
      </c>
      <c r="E188" s="319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86" t="s">
        <v>327</v>
      </c>
      <c r="N188" s="376"/>
      <c r="O188" s="376"/>
      <c r="P188" s="376"/>
      <c r="Q188" s="319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74">
        <v>4680115881587</v>
      </c>
      <c r="E189" s="319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87" t="s">
        <v>330</v>
      </c>
      <c r="N189" s="376"/>
      <c r="O189" s="376"/>
      <c r="P189" s="376"/>
      <c r="Q189" s="319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74">
        <v>4680115880962</v>
      </c>
      <c r="E190" s="319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88" t="s">
        <v>333</v>
      </c>
      <c r="N190" s="376"/>
      <c r="O190" s="376"/>
      <c r="P190" s="376"/>
      <c r="Q190" s="319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74">
        <v>4680115881617</v>
      </c>
      <c r="E191" s="319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89" t="s">
        <v>336</v>
      </c>
      <c r="N191" s="376"/>
      <c r="O191" s="376"/>
      <c r="P191" s="376"/>
      <c r="Q191" s="319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74">
        <v>4680115881228</v>
      </c>
      <c r="E192" s="319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9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19"/>
      <c r="R192" s="35"/>
      <c r="S192" s="35"/>
      <c r="T192" s="36" t="s">
        <v>62</v>
      </c>
      <c r="U192" s="295">
        <v>640</v>
      </c>
      <c r="V192" s="296">
        <f t="shared" si="9"/>
        <v>640.79999999999995</v>
      </c>
      <c r="W192" s="37">
        <f>IFERROR(IF(V192=0,"",ROUNDUP(V192/H192,0)*0.00753),"")</f>
        <v>2.01051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74">
        <v>4680115881037</v>
      </c>
      <c r="E193" s="319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91" t="s">
        <v>341</v>
      </c>
      <c r="N193" s="376"/>
      <c r="O193" s="376"/>
      <c r="P193" s="376"/>
      <c r="Q193" s="319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74">
        <v>4680115881211</v>
      </c>
      <c r="E194" s="319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92" t="s">
        <v>344</v>
      </c>
      <c r="N194" s="376"/>
      <c r="O194" s="376"/>
      <c r="P194" s="376"/>
      <c r="Q194" s="319"/>
      <c r="R194" s="35"/>
      <c r="S194" s="35"/>
      <c r="T194" s="36" t="s">
        <v>62</v>
      </c>
      <c r="U194" s="295">
        <v>840</v>
      </c>
      <c r="V194" s="296">
        <f t="shared" si="9"/>
        <v>840</v>
      </c>
      <c r="W194" s="37">
        <f>IFERROR(IF(V194=0,"",ROUNDUP(V194/H194,0)*0.00753),"")</f>
        <v>2.6355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74">
        <v>4680115881020</v>
      </c>
      <c r="E195" s="319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93" t="s">
        <v>347</v>
      </c>
      <c r="N195" s="376"/>
      <c r="O195" s="376"/>
      <c r="P195" s="376"/>
      <c r="Q195" s="319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74">
        <v>4607091381672</v>
      </c>
      <c r="E196" s="319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19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74">
        <v>4607091387537</v>
      </c>
      <c r="E197" s="319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9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19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74">
        <v>4607091387513</v>
      </c>
      <c r="E198" s="319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19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74">
        <v>4680115882195</v>
      </c>
      <c r="E199" s="319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97" t="s">
        <v>356</v>
      </c>
      <c r="N199" s="376"/>
      <c r="O199" s="376"/>
      <c r="P199" s="376"/>
      <c r="Q199" s="319"/>
      <c r="R199" s="35"/>
      <c r="S199" s="35"/>
      <c r="T199" s="36" t="s">
        <v>62</v>
      </c>
      <c r="U199" s="295">
        <v>80</v>
      </c>
      <c r="V199" s="296">
        <f t="shared" si="9"/>
        <v>81.599999999999994</v>
      </c>
      <c r="W199" s="37">
        <f t="shared" si="10"/>
        <v>0.25602000000000003</v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74">
        <v>4680115880092</v>
      </c>
      <c r="E200" s="319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98" t="s">
        <v>359</v>
      </c>
      <c r="N200" s="376"/>
      <c r="O200" s="376"/>
      <c r="P200" s="376"/>
      <c r="Q200" s="319"/>
      <c r="R200" s="35"/>
      <c r="S200" s="35"/>
      <c r="T200" s="36" t="s">
        <v>62</v>
      </c>
      <c r="U200" s="295">
        <v>680</v>
      </c>
      <c r="V200" s="296">
        <f t="shared" si="9"/>
        <v>681.6</v>
      </c>
      <c r="W200" s="37">
        <f t="shared" si="10"/>
        <v>2.1385200000000002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74">
        <v>4680115880221</v>
      </c>
      <c r="E201" s="319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99" t="s">
        <v>362</v>
      </c>
      <c r="N201" s="376"/>
      <c r="O201" s="376"/>
      <c r="P201" s="376"/>
      <c r="Q201" s="319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74">
        <v>4680115880504</v>
      </c>
      <c r="E202" s="319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500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76"/>
      <c r="O202" s="376"/>
      <c r="P202" s="376"/>
      <c r="Q202" s="319"/>
      <c r="R202" s="35"/>
      <c r="S202" s="35"/>
      <c r="T202" s="36" t="s">
        <v>62</v>
      </c>
      <c r="U202" s="295">
        <v>80</v>
      </c>
      <c r="V202" s="296">
        <f t="shared" si="9"/>
        <v>81.599999999999994</v>
      </c>
      <c r="W202" s="37">
        <f t="shared" si="10"/>
        <v>0.25602000000000003</v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74">
        <v>4680115882164</v>
      </c>
      <c r="E203" s="319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501" t="s">
        <v>367</v>
      </c>
      <c r="N203" s="376"/>
      <c r="O203" s="376"/>
      <c r="P203" s="376"/>
      <c r="Q203" s="319"/>
      <c r="R203" s="35"/>
      <c r="S203" s="35"/>
      <c r="T203" s="36" t="s">
        <v>62</v>
      </c>
      <c r="U203" s="295">
        <v>80</v>
      </c>
      <c r="V203" s="296">
        <f t="shared" si="9"/>
        <v>81.599999999999994</v>
      </c>
      <c r="W203" s="37">
        <f t="shared" si="10"/>
        <v>0.25602000000000003</v>
      </c>
      <c r="X203" s="57"/>
      <c r="Y203" s="58"/>
      <c r="AC203" s="181" t="s">
        <v>1</v>
      </c>
    </row>
    <row r="204" spans="1:29" x14ac:dyDescent="0.2">
      <c r="A204" s="378"/>
      <c r="B204" s="303"/>
      <c r="C204" s="303"/>
      <c r="D204" s="303"/>
      <c r="E204" s="303"/>
      <c r="F204" s="303"/>
      <c r="G204" s="303"/>
      <c r="H204" s="303"/>
      <c r="I204" s="303"/>
      <c r="J204" s="303"/>
      <c r="K204" s="303"/>
      <c r="L204" s="379"/>
      <c r="M204" s="377" t="s">
        <v>63</v>
      </c>
      <c r="N204" s="331"/>
      <c r="O204" s="331"/>
      <c r="P204" s="331"/>
      <c r="Q204" s="331"/>
      <c r="R204" s="331"/>
      <c r="S204" s="332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1017.8205128205129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1021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7.8951400000000014</v>
      </c>
      <c r="X204" s="298"/>
      <c r="Y204" s="298"/>
    </row>
    <row r="205" spans="1:29" x14ac:dyDescent="0.2">
      <c r="A205" s="303"/>
      <c r="B205" s="303"/>
      <c r="C205" s="303"/>
      <c r="D205" s="303"/>
      <c r="E205" s="303"/>
      <c r="F205" s="303"/>
      <c r="G205" s="303"/>
      <c r="H205" s="303"/>
      <c r="I205" s="303"/>
      <c r="J205" s="303"/>
      <c r="K205" s="303"/>
      <c r="L205" s="379"/>
      <c r="M205" s="377" t="s">
        <v>63</v>
      </c>
      <c r="N205" s="331"/>
      <c r="O205" s="331"/>
      <c r="P205" s="331"/>
      <c r="Q205" s="331"/>
      <c r="R205" s="331"/>
      <c r="S205" s="332"/>
      <c r="T205" s="38" t="s">
        <v>62</v>
      </c>
      <c r="U205" s="297">
        <f>IFERROR(SUM(U181:U203),"0")</f>
        <v>2520</v>
      </c>
      <c r="V205" s="297">
        <f>IFERROR(SUM(V181:V203),"0")</f>
        <v>2528.5999999999995</v>
      </c>
      <c r="W205" s="38"/>
      <c r="X205" s="298"/>
      <c r="Y205" s="298"/>
    </row>
    <row r="206" spans="1:29" ht="14.25" customHeight="1" x14ac:dyDescent="0.25">
      <c r="A206" s="373" t="s">
        <v>196</v>
      </c>
      <c r="B206" s="303"/>
      <c r="C206" s="303"/>
      <c r="D206" s="303"/>
      <c r="E206" s="303"/>
      <c r="F206" s="303"/>
      <c r="G206" s="303"/>
      <c r="H206" s="303"/>
      <c r="I206" s="303"/>
      <c r="J206" s="303"/>
      <c r="K206" s="303"/>
      <c r="L206" s="303"/>
      <c r="M206" s="303"/>
      <c r="N206" s="303"/>
      <c r="O206" s="303"/>
      <c r="P206" s="303"/>
      <c r="Q206" s="303"/>
      <c r="R206" s="303"/>
      <c r="S206" s="303"/>
      <c r="T206" s="303"/>
      <c r="U206" s="303"/>
      <c r="V206" s="303"/>
      <c r="W206" s="303"/>
      <c r="X206" s="290"/>
      <c r="Y206" s="290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74">
        <v>4607091380880</v>
      </c>
      <c r="E207" s="319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5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76"/>
      <c r="O207" s="376"/>
      <c r="P207" s="376"/>
      <c r="Q207" s="319"/>
      <c r="R207" s="35"/>
      <c r="S207" s="35"/>
      <c r="T207" s="36" t="s">
        <v>62</v>
      </c>
      <c r="U207" s="295">
        <v>30</v>
      </c>
      <c r="V207" s="296">
        <f t="shared" ref="V207:V212" si="11">IFERROR(IF(U207="",0,CEILING((U207/$H207),1)*$H207),"")</f>
        <v>33.6</v>
      </c>
      <c r="W207" s="37">
        <f>IFERROR(IF(V207=0,"",ROUNDUP(V207/H207,0)*0.02175),"")</f>
        <v>8.6999999999999994E-2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74">
        <v>4607091384482</v>
      </c>
      <c r="E208" s="319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5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76"/>
      <c r="O208" s="376"/>
      <c r="P208" s="376"/>
      <c r="Q208" s="319"/>
      <c r="R208" s="35"/>
      <c r="S208" s="35"/>
      <c r="T208" s="36" t="s">
        <v>62</v>
      </c>
      <c r="U208" s="295">
        <v>200</v>
      </c>
      <c r="V208" s="296">
        <f t="shared" si="11"/>
        <v>202.79999999999998</v>
      </c>
      <c r="W208" s="37">
        <f>IFERROR(IF(V208=0,"",ROUNDUP(V208/H208,0)*0.02175),"")</f>
        <v>0.5655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74">
        <v>4607091380897</v>
      </c>
      <c r="E209" s="319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5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76"/>
      <c r="O209" s="376"/>
      <c r="P209" s="376"/>
      <c r="Q209" s="319"/>
      <c r="R209" s="35"/>
      <c r="S209" s="35"/>
      <c r="T209" s="36" t="s">
        <v>62</v>
      </c>
      <c r="U209" s="295">
        <v>40</v>
      </c>
      <c r="V209" s="296">
        <f t="shared" si="11"/>
        <v>42</v>
      </c>
      <c r="W209" s="37">
        <f>IFERROR(IF(V209=0,"",ROUNDUP(V209/H209,0)*0.02175),"")</f>
        <v>0.10874999999999999</v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74">
        <v>4680115880801</v>
      </c>
      <c r="E210" s="319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505" t="s">
        <v>376</v>
      </c>
      <c r="N210" s="376"/>
      <c r="O210" s="376"/>
      <c r="P210" s="376"/>
      <c r="Q210" s="319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74">
        <v>4680115880818</v>
      </c>
      <c r="E211" s="319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506" t="s">
        <v>379</v>
      </c>
      <c r="N211" s="376"/>
      <c r="O211" s="376"/>
      <c r="P211" s="376"/>
      <c r="Q211" s="319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74">
        <v>4680115880368</v>
      </c>
      <c r="E212" s="319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507" t="s">
        <v>382</v>
      </c>
      <c r="N212" s="376"/>
      <c r="O212" s="376"/>
      <c r="P212" s="376"/>
      <c r="Q212" s="319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78"/>
      <c r="B213" s="303"/>
      <c r="C213" s="303"/>
      <c r="D213" s="303"/>
      <c r="E213" s="303"/>
      <c r="F213" s="303"/>
      <c r="G213" s="303"/>
      <c r="H213" s="303"/>
      <c r="I213" s="303"/>
      <c r="J213" s="303"/>
      <c r="K213" s="303"/>
      <c r="L213" s="379"/>
      <c r="M213" s="377" t="s">
        <v>63</v>
      </c>
      <c r="N213" s="331"/>
      <c r="O213" s="331"/>
      <c r="P213" s="331"/>
      <c r="Q213" s="331"/>
      <c r="R213" s="331"/>
      <c r="S213" s="332"/>
      <c r="T213" s="38" t="s">
        <v>64</v>
      </c>
      <c r="U213" s="297">
        <f>IFERROR(U207/H207,"0")+IFERROR(U208/H208,"0")+IFERROR(U209/H209,"0")+IFERROR(U210/H210,"0")+IFERROR(U211/H211,"0")+IFERROR(U212/H212,"0")</f>
        <v>33.974358974358971</v>
      </c>
      <c r="V213" s="297">
        <f>IFERROR(V207/H207,"0")+IFERROR(V208/H208,"0")+IFERROR(V209/H209,"0")+IFERROR(V210/H210,"0")+IFERROR(V211/H211,"0")+IFERROR(V212/H212,"0")</f>
        <v>35</v>
      </c>
      <c r="W213" s="297">
        <f>IFERROR(IF(W207="",0,W207),"0")+IFERROR(IF(W208="",0,W208),"0")+IFERROR(IF(W209="",0,W209),"0")+IFERROR(IF(W210="",0,W210),"0")+IFERROR(IF(W211="",0,W211),"0")+IFERROR(IF(W212="",0,W212),"0")</f>
        <v>0.76124999999999998</v>
      </c>
      <c r="X213" s="298"/>
      <c r="Y213" s="298"/>
    </row>
    <row r="214" spans="1:29" x14ac:dyDescent="0.2">
      <c r="A214" s="303"/>
      <c r="B214" s="303"/>
      <c r="C214" s="303"/>
      <c r="D214" s="303"/>
      <c r="E214" s="303"/>
      <c r="F214" s="303"/>
      <c r="G214" s="303"/>
      <c r="H214" s="303"/>
      <c r="I214" s="303"/>
      <c r="J214" s="303"/>
      <c r="K214" s="303"/>
      <c r="L214" s="379"/>
      <c r="M214" s="377" t="s">
        <v>63</v>
      </c>
      <c r="N214" s="331"/>
      <c r="O214" s="331"/>
      <c r="P214" s="331"/>
      <c r="Q214" s="331"/>
      <c r="R214" s="331"/>
      <c r="S214" s="332"/>
      <c r="T214" s="38" t="s">
        <v>62</v>
      </c>
      <c r="U214" s="297">
        <f>IFERROR(SUM(U207:U212),"0")</f>
        <v>270</v>
      </c>
      <c r="V214" s="297">
        <f>IFERROR(SUM(V207:V212),"0")</f>
        <v>278.39999999999998</v>
      </c>
      <c r="W214" s="38"/>
      <c r="X214" s="298"/>
      <c r="Y214" s="298"/>
    </row>
    <row r="215" spans="1:29" ht="14.25" customHeight="1" x14ac:dyDescent="0.25">
      <c r="A215" s="373" t="s">
        <v>79</v>
      </c>
      <c r="B215" s="303"/>
      <c r="C215" s="303"/>
      <c r="D215" s="303"/>
      <c r="E215" s="303"/>
      <c r="F215" s="303"/>
      <c r="G215" s="303"/>
      <c r="H215" s="303"/>
      <c r="I215" s="303"/>
      <c r="J215" s="303"/>
      <c r="K215" s="303"/>
      <c r="L215" s="303"/>
      <c r="M215" s="303"/>
      <c r="N215" s="303"/>
      <c r="O215" s="303"/>
      <c r="P215" s="303"/>
      <c r="Q215" s="303"/>
      <c r="R215" s="303"/>
      <c r="S215" s="303"/>
      <c r="T215" s="303"/>
      <c r="U215" s="303"/>
      <c r="V215" s="303"/>
      <c r="W215" s="303"/>
      <c r="X215" s="290"/>
      <c r="Y215" s="290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74">
        <v>4607091388374</v>
      </c>
      <c r="E216" s="319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508" t="s">
        <v>385</v>
      </c>
      <c r="N216" s="376"/>
      <c r="O216" s="376"/>
      <c r="P216" s="376"/>
      <c r="Q216" s="319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74">
        <v>4607091388381</v>
      </c>
      <c r="E217" s="319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509" t="s">
        <v>388</v>
      </c>
      <c r="N217" s="376"/>
      <c r="O217" s="376"/>
      <c r="P217" s="376"/>
      <c r="Q217" s="319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74">
        <v>4607091388404</v>
      </c>
      <c r="E218" s="319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5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76"/>
      <c r="O218" s="376"/>
      <c r="P218" s="376"/>
      <c r="Q218" s="319"/>
      <c r="R218" s="35"/>
      <c r="S218" s="35"/>
      <c r="T218" s="36" t="s">
        <v>62</v>
      </c>
      <c r="U218" s="295">
        <v>85</v>
      </c>
      <c r="V218" s="296">
        <f>IFERROR(IF(U218="",0,CEILING((U218/$H218),1)*$H218),"")</f>
        <v>86.699999999999989</v>
      </c>
      <c r="W218" s="37">
        <f>IFERROR(IF(V218=0,"",ROUNDUP(V218/H218,0)*0.00753),"")</f>
        <v>0.25602000000000003</v>
      </c>
      <c r="X218" s="57"/>
      <c r="Y218" s="58"/>
      <c r="AC218" s="190" t="s">
        <v>1</v>
      </c>
    </row>
    <row r="219" spans="1:29" x14ac:dyDescent="0.2">
      <c r="A219" s="378"/>
      <c r="B219" s="303"/>
      <c r="C219" s="303"/>
      <c r="D219" s="303"/>
      <c r="E219" s="303"/>
      <c r="F219" s="303"/>
      <c r="G219" s="303"/>
      <c r="H219" s="303"/>
      <c r="I219" s="303"/>
      <c r="J219" s="303"/>
      <c r="K219" s="303"/>
      <c r="L219" s="379"/>
      <c r="M219" s="377" t="s">
        <v>63</v>
      </c>
      <c r="N219" s="331"/>
      <c r="O219" s="331"/>
      <c r="P219" s="331"/>
      <c r="Q219" s="331"/>
      <c r="R219" s="331"/>
      <c r="S219" s="332"/>
      <c r="T219" s="38" t="s">
        <v>64</v>
      </c>
      <c r="U219" s="297">
        <f>IFERROR(U216/H216,"0")+IFERROR(U217/H217,"0")+IFERROR(U218/H218,"0")</f>
        <v>33.333333333333336</v>
      </c>
      <c r="V219" s="297">
        <f>IFERROR(V216/H216,"0")+IFERROR(V217/H217,"0")+IFERROR(V218/H218,"0")</f>
        <v>34</v>
      </c>
      <c r="W219" s="297">
        <f>IFERROR(IF(W216="",0,W216),"0")+IFERROR(IF(W217="",0,W217),"0")+IFERROR(IF(W218="",0,W218),"0")</f>
        <v>0.25602000000000003</v>
      </c>
      <c r="X219" s="298"/>
      <c r="Y219" s="298"/>
    </row>
    <row r="220" spans="1:29" x14ac:dyDescent="0.2">
      <c r="A220" s="303"/>
      <c r="B220" s="303"/>
      <c r="C220" s="303"/>
      <c r="D220" s="303"/>
      <c r="E220" s="303"/>
      <c r="F220" s="303"/>
      <c r="G220" s="303"/>
      <c r="H220" s="303"/>
      <c r="I220" s="303"/>
      <c r="J220" s="303"/>
      <c r="K220" s="303"/>
      <c r="L220" s="379"/>
      <c r="M220" s="377" t="s">
        <v>63</v>
      </c>
      <c r="N220" s="331"/>
      <c r="O220" s="331"/>
      <c r="P220" s="331"/>
      <c r="Q220" s="331"/>
      <c r="R220" s="331"/>
      <c r="S220" s="332"/>
      <c r="T220" s="38" t="s">
        <v>62</v>
      </c>
      <c r="U220" s="297">
        <f>IFERROR(SUM(U216:U218),"0")</f>
        <v>85</v>
      </c>
      <c r="V220" s="297">
        <f>IFERROR(SUM(V216:V218),"0")</f>
        <v>86.699999999999989</v>
      </c>
      <c r="W220" s="38"/>
      <c r="X220" s="298"/>
      <c r="Y220" s="298"/>
    </row>
    <row r="221" spans="1:29" ht="14.25" customHeight="1" x14ac:dyDescent="0.25">
      <c r="A221" s="373" t="s">
        <v>391</v>
      </c>
      <c r="B221" s="303"/>
      <c r="C221" s="303"/>
      <c r="D221" s="303"/>
      <c r="E221" s="303"/>
      <c r="F221" s="303"/>
      <c r="G221" s="303"/>
      <c r="H221" s="303"/>
      <c r="I221" s="303"/>
      <c r="J221" s="303"/>
      <c r="K221" s="303"/>
      <c r="L221" s="303"/>
      <c r="M221" s="303"/>
      <c r="N221" s="303"/>
      <c r="O221" s="303"/>
      <c r="P221" s="303"/>
      <c r="Q221" s="303"/>
      <c r="R221" s="303"/>
      <c r="S221" s="303"/>
      <c r="T221" s="303"/>
      <c r="U221" s="303"/>
      <c r="V221" s="303"/>
      <c r="W221" s="303"/>
      <c r="X221" s="290"/>
      <c r="Y221" s="290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74">
        <v>4680115880122</v>
      </c>
      <c r="E222" s="319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511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76"/>
      <c r="O222" s="376"/>
      <c r="P222" s="376"/>
      <c r="Q222" s="319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74">
        <v>4680115881808</v>
      </c>
      <c r="E223" s="319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512" t="s">
        <v>397</v>
      </c>
      <c r="N223" s="376"/>
      <c r="O223" s="376"/>
      <c r="P223" s="376"/>
      <c r="Q223" s="319"/>
      <c r="R223" s="35"/>
      <c r="S223" s="35"/>
      <c r="T223" s="36" t="s">
        <v>62</v>
      </c>
      <c r="U223" s="295">
        <v>50</v>
      </c>
      <c r="V223" s="296">
        <f>IFERROR(IF(U223="",0,CEILING((U223/$H223),1)*$H223),"")</f>
        <v>50</v>
      </c>
      <c r="W223" s="37">
        <f>IFERROR(IF(V223=0,"",ROUNDUP(V223/H223,0)*0.00474),"")</f>
        <v>0.11850000000000001</v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74">
        <v>4680115881822</v>
      </c>
      <c r="E224" s="319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513" t="s">
        <v>400</v>
      </c>
      <c r="N224" s="376"/>
      <c r="O224" s="376"/>
      <c r="P224" s="376"/>
      <c r="Q224" s="319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74">
        <v>4680115880016</v>
      </c>
      <c r="E225" s="319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5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76"/>
      <c r="O225" s="376"/>
      <c r="P225" s="376"/>
      <c r="Q225" s="319"/>
      <c r="R225" s="35"/>
      <c r="S225" s="35"/>
      <c r="T225" s="36" t="s">
        <v>62</v>
      </c>
      <c r="U225" s="295">
        <v>30</v>
      </c>
      <c r="V225" s="296">
        <f>IFERROR(IF(U225="",0,CEILING((U225/$H225),1)*$H225),"")</f>
        <v>30</v>
      </c>
      <c r="W225" s="37">
        <f>IFERROR(IF(V225=0,"",ROUNDUP(V225/H225,0)*0.00474),"")</f>
        <v>7.110000000000001E-2</v>
      </c>
      <c r="X225" s="57"/>
      <c r="Y225" s="58"/>
      <c r="AC225" s="194" t="s">
        <v>1</v>
      </c>
    </row>
    <row r="226" spans="1:29" x14ac:dyDescent="0.2">
      <c r="A226" s="378"/>
      <c r="B226" s="303"/>
      <c r="C226" s="303"/>
      <c r="D226" s="303"/>
      <c r="E226" s="303"/>
      <c r="F226" s="303"/>
      <c r="G226" s="303"/>
      <c r="H226" s="303"/>
      <c r="I226" s="303"/>
      <c r="J226" s="303"/>
      <c r="K226" s="303"/>
      <c r="L226" s="379"/>
      <c r="M226" s="377" t="s">
        <v>63</v>
      </c>
      <c r="N226" s="331"/>
      <c r="O226" s="331"/>
      <c r="P226" s="331"/>
      <c r="Q226" s="331"/>
      <c r="R226" s="331"/>
      <c r="S226" s="332"/>
      <c r="T226" s="38" t="s">
        <v>64</v>
      </c>
      <c r="U226" s="297">
        <f>IFERROR(U222/H222,"0")+IFERROR(U223/H223,"0")+IFERROR(U224/H224,"0")+IFERROR(U225/H225,"0")</f>
        <v>40</v>
      </c>
      <c r="V226" s="297">
        <f>IFERROR(V222/H222,"0")+IFERROR(V223/H223,"0")+IFERROR(V224/H224,"0")+IFERROR(V225/H225,"0")</f>
        <v>40</v>
      </c>
      <c r="W226" s="297">
        <f>IFERROR(IF(W222="",0,W222),"0")+IFERROR(IF(W223="",0,W223),"0")+IFERROR(IF(W224="",0,W224),"0")+IFERROR(IF(W225="",0,W225),"0")</f>
        <v>0.18960000000000002</v>
      </c>
      <c r="X226" s="298"/>
      <c r="Y226" s="298"/>
    </row>
    <row r="227" spans="1:29" x14ac:dyDescent="0.2">
      <c r="A227" s="303"/>
      <c r="B227" s="303"/>
      <c r="C227" s="303"/>
      <c r="D227" s="303"/>
      <c r="E227" s="303"/>
      <c r="F227" s="303"/>
      <c r="G227" s="303"/>
      <c r="H227" s="303"/>
      <c r="I227" s="303"/>
      <c r="J227" s="303"/>
      <c r="K227" s="303"/>
      <c r="L227" s="379"/>
      <c r="M227" s="377" t="s">
        <v>63</v>
      </c>
      <c r="N227" s="331"/>
      <c r="O227" s="331"/>
      <c r="P227" s="331"/>
      <c r="Q227" s="331"/>
      <c r="R227" s="331"/>
      <c r="S227" s="332"/>
      <c r="T227" s="38" t="s">
        <v>62</v>
      </c>
      <c r="U227" s="297">
        <f>IFERROR(SUM(U222:U225),"0")</f>
        <v>80</v>
      </c>
      <c r="V227" s="297">
        <f>IFERROR(SUM(V222:V225),"0")</f>
        <v>80</v>
      </c>
      <c r="W227" s="38"/>
      <c r="X227" s="298"/>
      <c r="Y227" s="298"/>
    </row>
    <row r="228" spans="1:29" ht="16.5" customHeight="1" x14ac:dyDescent="0.25">
      <c r="A228" s="372" t="s">
        <v>403</v>
      </c>
      <c r="B228" s="303"/>
      <c r="C228" s="303"/>
      <c r="D228" s="303"/>
      <c r="E228" s="303"/>
      <c r="F228" s="303"/>
      <c r="G228" s="303"/>
      <c r="H228" s="303"/>
      <c r="I228" s="303"/>
      <c r="J228" s="303"/>
      <c r="K228" s="303"/>
      <c r="L228" s="303"/>
      <c r="M228" s="303"/>
      <c r="N228" s="303"/>
      <c r="O228" s="303"/>
      <c r="P228" s="303"/>
      <c r="Q228" s="303"/>
      <c r="R228" s="303"/>
      <c r="S228" s="303"/>
      <c r="T228" s="303"/>
      <c r="U228" s="303"/>
      <c r="V228" s="303"/>
      <c r="W228" s="303"/>
      <c r="X228" s="291"/>
      <c r="Y228" s="291"/>
    </row>
    <row r="229" spans="1:29" ht="14.25" customHeight="1" x14ac:dyDescent="0.25">
      <c r="A229" s="373" t="s">
        <v>103</v>
      </c>
      <c r="B229" s="303"/>
      <c r="C229" s="303"/>
      <c r="D229" s="303"/>
      <c r="E229" s="303"/>
      <c r="F229" s="303"/>
      <c r="G229" s="303"/>
      <c r="H229" s="303"/>
      <c r="I229" s="303"/>
      <c r="J229" s="303"/>
      <c r="K229" s="303"/>
      <c r="L229" s="303"/>
      <c r="M229" s="303"/>
      <c r="N229" s="303"/>
      <c r="O229" s="303"/>
      <c r="P229" s="303"/>
      <c r="Q229" s="303"/>
      <c r="R229" s="303"/>
      <c r="S229" s="303"/>
      <c r="T229" s="303"/>
      <c r="U229" s="303"/>
      <c r="V229" s="303"/>
      <c r="W229" s="303"/>
      <c r="X229" s="290"/>
      <c r="Y229" s="290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74">
        <v>4607091387421</v>
      </c>
      <c r="E230" s="319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5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76"/>
      <c r="O230" s="376"/>
      <c r="P230" s="376"/>
      <c r="Q230" s="319"/>
      <c r="R230" s="35"/>
      <c r="S230" s="35"/>
      <c r="T230" s="36" t="s">
        <v>62</v>
      </c>
      <c r="U230" s="295">
        <v>50</v>
      </c>
      <c r="V230" s="296">
        <f t="shared" ref="V230:V236" si="12">IFERROR(IF(U230="",0,CEILING((U230/$H230),1)*$H230),"")</f>
        <v>54</v>
      </c>
      <c r="W230" s="37">
        <f>IFERROR(IF(V230=0,"",ROUNDUP(V230/H230,0)*0.02175),"")</f>
        <v>0.10874999999999999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74">
        <v>4607091387421</v>
      </c>
      <c r="E231" s="319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5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19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74">
        <v>4607091387452</v>
      </c>
      <c r="E232" s="319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51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76"/>
      <c r="O232" s="376"/>
      <c r="P232" s="376"/>
      <c r="Q232" s="319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74">
        <v>4607091387452</v>
      </c>
      <c r="E233" s="319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51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19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74">
        <v>4607091385984</v>
      </c>
      <c r="E234" s="319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51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76"/>
      <c r="O234" s="376"/>
      <c r="P234" s="376"/>
      <c r="Q234" s="319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74">
        <v>4607091387438</v>
      </c>
      <c r="E235" s="319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76"/>
      <c r="O235" s="376"/>
      <c r="P235" s="376"/>
      <c r="Q235" s="319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74">
        <v>4607091387469</v>
      </c>
      <c r="E236" s="319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52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76"/>
      <c r="O236" s="376"/>
      <c r="P236" s="376"/>
      <c r="Q236" s="319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78"/>
      <c r="B237" s="303"/>
      <c r="C237" s="303"/>
      <c r="D237" s="303"/>
      <c r="E237" s="303"/>
      <c r="F237" s="303"/>
      <c r="G237" s="303"/>
      <c r="H237" s="303"/>
      <c r="I237" s="303"/>
      <c r="J237" s="303"/>
      <c r="K237" s="303"/>
      <c r="L237" s="379"/>
      <c r="M237" s="377" t="s">
        <v>63</v>
      </c>
      <c r="N237" s="331"/>
      <c r="O237" s="331"/>
      <c r="P237" s="331"/>
      <c r="Q237" s="331"/>
      <c r="R237" s="331"/>
      <c r="S237" s="332"/>
      <c r="T237" s="38" t="s">
        <v>64</v>
      </c>
      <c r="U237" s="297">
        <f>IFERROR(U230/H230,"0")+IFERROR(U231/H231,"0")+IFERROR(U232/H232,"0")+IFERROR(U233/H233,"0")+IFERROR(U234/H234,"0")+IFERROR(U235/H235,"0")+IFERROR(U236/H236,"0")</f>
        <v>4.6296296296296298</v>
      </c>
      <c r="V237" s="297">
        <f>IFERROR(V230/H230,"0")+IFERROR(V231/H231,"0")+IFERROR(V232/H232,"0")+IFERROR(V233/H233,"0")+IFERROR(V234/H234,"0")+IFERROR(V235/H235,"0")+IFERROR(V236/H236,"0")</f>
        <v>5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0.10874999999999999</v>
      </c>
      <c r="X237" s="298"/>
      <c r="Y237" s="298"/>
    </row>
    <row r="238" spans="1:29" x14ac:dyDescent="0.2">
      <c r="A238" s="303"/>
      <c r="B238" s="303"/>
      <c r="C238" s="303"/>
      <c r="D238" s="303"/>
      <c r="E238" s="303"/>
      <c r="F238" s="303"/>
      <c r="G238" s="303"/>
      <c r="H238" s="303"/>
      <c r="I238" s="303"/>
      <c r="J238" s="303"/>
      <c r="K238" s="303"/>
      <c r="L238" s="379"/>
      <c r="M238" s="377" t="s">
        <v>63</v>
      </c>
      <c r="N238" s="331"/>
      <c r="O238" s="331"/>
      <c r="P238" s="331"/>
      <c r="Q238" s="331"/>
      <c r="R238" s="331"/>
      <c r="S238" s="332"/>
      <c r="T238" s="38" t="s">
        <v>62</v>
      </c>
      <c r="U238" s="297">
        <f>IFERROR(SUM(U230:U236),"0")</f>
        <v>50</v>
      </c>
      <c r="V238" s="297">
        <f>IFERROR(SUM(V230:V236),"0")</f>
        <v>54</v>
      </c>
      <c r="W238" s="38"/>
      <c r="X238" s="298"/>
      <c r="Y238" s="298"/>
    </row>
    <row r="239" spans="1:29" ht="14.25" customHeight="1" x14ac:dyDescent="0.25">
      <c r="A239" s="373" t="s">
        <v>57</v>
      </c>
      <c r="B239" s="303"/>
      <c r="C239" s="303"/>
      <c r="D239" s="303"/>
      <c r="E239" s="303"/>
      <c r="F239" s="303"/>
      <c r="G239" s="303"/>
      <c r="H239" s="303"/>
      <c r="I239" s="303"/>
      <c r="J239" s="303"/>
      <c r="K239" s="303"/>
      <c r="L239" s="303"/>
      <c r="M239" s="303"/>
      <c r="N239" s="303"/>
      <c r="O239" s="303"/>
      <c r="P239" s="303"/>
      <c r="Q239" s="303"/>
      <c r="R239" s="303"/>
      <c r="S239" s="303"/>
      <c r="T239" s="303"/>
      <c r="U239" s="303"/>
      <c r="V239" s="303"/>
      <c r="W239" s="303"/>
      <c r="X239" s="290"/>
      <c r="Y239" s="290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74">
        <v>4607091387292</v>
      </c>
      <c r="E240" s="319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5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76"/>
      <c r="O240" s="376"/>
      <c r="P240" s="376"/>
      <c r="Q240" s="319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74">
        <v>4607091387315</v>
      </c>
      <c r="E241" s="319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76"/>
      <c r="O241" s="376"/>
      <c r="P241" s="376"/>
      <c r="Q241" s="319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78"/>
      <c r="B242" s="303"/>
      <c r="C242" s="303"/>
      <c r="D242" s="303"/>
      <c r="E242" s="303"/>
      <c r="F242" s="303"/>
      <c r="G242" s="303"/>
      <c r="H242" s="303"/>
      <c r="I242" s="303"/>
      <c r="J242" s="303"/>
      <c r="K242" s="303"/>
      <c r="L242" s="379"/>
      <c r="M242" s="377" t="s">
        <v>63</v>
      </c>
      <c r="N242" s="331"/>
      <c r="O242" s="331"/>
      <c r="P242" s="331"/>
      <c r="Q242" s="331"/>
      <c r="R242" s="331"/>
      <c r="S242" s="332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3"/>
      <c r="B243" s="303"/>
      <c r="C243" s="303"/>
      <c r="D243" s="303"/>
      <c r="E243" s="303"/>
      <c r="F243" s="303"/>
      <c r="G243" s="303"/>
      <c r="H243" s="303"/>
      <c r="I243" s="303"/>
      <c r="J243" s="303"/>
      <c r="K243" s="303"/>
      <c r="L243" s="379"/>
      <c r="M243" s="377" t="s">
        <v>63</v>
      </c>
      <c r="N243" s="331"/>
      <c r="O243" s="331"/>
      <c r="P243" s="331"/>
      <c r="Q243" s="331"/>
      <c r="R243" s="331"/>
      <c r="S243" s="332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72" t="s">
        <v>420</v>
      </c>
      <c r="B244" s="303"/>
      <c r="C244" s="303"/>
      <c r="D244" s="303"/>
      <c r="E244" s="303"/>
      <c r="F244" s="303"/>
      <c r="G244" s="303"/>
      <c r="H244" s="303"/>
      <c r="I244" s="303"/>
      <c r="J244" s="303"/>
      <c r="K244" s="303"/>
      <c r="L244" s="303"/>
      <c r="M244" s="303"/>
      <c r="N244" s="303"/>
      <c r="O244" s="303"/>
      <c r="P244" s="303"/>
      <c r="Q244" s="303"/>
      <c r="R244" s="303"/>
      <c r="S244" s="303"/>
      <c r="T244" s="303"/>
      <c r="U244" s="303"/>
      <c r="V244" s="303"/>
      <c r="W244" s="303"/>
      <c r="X244" s="291"/>
      <c r="Y244" s="291"/>
    </row>
    <row r="245" spans="1:29" ht="14.25" customHeight="1" x14ac:dyDescent="0.25">
      <c r="A245" s="373" t="s">
        <v>57</v>
      </c>
      <c r="B245" s="303"/>
      <c r="C245" s="303"/>
      <c r="D245" s="303"/>
      <c r="E245" s="303"/>
      <c r="F245" s="303"/>
      <c r="G245" s="303"/>
      <c r="H245" s="303"/>
      <c r="I245" s="303"/>
      <c r="J245" s="303"/>
      <c r="K245" s="303"/>
      <c r="L245" s="303"/>
      <c r="M245" s="303"/>
      <c r="N245" s="303"/>
      <c r="O245" s="303"/>
      <c r="P245" s="303"/>
      <c r="Q245" s="303"/>
      <c r="R245" s="303"/>
      <c r="S245" s="303"/>
      <c r="T245" s="303"/>
      <c r="U245" s="303"/>
      <c r="V245" s="303"/>
      <c r="W245" s="303"/>
      <c r="X245" s="290"/>
      <c r="Y245" s="290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74">
        <v>4607091383232</v>
      </c>
      <c r="E246" s="319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524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76"/>
      <c r="O246" s="376"/>
      <c r="P246" s="376"/>
      <c r="Q246" s="319"/>
      <c r="R246" s="35"/>
      <c r="S246" s="35"/>
      <c r="T246" s="36" t="s">
        <v>62</v>
      </c>
      <c r="U246" s="295">
        <v>224</v>
      </c>
      <c r="V246" s="296">
        <f>IFERROR(IF(U246="",0,CEILING((U246/$H246),1)*$H246),"")</f>
        <v>225.12</v>
      </c>
      <c r="W246" s="37">
        <f>IFERROR(IF(V246=0,"",ROUNDUP(V246/H246,0)*0.00753),"")</f>
        <v>1.00902</v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74">
        <v>4607091383836</v>
      </c>
      <c r="E247" s="319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76"/>
      <c r="O247" s="376"/>
      <c r="P247" s="376"/>
      <c r="Q247" s="319"/>
      <c r="R247" s="35"/>
      <c r="S247" s="35"/>
      <c r="T247" s="36" t="s">
        <v>62</v>
      </c>
      <c r="U247" s="295">
        <v>24</v>
      </c>
      <c r="V247" s="296">
        <f>IFERROR(IF(U247="",0,CEILING((U247/$H247),1)*$H247),"")</f>
        <v>25.2</v>
      </c>
      <c r="W247" s="37">
        <f>IFERROR(IF(V247=0,"",ROUNDUP(V247/H247,0)*0.00753),"")</f>
        <v>0.10542</v>
      </c>
      <c r="X247" s="57"/>
      <c r="Y247" s="58"/>
      <c r="AC247" s="205" t="s">
        <v>1</v>
      </c>
    </row>
    <row r="248" spans="1:29" x14ac:dyDescent="0.2">
      <c r="A248" s="378"/>
      <c r="B248" s="303"/>
      <c r="C248" s="303"/>
      <c r="D248" s="303"/>
      <c r="E248" s="303"/>
      <c r="F248" s="303"/>
      <c r="G248" s="303"/>
      <c r="H248" s="303"/>
      <c r="I248" s="303"/>
      <c r="J248" s="303"/>
      <c r="K248" s="303"/>
      <c r="L248" s="379"/>
      <c r="M248" s="377" t="s">
        <v>63</v>
      </c>
      <c r="N248" s="331"/>
      <c r="O248" s="331"/>
      <c r="P248" s="331"/>
      <c r="Q248" s="331"/>
      <c r="R248" s="331"/>
      <c r="S248" s="332"/>
      <c r="T248" s="38" t="s">
        <v>64</v>
      </c>
      <c r="U248" s="297">
        <f>IFERROR(U246/H246,"0")+IFERROR(U247/H247,"0")</f>
        <v>146.66666666666669</v>
      </c>
      <c r="V248" s="297">
        <f>IFERROR(V246/H246,"0")+IFERROR(V247/H247,"0")</f>
        <v>148</v>
      </c>
      <c r="W248" s="297">
        <f>IFERROR(IF(W246="",0,W246),"0")+IFERROR(IF(W247="",0,W247),"0")</f>
        <v>1.1144400000000001</v>
      </c>
      <c r="X248" s="298"/>
      <c r="Y248" s="298"/>
    </row>
    <row r="249" spans="1:29" x14ac:dyDescent="0.2">
      <c r="A249" s="303"/>
      <c r="B249" s="303"/>
      <c r="C249" s="303"/>
      <c r="D249" s="303"/>
      <c r="E249" s="303"/>
      <c r="F249" s="303"/>
      <c r="G249" s="303"/>
      <c r="H249" s="303"/>
      <c r="I249" s="303"/>
      <c r="J249" s="303"/>
      <c r="K249" s="303"/>
      <c r="L249" s="379"/>
      <c r="M249" s="377" t="s">
        <v>63</v>
      </c>
      <c r="N249" s="331"/>
      <c r="O249" s="331"/>
      <c r="P249" s="331"/>
      <c r="Q249" s="331"/>
      <c r="R249" s="331"/>
      <c r="S249" s="332"/>
      <c r="T249" s="38" t="s">
        <v>62</v>
      </c>
      <c r="U249" s="297">
        <f>IFERROR(SUM(U246:U247),"0")</f>
        <v>248</v>
      </c>
      <c r="V249" s="297">
        <f>IFERROR(SUM(V246:V247),"0")</f>
        <v>250.32</v>
      </c>
      <c r="W249" s="38"/>
      <c r="X249" s="298"/>
      <c r="Y249" s="298"/>
    </row>
    <row r="250" spans="1:29" ht="14.25" customHeight="1" x14ac:dyDescent="0.25">
      <c r="A250" s="373" t="s">
        <v>65</v>
      </c>
      <c r="B250" s="303"/>
      <c r="C250" s="303"/>
      <c r="D250" s="303"/>
      <c r="E250" s="303"/>
      <c r="F250" s="303"/>
      <c r="G250" s="303"/>
      <c r="H250" s="303"/>
      <c r="I250" s="303"/>
      <c r="J250" s="303"/>
      <c r="K250" s="303"/>
      <c r="L250" s="303"/>
      <c r="M250" s="303"/>
      <c r="N250" s="303"/>
      <c r="O250" s="303"/>
      <c r="P250" s="303"/>
      <c r="Q250" s="303"/>
      <c r="R250" s="303"/>
      <c r="S250" s="303"/>
      <c r="T250" s="303"/>
      <c r="U250" s="303"/>
      <c r="V250" s="303"/>
      <c r="W250" s="303"/>
      <c r="X250" s="290"/>
      <c r="Y250" s="290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74">
        <v>4607091387919</v>
      </c>
      <c r="E251" s="319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76"/>
      <c r="O251" s="376"/>
      <c r="P251" s="376"/>
      <c r="Q251" s="319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74">
        <v>4607091383942</v>
      </c>
      <c r="E252" s="319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5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76"/>
      <c r="O252" s="376"/>
      <c r="P252" s="376"/>
      <c r="Q252" s="319"/>
      <c r="R252" s="35"/>
      <c r="S252" s="35"/>
      <c r="T252" s="36" t="s">
        <v>62</v>
      </c>
      <c r="U252" s="295">
        <v>630</v>
      </c>
      <c r="V252" s="296">
        <f>IFERROR(IF(U252="",0,CEILING((U252/$H252),1)*$H252),"")</f>
        <v>630</v>
      </c>
      <c r="W252" s="37">
        <f>IFERROR(IF(V252=0,"",ROUNDUP(V252/H252,0)*0.00753),"")</f>
        <v>1.8825000000000001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74">
        <v>4607091383959</v>
      </c>
      <c r="E253" s="319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528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76"/>
      <c r="O253" s="376"/>
      <c r="P253" s="376"/>
      <c r="Q253" s="319"/>
      <c r="R253" s="35"/>
      <c r="S253" s="35"/>
      <c r="T253" s="36" t="s">
        <v>62</v>
      </c>
      <c r="U253" s="295">
        <v>210</v>
      </c>
      <c r="V253" s="296">
        <f>IFERROR(IF(U253="",0,CEILING((U253/$H253),1)*$H253),"")</f>
        <v>211.68</v>
      </c>
      <c r="W253" s="37">
        <f>IFERROR(IF(V253=0,"",ROUNDUP(V253/H253,0)*0.00753),"")</f>
        <v>0.63251999999999997</v>
      </c>
      <c r="X253" s="57"/>
      <c r="Y253" s="58"/>
      <c r="AC253" s="208" t="s">
        <v>1</v>
      </c>
    </row>
    <row r="254" spans="1:29" x14ac:dyDescent="0.2">
      <c r="A254" s="378"/>
      <c r="B254" s="303"/>
      <c r="C254" s="303"/>
      <c r="D254" s="303"/>
      <c r="E254" s="303"/>
      <c r="F254" s="303"/>
      <c r="G254" s="303"/>
      <c r="H254" s="303"/>
      <c r="I254" s="303"/>
      <c r="J254" s="303"/>
      <c r="K254" s="303"/>
      <c r="L254" s="379"/>
      <c r="M254" s="377" t="s">
        <v>63</v>
      </c>
      <c r="N254" s="331"/>
      <c r="O254" s="331"/>
      <c r="P254" s="331"/>
      <c r="Q254" s="331"/>
      <c r="R254" s="331"/>
      <c r="S254" s="332"/>
      <c r="T254" s="38" t="s">
        <v>64</v>
      </c>
      <c r="U254" s="297">
        <f>IFERROR(U251/H251,"0")+IFERROR(U252/H252,"0")+IFERROR(U253/H253,"0")</f>
        <v>333.33333333333331</v>
      </c>
      <c r="V254" s="297">
        <f>IFERROR(V251/H251,"0")+IFERROR(V252/H252,"0")+IFERROR(V253/H253,"0")</f>
        <v>334</v>
      </c>
      <c r="W254" s="297">
        <f>IFERROR(IF(W251="",0,W251),"0")+IFERROR(IF(W252="",0,W252),"0")+IFERROR(IF(W253="",0,W253),"0")</f>
        <v>2.5150199999999998</v>
      </c>
      <c r="X254" s="298"/>
      <c r="Y254" s="298"/>
    </row>
    <row r="255" spans="1:29" x14ac:dyDescent="0.2">
      <c r="A255" s="303"/>
      <c r="B255" s="303"/>
      <c r="C255" s="303"/>
      <c r="D255" s="303"/>
      <c r="E255" s="303"/>
      <c r="F255" s="303"/>
      <c r="G255" s="303"/>
      <c r="H255" s="303"/>
      <c r="I255" s="303"/>
      <c r="J255" s="303"/>
      <c r="K255" s="303"/>
      <c r="L255" s="379"/>
      <c r="M255" s="377" t="s">
        <v>63</v>
      </c>
      <c r="N255" s="331"/>
      <c r="O255" s="331"/>
      <c r="P255" s="331"/>
      <c r="Q255" s="331"/>
      <c r="R255" s="331"/>
      <c r="S255" s="332"/>
      <c r="T255" s="38" t="s">
        <v>62</v>
      </c>
      <c r="U255" s="297">
        <f>IFERROR(SUM(U251:U253),"0")</f>
        <v>840</v>
      </c>
      <c r="V255" s="297">
        <f>IFERROR(SUM(V251:V253),"0")</f>
        <v>841.68000000000006</v>
      </c>
      <c r="W255" s="38"/>
      <c r="X255" s="298"/>
      <c r="Y255" s="298"/>
    </row>
    <row r="256" spans="1:29" ht="14.25" customHeight="1" x14ac:dyDescent="0.25">
      <c r="A256" s="373" t="s">
        <v>196</v>
      </c>
      <c r="B256" s="303"/>
      <c r="C256" s="303"/>
      <c r="D256" s="303"/>
      <c r="E256" s="303"/>
      <c r="F256" s="303"/>
      <c r="G256" s="303"/>
      <c r="H256" s="303"/>
      <c r="I256" s="303"/>
      <c r="J256" s="303"/>
      <c r="K256" s="303"/>
      <c r="L256" s="303"/>
      <c r="M256" s="303"/>
      <c r="N256" s="303"/>
      <c r="O256" s="303"/>
      <c r="P256" s="303"/>
      <c r="Q256" s="303"/>
      <c r="R256" s="303"/>
      <c r="S256" s="303"/>
      <c r="T256" s="303"/>
      <c r="U256" s="303"/>
      <c r="V256" s="303"/>
      <c r="W256" s="303"/>
      <c r="X256" s="290"/>
      <c r="Y256" s="290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74">
        <v>4607091388831</v>
      </c>
      <c r="E257" s="319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52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76"/>
      <c r="O257" s="376"/>
      <c r="P257" s="376"/>
      <c r="Q257" s="319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78"/>
      <c r="B258" s="303"/>
      <c r="C258" s="303"/>
      <c r="D258" s="303"/>
      <c r="E258" s="303"/>
      <c r="F258" s="303"/>
      <c r="G258" s="303"/>
      <c r="H258" s="303"/>
      <c r="I258" s="303"/>
      <c r="J258" s="303"/>
      <c r="K258" s="303"/>
      <c r="L258" s="379"/>
      <c r="M258" s="377" t="s">
        <v>63</v>
      </c>
      <c r="N258" s="331"/>
      <c r="O258" s="331"/>
      <c r="P258" s="331"/>
      <c r="Q258" s="331"/>
      <c r="R258" s="331"/>
      <c r="S258" s="332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3"/>
      <c r="B259" s="303"/>
      <c r="C259" s="303"/>
      <c r="D259" s="303"/>
      <c r="E259" s="303"/>
      <c r="F259" s="303"/>
      <c r="G259" s="303"/>
      <c r="H259" s="303"/>
      <c r="I259" s="303"/>
      <c r="J259" s="303"/>
      <c r="K259" s="303"/>
      <c r="L259" s="379"/>
      <c r="M259" s="377" t="s">
        <v>63</v>
      </c>
      <c r="N259" s="331"/>
      <c r="O259" s="331"/>
      <c r="P259" s="331"/>
      <c r="Q259" s="331"/>
      <c r="R259" s="331"/>
      <c r="S259" s="332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73" t="s">
        <v>79</v>
      </c>
      <c r="B260" s="303"/>
      <c r="C260" s="303"/>
      <c r="D260" s="303"/>
      <c r="E260" s="303"/>
      <c r="F260" s="303"/>
      <c r="G260" s="303"/>
      <c r="H260" s="303"/>
      <c r="I260" s="303"/>
      <c r="J260" s="303"/>
      <c r="K260" s="303"/>
      <c r="L260" s="303"/>
      <c r="M260" s="303"/>
      <c r="N260" s="303"/>
      <c r="O260" s="303"/>
      <c r="P260" s="303"/>
      <c r="Q260" s="303"/>
      <c r="R260" s="303"/>
      <c r="S260" s="303"/>
      <c r="T260" s="303"/>
      <c r="U260" s="303"/>
      <c r="V260" s="303"/>
      <c r="W260" s="303"/>
      <c r="X260" s="290"/>
      <c r="Y260" s="290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74">
        <v>4607091383102</v>
      </c>
      <c r="E261" s="319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53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76"/>
      <c r="O261" s="376"/>
      <c r="P261" s="376"/>
      <c r="Q261" s="319"/>
      <c r="R261" s="35"/>
      <c r="S261" s="35"/>
      <c r="T261" s="36" t="s">
        <v>62</v>
      </c>
      <c r="U261" s="295">
        <v>51.000000000000007</v>
      </c>
      <c r="V261" s="296">
        <f>IFERROR(IF(U261="",0,CEILING((U261/$H261),1)*$H261),"")</f>
        <v>51</v>
      </c>
      <c r="W261" s="37">
        <f>IFERROR(IF(V261=0,"",ROUNDUP(V261/H261,0)*0.00753),"")</f>
        <v>0.15060000000000001</v>
      </c>
      <c r="X261" s="57"/>
      <c r="Y261" s="58"/>
      <c r="AC261" s="210" t="s">
        <v>1</v>
      </c>
    </row>
    <row r="262" spans="1:29" x14ac:dyDescent="0.2">
      <c r="A262" s="378"/>
      <c r="B262" s="303"/>
      <c r="C262" s="303"/>
      <c r="D262" s="303"/>
      <c r="E262" s="303"/>
      <c r="F262" s="303"/>
      <c r="G262" s="303"/>
      <c r="H262" s="303"/>
      <c r="I262" s="303"/>
      <c r="J262" s="303"/>
      <c r="K262" s="303"/>
      <c r="L262" s="379"/>
      <c r="M262" s="377" t="s">
        <v>63</v>
      </c>
      <c r="N262" s="331"/>
      <c r="O262" s="331"/>
      <c r="P262" s="331"/>
      <c r="Q262" s="331"/>
      <c r="R262" s="331"/>
      <c r="S262" s="332"/>
      <c r="T262" s="38" t="s">
        <v>64</v>
      </c>
      <c r="U262" s="297">
        <f>IFERROR(U261/H261,"0")</f>
        <v>20.000000000000004</v>
      </c>
      <c r="V262" s="297">
        <f>IFERROR(V261/H261,"0")</f>
        <v>20</v>
      </c>
      <c r="W262" s="297">
        <f>IFERROR(IF(W261="",0,W261),"0")</f>
        <v>0.15060000000000001</v>
      </c>
      <c r="X262" s="298"/>
      <c r="Y262" s="298"/>
    </row>
    <row r="263" spans="1:29" x14ac:dyDescent="0.2">
      <c r="A263" s="303"/>
      <c r="B263" s="303"/>
      <c r="C263" s="303"/>
      <c r="D263" s="303"/>
      <c r="E263" s="303"/>
      <c r="F263" s="303"/>
      <c r="G263" s="303"/>
      <c r="H263" s="303"/>
      <c r="I263" s="303"/>
      <c r="J263" s="303"/>
      <c r="K263" s="303"/>
      <c r="L263" s="379"/>
      <c r="M263" s="377" t="s">
        <v>63</v>
      </c>
      <c r="N263" s="331"/>
      <c r="O263" s="331"/>
      <c r="P263" s="331"/>
      <c r="Q263" s="331"/>
      <c r="R263" s="331"/>
      <c r="S263" s="332"/>
      <c r="T263" s="38" t="s">
        <v>62</v>
      </c>
      <c r="U263" s="297">
        <f>IFERROR(SUM(U261:U261),"0")</f>
        <v>51.000000000000007</v>
      </c>
      <c r="V263" s="297">
        <f>IFERROR(SUM(V261:V261),"0")</f>
        <v>51</v>
      </c>
      <c r="W263" s="38"/>
      <c r="X263" s="298"/>
      <c r="Y263" s="298"/>
    </row>
    <row r="264" spans="1:29" ht="27.75" customHeight="1" x14ac:dyDescent="0.2">
      <c r="A264" s="370" t="s">
        <v>435</v>
      </c>
      <c r="B264" s="371"/>
      <c r="C264" s="371"/>
      <c r="D264" s="371"/>
      <c r="E264" s="371"/>
      <c r="F264" s="371"/>
      <c r="G264" s="371"/>
      <c r="H264" s="371"/>
      <c r="I264" s="371"/>
      <c r="J264" s="371"/>
      <c r="K264" s="371"/>
      <c r="L264" s="371"/>
      <c r="M264" s="371"/>
      <c r="N264" s="371"/>
      <c r="O264" s="371"/>
      <c r="P264" s="371"/>
      <c r="Q264" s="371"/>
      <c r="R264" s="371"/>
      <c r="S264" s="371"/>
      <c r="T264" s="371"/>
      <c r="U264" s="371"/>
      <c r="V264" s="371"/>
      <c r="W264" s="371"/>
      <c r="X264" s="49"/>
      <c r="Y264" s="49"/>
    </row>
    <row r="265" spans="1:29" ht="16.5" customHeight="1" x14ac:dyDescent="0.25">
      <c r="A265" s="372" t="s">
        <v>436</v>
      </c>
      <c r="B265" s="303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03"/>
      <c r="O265" s="303"/>
      <c r="P265" s="303"/>
      <c r="Q265" s="303"/>
      <c r="R265" s="303"/>
      <c r="S265" s="303"/>
      <c r="T265" s="303"/>
      <c r="U265" s="303"/>
      <c r="V265" s="303"/>
      <c r="W265" s="303"/>
      <c r="X265" s="291"/>
      <c r="Y265" s="291"/>
    </row>
    <row r="266" spans="1:29" ht="14.25" customHeight="1" x14ac:dyDescent="0.25">
      <c r="A266" s="373" t="s">
        <v>103</v>
      </c>
      <c r="B266" s="303"/>
      <c r="C266" s="303"/>
      <c r="D266" s="303"/>
      <c r="E266" s="303"/>
      <c r="F266" s="303"/>
      <c r="G266" s="303"/>
      <c r="H266" s="303"/>
      <c r="I266" s="303"/>
      <c r="J266" s="303"/>
      <c r="K266" s="303"/>
      <c r="L266" s="303"/>
      <c r="M266" s="303"/>
      <c r="N266" s="303"/>
      <c r="O266" s="303"/>
      <c r="P266" s="303"/>
      <c r="Q266" s="303"/>
      <c r="R266" s="303"/>
      <c r="S266" s="303"/>
      <c r="T266" s="303"/>
      <c r="U266" s="303"/>
      <c r="V266" s="303"/>
      <c r="W266" s="303"/>
      <c r="X266" s="290"/>
      <c r="Y266" s="290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74">
        <v>4607091383997</v>
      </c>
      <c r="E267" s="319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5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76"/>
      <c r="O267" s="376"/>
      <c r="P267" s="376"/>
      <c r="Q267" s="319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74">
        <v>4607091383997</v>
      </c>
      <c r="E268" s="319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53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19"/>
      <c r="R268" s="35"/>
      <c r="S268" s="35"/>
      <c r="T268" s="36" t="s">
        <v>62</v>
      </c>
      <c r="U268" s="295">
        <v>2200</v>
      </c>
      <c r="V268" s="296">
        <f t="shared" si="13"/>
        <v>2205</v>
      </c>
      <c r="W268" s="37">
        <f>IFERROR(IF(V268=0,"",ROUNDUP(V268/H268,0)*0.02175),"")</f>
        <v>3.1972499999999999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74">
        <v>4607091384130</v>
      </c>
      <c r="E269" s="319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53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76"/>
      <c r="O269" s="376"/>
      <c r="P269" s="376"/>
      <c r="Q269" s="319"/>
      <c r="R269" s="35"/>
      <c r="S269" s="35"/>
      <c r="T269" s="36" t="s">
        <v>62</v>
      </c>
      <c r="U269" s="295">
        <v>500</v>
      </c>
      <c r="V269" s="296">
        <f t="shared" si="13"/>
        <v>510</v>
      </c>
      <c r="W269" s="37">
        <f>IFERROR(IF(V269=0,"",ROUNDUP(V269/H269,0)*0.02175),"")</f>
        <v>0.73949999999999994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74">
        <v>4607091384130</v>
      </c>
      <c r="E270" s="319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53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19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74">
        <v>4607091384147</v>
      </c>
      <c r="E271" s="319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53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76"/>
      <c r="O271" s="376"/>
      <c r="P271" s="376"/>
      <c r="Q271" s="319"/>
      <c r="R271" s="35"/>
      <c r="S271" s="35"/>
      <c r="T271" s="36" t="s">
        <v>62</v>
      </c>
      <c r="U271" s="295">
        <v>1550</v>
      </c>
      <c r="V271" s="296">
        <f t="shared" si="13"/>
        <v>1560</v>
      </c>
      <c r="W271" s="37">
        <f>IFERROR(IF(V271=0,"",ROUNDUP(V271/H271,0)*0.02175),"")</f>
        <v>2.262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74">
        <v>4607091384147</v>
      </c>
      <c r="E272" s="319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536" t="s">
        <v>446</v>
      </c>
      <c r="N272" s="376"/>
      <c r="O272" s="376"/>
      <c r="P272" s="376"/>
      <c r="Q272" s="319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74">
        <v>4607091384154</v>
      </c>
      <c r="E273" s="319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5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76"/>
      <c r="O273" s="376"/>
      <c r="P273" s="376"/>
      <c r="Q273" s="319"/>
      <c r="R273" s="35"/>
      <c r="S273" s="35"/>
      <c r="T273" s="36" t="s">
        <v>62</v>
      </c>
      <c r="U273" s="295">
        <v>60</v>
      </c>
      <c r="V273" s="296">
        <f t="shared" si="13"/>
        <v>60</v>
      </c>
      <c r="W273" s="37">
        <f>IFERROR(IF(V273=0,"",ROUNDUP(V273/H273,0)*0.00937),"")</f>
        <v>0.11244</v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74">
        <v>4607091384161</v>
      </c>
      <c r="E274" s="319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53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76"/>
      <c r="O274" s="376"/>
      <c r="P274" s="376"/>
      <c r="Q274" s="319"/>
      <c r="R274" s="35"/>
      <c r="S274" s="35"/>
      <c r="T274" s="36" t="s">
        <v>62</v>
      </c>
      <c r="U274" s="295">
        <v>30</v>
      </c>
      <c r="V274" s="296">
        <f t="shared" si="13"/>
        <v>30</v>
      </c>
      <c r="W274" s="37">
        <f>IFERROR(IF(V274=0,"",ROUNDUP(V274/H274,0)*0.00937),"")</f>
        <v>5.6219999999999999E-2</v>
      </c>
      <c r="X274" s="57"/>
      <c r="Y274" s="58"/>
      <c r="AC274" s="218" t="s">
        <v>1</v>
      </c>
    </row>
    <row r="275" spans="1:29" x14ac:dyDescent="0.2">
      <c r="A275" s="378"/>
      <c r="B275" s="303"/>
      <c r="C275" s="303"/>
      <c r="D275" s="303"/>
      <c r="E275" s="303"/>
      <c r="F275" s="303"/>
      <c r="G275" s="303"/>
      <c r="H275" s="303"/>
      <c r="I275" s="303"/>
      <c r="J275" s="303"/>
      <c r="K275" s="303"/>
      <c r="L275" s="379"/>
      <c r="M275" s="377" t="s">
        <v>63</v>
      </c>
      <c r="N275" s="331"/>
      <c r="O275" s="331"/>
      <c r="P275" s="331"/>
      <c r="Q275" s="331"/>
      <c r="R275" s="331"/>
      <c r="S275" s="332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301.33333333333331</v>
      </c>
      <c r="V275" s="297">
        <f>IFERROR(V267/H267,"0")+IFERROR(V268/H268,"0")+IFERROR(V269/H269,"0")+IFERROR(V270/H270,"0")+IFERROR(V271/H271,"0")+IFERROR(V272/H272,"0")+IFERROR(V273/H273,"0")+IFERROR(V274/H274,"0")</f>
        <v>303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6.3674100000000005</v>
      </c>
      <c r="X275" s="298"/>
      <c r="Y275" s="298"/>
    </row>
    <row r="276" spans="1:29" x14ac:dyDescent="0.2">
      <c r="A276" s="303"/>
      <c r="B276" s="303"/>
      <c r="C276" s="303"/>
      <c r="D276" s="303"/>
      <c r="E276" s="303"/>
      <c r="F276" s="303"/>
      <c r="G276" s="303"/>
      <c r="H276" s="303"/>
      <c r="I276" s="303"/>
      <c r="J276" s="303"/>
      <c r="K276" s="303"/>
      <c r="L276" s="379"/>
      <c r="M276" s="377" t="s">
        <v>63</v>
      </c>
      <c r="N276" s="331"/>
      <c r="O276" s="331"/>
      <c r="P276" s="331"/>
      <c r="Q276" s="331"/>
      <c r="R276" s="331"/>
      <c r="S276" s="332"/>
      <c r="T276" s="38" t="s">
        <v>62</v>
      </c>
      <c r="U276" s="297">
        <f>IFERROR(SUM(U267:U274),"0")</f>
        <v>4340</v>
      </c>
      <c r="V276" s="297">
        <f>IFERROR(SUM(V267:V274),"0")</f>
        <v>4365</v>
      </c>
      <c r="W276" s="38"/>
      <c r="X276" s="298"/>
      <c r="Y276" s="298"/>
    </row>
    <row r="277" spans="1:29" ht="14.25" customHeight="1" x14ac:dyDescent="0.25">
      <c r="A277" s="373" t="s">
        <v>96</v>
      </c>
      <c r="B277" s="303"/>
      <c r="C277" s="303"/>
      <c r="D277" s="303"/>
      <c r="E277" s="303"/>
      <c r="F277" s="303"/>
      <c r="G277" s="303"/>
      <c r="H277" s="303"/>
      <c r="I277" s="303"/>
      <c r="J277" s="303"/>
      <c r="K277" s="303"/>
      <c r="L277" s="303"/>
      <c r="M277" s="303"/>
      <c r="N277" s="303"/>
      <c r="O277" s="303"/>
      <c r="P277" s="303"/>
      <c r="Q277" s="303"/>
      <c r="R277" s="303"/>
      <c r="S277" s="303"/>
      <c r="T277" s="303"/>
      <c r="U277" s="303"/>
      <c r="V277" s="303"/>
      <c r="W277" s="303"/>
      <c r="X277" s="290"/>
      <c r="Y277" s="290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74">
        <v>4607091383980</v>
      </c>
      <c r="E278" s="319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5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76"/>
      <c r="O278" s="376"/>
      <c r="P278" s="376"/>
      <c r="Q278" s="319"/>
      <c r="R278" s="35"/>
      <c r="S278" s="35"/>
      <c r="T278" s="36" t="s">
        <v>62</v>
      </c>
      <c r="U278" s="295">
        <v>1150</v>
      </c>
      <c r="V278" s="296">
        <f>IFERROR(IF(U278="",0,CEILING((U278/$H278),1)*$H278),"")</f>
        <v>1155</v>
      </c>
      <c r="W278" s="37">
        <f>IFERROR(IF(V278=0,"",ROUNDUP(V278/H278,0)*0.02175),"")</f>
        <v>1.67475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74">
        <v>4607091384178</v>
      </c>
      <c r="E279" s="319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76"/>
      <c r="O279" s="376"/>
      <c r="P279" s="376"/>
      <c r="Q279" s="319"/>
      <c r="R279" s="35"/>
      <c r="S279" s="35"/>
      <c r="T279" s="36" t="s">
        <v>62</v>
      </c>
      <c r="U279" s="295">
        <v>40</v>
      </c>
      <c r="V279" s="296">
        <f>IFERROR(IF(U279="",0,CEILING((U279/$H279),1)*$H279),"")</f>
        <v>40</v>
      </c>
      <c r="W279" s="37">
        <f>IFERROR(IF(V279=0,"",ROUNDUP(V279/H279,0)*0.00937),"")</f>
        <v>9.3700000000000006E-2</v>
      </c>
      <c r="X279" s="57"/>
      <c r="Y279" s="58"/>
      <c r="AC279" s="220" t="s">
        <v>1</v>
      </c>
    </row>
    <row r="280" spans="1:29" x14ac:dyDescent="0.2">
      <c r="A280" s="378"/>
      <c r="B280" s="303"/>
      <c r="C280" s="303"/>
      <c r="D280" s="303"/>
      <c r="E280" s="303"/>
      <c r="F280" s="303"/>
      <c r="G280" s="303"/>
      <c r="H280" s="303"/>
      <c r="I280" s="303"/>
      <c r="J280" s="303"/>
      <c r="K280" s="303"/>
      <c r="L280" s="379"/>
      <c r="M280" s="377" t="s">
        <v>63</v>
      </c>
      <c r="N280" s="331"/>
      <c r="O280" s="331"/>
      <c r="P280" s="331"/>
      <c r="Q280" s="331"/>
      <c r="R280" s="331"/>
      <c r="S280" s="332"/>
      <c r="T280" s="38" t="s">
        <v>64</v>
      </c>
      <c r="U280" s="297">
        <f>IFERROR(U278/H278,"0")+IFERROR(U279/H279,"0")</f>
        <v>86.666666666666671</v>
      </c>
      <c r="V280" s="297">
        <f>IFERROR(V278/H278,"0")+IFERROR(V279/H279,"0")</f>
        <v>87</v>
      </c>
      <c r="W280" s="297">
        <f>IFERROR(IF(W278="",0,W278),"0")+IFERROR(IF(W279="",0,W279),"0")</f>
        <v>1.7684500000000001</v>
      </c>
      <c r="X280" s="298"/>
      <c r="Y280" s="298"/>
    </row>
    <row r="281" spans="1:29" x14ac:dyDescent="0.2">
      <c r="A281" s="303"/>
      <c r="B281" s="303"/>
      <c r="C281" s="303"/>
      <c r="D281" s="303"/>
      <c r="E281" s="303"/>
      <c r="F281" s="303"/>
      <c r="G281" s="303"/>
      <c r="H281" s="303"/>
      <c r="I281" s="303"/>
      <c r="J281" s="303"/>
      <c r="K281" s="303"/>
      <c r="L281" s="379"/>
      <c r="M281" s="377" t="s">
        <v>63</v>
      </c>
      <c r="N281" s="331"/>
      <c r="O281" s="331"/>
      <c r="P281" s="331"/>
      <c r="Q281" s="331"/>
      <c r="R281" s="331"/>
      <c r="S281" s="332"/>
      <c r="T281" s="38" t="s">
        <v>62</v>
      </c>
      <c r="U281" s="297">
        <f>IFERROR(SUM(U278:U279),"0")</f>
        <v>1190</v>
      </c>
      <c r="V281" s="297">
        <f>IFERROR(SUM(V278:V279),"0")</f>
        <v>1195</v>
      </c>
      <c r="W281" s="38"/>
      <c r="X281" s="298"/>
      <c r="Y281" s="298"/>
    </row>
    <row r="282" spans="1:29" ht="14.25" customHeight="1" x14ac:dyDescent="0.25">
      <c r="A282" s="373" t="s">
        <v>57</v>
      </c>
      <c r="B282" s="303"/>
      <c r="C282" s="303"/>
      <c r="D282" s="303"/>
      <c r="E282" s="303"/>
      <c r="F282" s="303"/>
      <c r="G282" s="303"/>
      <c r="H282" s="303"/>
      <c r="I282" s="303"/>
      <c r="J282" s="303"/>
      <c r="K282" s="303"/>
      <c r="L282" s="303"/>
      <c r="M282" s="303"/>
      <c r="N282" s="303"/>
      <c r="O282" s="303"/>
      <c r="P282" s="303"/>
      <c r="Q282" s="303"/>
      <c r="R282" s="303"/>
      <c r="S282" s="303"/>
      <c r="T282" s="303"/>
      <c r="U282" s="303"/>
      <c r="V282" s="303"/>
      <c r="W282" s="303"/>
      <c r="X282" s="290"/>
      <c r="Y282" s="290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74">
        <v>4607091384857</v>
      </c>
      <c r="E283" s="319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541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76"/>
      <c r="O283" s="376"/>
      <c r="P283" s="376"/>
      <c r="Q283" s="319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78"/>
      <c r="B284" s="303"/>
      <c r="C284" s="303"/>
      <c r="D284" s="303"/>
      <c r="E284" s="303"/>
      <c r="F284" s="303"/>
      <c r="G284" s="303"/>
      <c r="H284" s="303"/>
      <c r="I284" s="303"/>
      <c r="J284" s="303"/>
      <c r="K284" s="303"/>
      <c r="L284" s="379"/>
      <c r="M284" s="377" t="s">
        <v>63</v>
      </c>
      <c r="N284" s="331"/>
      <c r="O284" s="331"/>
      <c r="P284" s="331"/>
      <c r="Q284" s="331"/>
      <c r="R284" s="331"/>
      <c r="S284" s="332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3"/>
      <c r="B285" s="303"/>
      <c r="C285" s="303"/>
      <c r="D285" s="303"/>
      <c r="E285" s="303"/>
      <c r="F285" s="303"/>
      <c r="G285" s="303"/>
      <c r="H285" s="303"/>
      <c r="I285" s="303"/>
      <c r="J285" s="303"/>
      <c r="K285" s="303"/>
      <c r="L285" s="379"/>
      <c r="M285" s="377" t="s">
        <v>63</v>
      </c>
      <c r="N285" s="331"/>
      <c r="O285" s="331"/>
      <c r="P285" s="331"/>
      <c r="Q285" s="331"/>
      <c r="R285" s="331"/>
      <c r="S285" s="332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73" t="s">
        <v>65</v>
      </c>
      <c r="B286" s="303"/>
      <c r="C286" s="303"/>
      <c r="D286" s="303"/>
      <c r="E286" s="303"/>
      <c r="F286" s="303"/>
      <c r="G286" s="303"/>
      <c r="H286" s="303"/>
      <c r="I286" s="303"/>
      <c r="J286" s="303"/>
      <c r="K286" s="303"/>
      <c r="L286" s="303"/>
      <c r="M286" s="303"/>
      <c r="N286" s="303"/>
      <c r="O286" s="303"/>
      <c r="P286" s="303"/>
      <c r="Q286" s="303"/>
      <c r="R286" s="303"/>
      <c r="S286" s="303"/>
      <c r="T286" s="303"/>
      <c r="U286" s="303"/>
      <c r="V286" s="303"/>
      <c r="W286" s="303"/>
      <c r="X286" s="290"/>
      <c r="Y286" s="290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74">
        <v>4607091384260</v>
      </c>
      <c r="E287" s="319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54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76"/>
      <c r="O287" s="376"/>
      <c r="P287" s="376"/>
      <c r="Q287" s="319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78"/>
      <c r="B288" s="303"/>
      <c r="C288" s="303"/>
      <c r="D288" s="303"/>
      <c r="E288" s="303"/>
      <c r="F288" s="303"/>
      <c r="G288" s="303"/>
      <c r="H288" s="303"/>
      <c r="I288" s="303"/>
      <c r="J288" s="303"/>
      <c r="K288" s="303"/>
      <c r="L288" s="379"/>
      <c r="M288" s="377" t="s">
        <v>63</v>
      </c>
      <c r="N288" s="331"/>
      <c r="O288" s="331"/>
      <c r="P288" s="331"/>
      <c r="Q288" s="331"/>
      <c r="R288" s="331"/>
      <c r="S288" s="332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3"/>
      <c r="B289" s="303"/>
      <c r="C289" s="303"/>
      <c r="D289" s="303"/>
      <c r="E289" s="303"/>
      <c r="F289" s="303"/>
      <c r="G289" s="303"/>
      <c r="H289" s="303"/>
      <c r="I289" s="303"/>
      <c r="J289" s="303"/>
      <c r="K289" s="303"/>
      <c r="L289" s="379"/>
      <c r="M289" s="377" t="s">
        <v>63</v>
      </c>
      <c r="N289" s="331"/>
      <c r="O289" s="331"/>
      <c r="P289" s="331"/>
      <c r="Q289" s="331"/>
      <c r="R289" s="331"/>
      <c r="S289" s="332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73" t="s">
        <v>196</v>
      </c>
      <c r="B290" s="303"/>
      <c r="C290" s="303"/>
      <c r="D290" s="303"/>
      <c r="E290" s="303"/>
      <c r="F290" s="303"/>
      <c r="G290" s="303"/>
      <c r="H290" s="303"/>
      <c r="I290" s="303"/>
      <c r="J290" s="303"/>
      <c r="K290" s="303"/>
      <c r="L290" s="303"/>
      <c r="M290" s="303"/>
      <c r="N290" s="303"/>
      <c r="O290" s="303"/>
      <c r="P290" s="303"/>
      <c r="Q290" s="303"/>
      <c r="R290" s="303"/>
      <c r="S290" s="303"/>
      <c r="T290" s="303"/>
      <c r="U290" s="303"/>
      <c r="V290" s="303"/>
      <c r="W290" s="303"/>
      <c r="X290" s="290"/>
      <c r="Y290" s="290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74">
        <v>4607091384673</v>
      </c>
      <c r="E291" s="319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5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76"/>
      <c r="O291" s="376"/>
      <c r="P291" s="376"/>
      <c r="Q291" s="319"/>
      <c r="R291" s="35"/>
      <c r="S291" s="35"/>
      <c r="T291" s="36" t="s">
        <v>62</v>
      </c>
      <c r="U291" s="295">
        <v>60</v>
      </c>
      <c r="V291" s="296">
        <f>IFERROR(IF(U291="",0,CEILING((U291/$H291),1)*$H291),"")</f>
        <v>62.4</v>
      </c>
      <c r="W291" s="37">
        <f>IFERROR(IF(V291=0,"",ROUNDUP(V291/H291,0)*0.02175),"")</f>
        <v>0.17399999999999999</v>
      </c>
      <c r="X291" s="57"/>
      <c r="Y291" s="58"/>
      <c r="AC291" s="223" t="s">
        <v>1</v>
      </c>
    </row>
    <row r="292" spans="1:29" x14ac:dyDescent="0.2">
      <c r="A292" s="378"/>
      <c r="B292" s="303"/>
      <c r="C292" s="303"/>
      <c r="D292" s="303"/>
      <c r="E292" s="303"/>
      <c r="F292" s="303"/>
      <c r="G292" s="303"/>
      <c r="H292" s="303"/>
      <c r="I292" s="303"/>
      <c r="J292" s="303"/>
      <c r="K292" s="303"/>
      <c r="L292" s="379"/>
      <c r="M292" s="377" t="s">
        <v>63</v>
      </c>
      <c r="N292" s="331"/>
      <c r="O292" s="331"/>
      <c r="P292" s="331"/>
      <c r="Q292" s="331"/>
      <c r="R292" s="331"/>
      <c r="S292" s="332"/>
      <c r="T292" s="38" t="s">
        <v>64</v>
      </c>
      <c r="U292" s="297">
        <f>IFERROR(U291/H291,"0")</f>
        <v>7.6923076923076925</v>
      </c>
      <c r="V292" s="297">
        <f>IFERROR(V291/H291,"0")</f>
        <v>8</v>
      </c>
      <c r="W292" s="297">
        <f>IFERROR(IF(W291="",0,W291),"0")</f>
        <v>0.17399999999999999</v>
      </c>
      <c r="X292" s="298"/>
      <c r="Y292" s="298"/>
    </row>
    <row r="293" spans="1:29" x14ac:dyDescent="0.2">
      <c r="A293" s="303"/>
      <c r="B293" s="303"/>
      <c r="C293" s="303"/>
      <c r="D293" s="303"/>
      <c r="E293" s="303"/>
      <c r="F293" s="303"/>
      <c r="G293" s="303"/>
      <c r="H293" s="303"/>
      <c r="I293" s="303"/>
      <c r="J293" s="303"/>
      <c r="K293" s="303"/>
      <c r="L293" s="379"/>
      <c r="M293" s="377" t="s">
        <v>63</v>
      </c>
      <c r="N293" s="331"/>
      <c r="O293" s="331"/>
      <c r="P293" s="331"/>
      <c r="Q293" s="331"/>
      <c r="R293" s="331"/>
      <c r="S293" s="332"/>
      <c r="T293" s="38" t="s">
        <v>62</v>
      </c>
      <c r="U293" s="297">
        <f>IFERROR(SUM(U291:U291),"0")</f>
        <v>60</v>
      </c>
      <c r="V293" s="297">
        <f>IFERROR(SUM(V291:V291),"0")</f>
        <v>62.4</v>
      </c>
      <c r="W293" s="38"/>
      <c r="X293" s="298"/>
      <c r="Y293" s="298"/>
    </row>
    <row r="294" spans="1:29" ht="16.5" customHeight="1" x14ac:dyDescent="0.25">
      <c r="A294" s="372" t="s">
        <v>461</v>
      </c>
      <c r="B294" s="303"/>
      <c r="C294" s="303"/>
      <c r="D294" s="303"/>
      <c r="E294" s="303"/>
      <c r="F294" s="303"/>
      <c r="G294" s="303"/>
      <c r="H294" s="303"/>
      <c r="I294" s="303"/>
      <c r="J294" s="303"/>
      <c r="K294" s="303"/>
      <c r="L294" s="303"/>
      <c r="M294" s="303"/>
      <c r="N294" s="303"/>
      <c r="O294" s="303"/>
      <c r="P294" s="303"/>
      <c r="Q294" s="303"/>
      <c r="R294" s="303"/>
      <c r="S294" s="303"/>
      <c r="T294" s="303"/>
      <c r="U294" s="303"/>
      <c r="V294" s="303"/>
      <c r="W294" s="303"/>
      <c r="X294" s="291"/>
      <c r="Y294" s="291"/>
    </row>
    <row r="295" spans="1:29" ht="14.25" customHeight="1" x14ac:dyDescent="0.25">
      <c r="A295" s="373" t="s">
        <v>103</v>
      </c>
      <c r="B295" s="303"/>
      <c r="C295" s="303"/>
      <c r="D295" s="303"/>
      <c r="E295" s="303"/>
      <c r="F295" s="303"/>
      <c r="G295" s="303"/>
      <c r="H295" s="303"/>
      <c r="I295" s="303"/>
      <c r="J295" s="303"/>
      <c r="K295" s="303"/>
      <c r="L295" s="303"/>
      <c r="M295" s="303"/>
      <c r="N295" s="303"/>
      <c r="O295" s="303"/>
      <c r="P295" s="303"/>
      <c r="Q295" s="303"/>
      <c r="R295" s="303"/>
      <c r="S295" s="303"/>
      <c r="T295" s="303"/>
      <c r="U295" s="303"/>
      <c r="V295" s="303"/>
      <c r="W295" s="303"/>
      <c r="X295" s="290"/>
      <c r="Y295" s="290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74">
        <v>4607091384185</v>
      </c>
      <c r="E296" s="319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54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76"/>
      <c r="O296" s="376"/>
      <c r="P296" s="376"/>
      <c r="Q296" s="319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74">
        <v>4607091384192</v>
      </c>
      <c r="E297" s="319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54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76"/>
      <c r="O297" s="376"/>
      <c r="P297" s="376"/>
      <c r="Q297" s="319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74">
        <v>4680115881907</v>
      </c>
      <c r="E298" s="319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546" t="s">
        <v>468</v>
      </c>
      <c r="N298" s="376"/>
      <c r="O298" s="376"/>
      <c r="P298" s="376"/>
      <c r="Q298" s="319"/>
      <c r="R298" s="35"/>
      <c r="S298" s="35"/>
      <c r="T298" s="36" t="s">
        <v>62</v>
      </c>
      <c r="U298" s="295">
        <v>100</v>
      </c>
      <c r="V298" s="296">
        <f>IFERROR(IF(U298="",0,CEILING((U298/$H298),1)*$H298),"")</f>
        <v>108</v>
      </c>
      <c r="W298" s="37">
        <f>IFERROR(IF(V298=0,"",ROUNDUP(V298/H298,0)*0.02175),"")</f>
        <v>0.21749999999999997</v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74">
        <v>4607091384680</v>
      </c>
      <c r="E299" s="319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54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76"/>
      <c r="O299" s="376"/>
      <c r="P299" s="376"/>
      <c r="Q299" s="319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78"/>
      <c r="B300" s="303"/>
      <c r="C300" s="303"/>
      <c r="D300" s="303"/>
      <c r="E300" s="303"/>
      <c r="F300" s="303"/>
      <c r="G300" s="303"/>
      <c r="H300" s="303"/>
      <c r="I300" s="303"/>
      <c r="J300" s="303"/>
      <c r="K300" s="303"/>
      <c r="L300" s="379"/>
      <c r="M300" s="377" t="s">
        <v>63</v>
      </c>
      <c r="N300" s="331"/>
      <c r="O300" s="331"/>
      <c r="P300" s="331"/>
      <c r="Q300" s="331"/>
      <c r="R300" s="331"/>
      <c r="S300" s="332"/>
      <c r="T300" s="38" t="s">
        <v>64</v>
      </c>
      <c r="U300" s="297">
        <f>IFERROR(U296/H296,"0")+IFERROR(U297/H297,"0")+IFERROR(U298/H298,"0")+IFERROR(U299/H299,"0")</f>
        <v>9.2592592592592595</v>
      </c>
      <c r="V300" s="297">
        <f>IFERROR(V296/H296,"0")+IFERROR(V297/H297,"0")+IFERROR(V298/H298,"0")+IFERROR(V299/H299,"0")</f>
        <v>10</v>
      </c>
      <c r="W300" s="297">
        <f>IFERROR(IF(W296="",0,W296),"0")+IFERROR(IF(W297="",0,W297),"0")+IFERROR(IF(W298="",0,W298),"0")+IFERROR(IF(W299="",0,W299),"0")</f>
        <v>0.21749999999999997</v>
      </c>
      <c r="X300" s="298"/>
      <c r="Y300" s="298"/>
    </row>
    <row r="301" spans="1:29" x14ac:dyDescent="0.2">
      <c r="A301" s="303"/>
      <c r="B301" s="303"/>
      <c r="C301" s="303"/>
      <c r="D301" s="303"/>
      <c r="E301" s="303"/>
      <c r="F301" s="303"/>
      <c r="G301" s="303"/>
      <c r="H301" s="303"/>
      <c r="I301" s="303"/>
      <c r="J301" s="303"/>
      <c r="K301" s="303"/>
      <c r="L301" s="379"/>
      <c r="M301" s="377" t="s">
        <v>63</v>
      </c>
      <c r="N301" s="331"/>
      <c r="O301" s="331"/>
      <c r="P301" s="331"/>
      <c r="Q301" s="331"/>
      <c r="R301" s="331"/>
      <c r="S301" s="332"/>
      <c r="T301" s="38" t="s">
        <v>62</v>
      </c>
      <c r="U301" s="297">
        <f>IFERROR(SUM(U296:U299),"0")</f>
        <v>100</v>
      </c>
      <c r="V301" s="297">
        <f>IFERROR(SUM(V296:V299),"0")</f>
        <v>108</v>
      </c>
      <c r="W301" s="38"/>
      <c r="X301" s="298"/>
      <c r="Y301" s="298"/>
    </row>
    <row r="302" spans="1:29" ht="14.25" customHeight="1" x14ac:dyDescent="0.25">
      <c r="A302" s="373" t="s">
        <v>57</v>
      </c>
      <c r="B302" s="303"/>
      <c r="C302" s="303"/>
      <c r="D302" s="303"/>
      <c r="E302" s="303"/>
      <c r="F302" s="303"/>
      <c r="G302" s="303"/>
      <c r="H302" s="303"/>
      <c r="I302" s="303"/>
      <c r="J302" s="303"/>
      <c r="K302" s="303"/>
      <c r="L302" s="303"/>
      <c r="M302" s="303"/>
      <c r="N302" s="303"/>
      <c r="O302" s="303"/>
      <c r="P302" s="303"/>
      <c r="Q302" s="303"/>
      <c r="R302" s="303"/>
      <c r="S302" s="303"/>
      <c r="T302" s="303"/>
      <c r="U302" s="303"/>
      <c r="V302" s="303"/>
      <c r="W302" s="303"/>
      <c r="X302" s="290"/>
      <c r="Y302" s="290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74">
        <v>4607091384802</v>
      </c>
      <c r="E303" s="319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5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76"/>
      <c r="O303" s="376"/>
      <c r="P303" s="376"/>
      <c r="Q303" s="319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74">
        <v>4607091384826</v>
      </c>
      <c r="E304" s="319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5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76"/>
      <c r="O304" s="376"/>
      <c r="P304" s="376"/>
      <c r="Q304" s="319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78"/>
      <c r="B305" s="303"/>
      <c r="C305" s="303"/>
      <c r="D305" s="303"/>
      <c r="E305" s="303"/>
      <c r="F305" s="303"/>
      <c r="G305" s="303"/>
      <c r="H305" s="303"/>
      <c r="I305" s="303"/>
      <c r="J305" s="303"/>
      <c r="K305" s="303"/>
      <c r="L305" s="379"/>
      <c r="M305" s="377" t="s">
        <v>63</v>
      </c>
      <c r="N305" s="331"/>
      <c r="O305" s="331"/>
      <c r="P305" s="331"/>
      <c r="Q305" s="331"/>
      <c r="R305" s="331"/>
      <c r="S305" s="332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3"/>
      <c r="B306" s="303"/>
      <c r="C306" s="303"/>
      <c r="D306" s="303"/>
      <c r="E306" s="303"/>
      <c r="F306" s="303"/>
      <c r="G306" s="303"/>
      <c r="H306" s="303"/>
      <c r="I306" s="303"/>
      <c r="J306" s="303"/>
      <c r="K306" s="303"/>
      <c r="L306" s="379"/>
      <c r="M306" s="377" t="s">
        <v>63</v>
      </c>
      <c r="N306" s="331"/>
      <c r="O306" s="331"/>
      <c r="P306" s="331"/>
      <c r="Q306" s="331"/>
      <c r="R306" s="331"/>
      <c r="S306" s="332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73" t="s">
        <v>65</v>
      </c>
      <c r="B307" s="303"/>
      <c r="C307" s="303"/>
      <c r="D307" s="303"/>
      <c r="E307" s="303"/>
      <c r="F307" s="303"/>
      <c r="G307" s="303"/>
      <c r="H307" s="303"/>
      <c r="I307" s="303"/>
      <c r="J307" s="303"/>
      <c r="K307" s="303"/>
      <c r="L307" s="303"/>
      <c r="M307" s="303"/>
      <c r="N307" s="303"/>
      <c r="O307" s="303"/>
      <c r="P307" s="303"/>
      <c r="Q307" s="303"/>
      <c r="R307" s="303"/>
      <c r="S307" s="303"/>
      <c r="T307" s="303"/>
      <c r="U307" s="303"/>
      <c r="V307" s="303"/>
      <c r="W307" s="303"/>
      <c r="X307" s="290"/>
      <c r="Y307" s="290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74">
        <v>4607091384246</v>
      </c>
      <c r="E308" s="319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55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76"/>
      <c r="O308" s="376"/>
      <c r="P308" s="376"/>
      <c r="Q308" s="319"/>
      <c r="R308" s="35"/>
      <c r="S308" s="35"/>
      <c r="T308" s="36" t="s">
        <v>62</v>
      </c>
      <c r="U308" s="295">
        <v>30</v>
      </c>
      <c r="V308" s="296">
        <f>IFERROR(IF(U308="",0,CEILING((U308/$H308),1)*$H308),"")</f>
        <v>31.2</v>
      </c>
      <c r="W308" s="37">
        <f>IFERROR(IF(V308=0,"",ROUNDUP(V308/H308,0)*0.02175),"")</f>
        <v>8.6999999999999994E-2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74">
        <v>4680115881976</v>
      </c>
      <c r="E309" s="319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551" t="s">
        <v>479</v>
      </c>
      <c r="N309" s="376"/>
      <c r="O309" s="376"/>
      <c r="P309" s="376"/>
      <c r="Q309" s="319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74">
        <v>4607091384253</v>
      </c>
      <c r="E310" s="319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5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76"/>
      <c r="O310" s="376"/>
      <c r="P310" s="376"/>
      <c r="Q310" s="319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74">
        <v>4680115881969</v>
      </c>
      <c r="E311" s="319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553" t="s">
        <v>484</v>
      </c>
      <c r="N311" s="376"/>
      <c r="O311" s="376"/>
      <c r="P311" s="376"/>
      <c r="Q311" s="319"/>
      <c r="R311" s="35"/>
      <c r="S311" s="35"/>
      <c r="T311" s="36" t="s">
        <v>62</v>
      </c>
      <c r="U311" s="295">
        <v>12</v>
      </c>
      <c r="V311" s="296">
        <f>IFERROR(IF(U311="",0,CEILING((U311/$H311),1)*$H311),"")</f>
        <v>12</v>
      </c>
      <c r="W311" s="37">
        <f>IFERROR(IF(V311=0,"",ROUNDUP(V311/H311,0)*0.00753),"")</f>
        <v>3.7650000000000003E-2</v>
      </c>
      <c r="X311" s="57"/>
      <c r="Y311" s="58"/>
      <c r="AC311" s="233" t="s">
        <v>1</v>
      </c>
    </row>
    <row r="312" spans="1:29" x14ac:dyDescent="0.2">
      <c r="A312" s="378"/>
      <c r="B312" s="303"/>
      <c r="C312" s="303"/>
      <c r="D312" s="303"/>
      <c r="E312" s="303"/>
      <c r="F312" s="303"/>
      <c r="G312" s="303"/>
      <c r="H312" s="303"/>
      <c r="I312" s="303"/>
      <c r="J312" s="303"/>
      <c r="K312" s="303"/>
      <c r="L312" s="379"/>
      <c r="M312" s="377" t="s">
        <v>63</v>
      </c>
      <c r="N312" s="331"/>
      <c r="O312" s="331"/>
      <c r="P312" s="331"/>
      <c r="Q312" s="331"/>
      <c r="R312" s="331"/>
      <c r="S312" s="332"/>
      <c r="T312" s="38" t="s">
        <v>64</v>
      </c>
      <c r="U312" s="297">
        <f>IFERROR(U308/H308,"0")+IFERROR(U309/H309,"0")+IFERROR(U310/H310,"0")+IFERROR(U311/H311,"0")</f>
        <v>8.8461538461538467</v>
      </c>
      <c r="V312" s="297">
        <f>IFERROR(V308/H308,"0")+IFERROR(V309/H309,"0")+IFERROR(V310/H310,"0")+IFERROR(V311/H311,"0")</f>
        <v>9</v>
      </c>
      <c r="W312" s="297">
        <f>IFERROR(IF(W308="",0,W308),"0")+IFERROR(IF(W309="",0,W309),"0")+IFERROR(IF(W310="",0,W310),"0")+IFERROR(IF(W311="",0,W311),"0")</f>
        <v>0.12465</v>
      </c>
      <c r="X312" s="298"/>
      <c r="Y312" s="298"/>
    </row>
    <row r="313" spans="1:29" x14ac:dyDescent="0.2">
      <c r="A313" s="303"/>
      <c r="B313" s="303"/>
      <c r="C313" s="303"/>
      <c r="D313" s="303"/>
      <c r="E313" s="303"/>
      <c r="F313" s="303"/>
      <c r="G313" s="303"/>
      <c r="H313" s="303"/>
      <c r="I313" s="303"/>
      <c r="J313" s="303"/>
      <c r="K313" s="303"/>
      <c r="L313" s="379"/>
      <c r="M313" s="377" t="s">
        <v>63</v>
      </c>
      <c r="N313" s="331"/>
      <c r="O313" s="331"/>
      <c r="P313" s="331"/>
      <c r="Q313" s="331"/>
      <c r="R313" s="331"/>
      <c r="S313" s="332"/>
      <c r="T313" s="38" t="s">
        <v>62</v>
      </c>
      <c r="U313" s="297">
        <f>IFERROR(SUM(U308:U311),"0")</f>
        <v>42</v>
      </c>
      <c r="V313" s="297">
        <f>IFERROR(SUM(V308:V311),"0")</f>
        <v>43.2</v>
      </c>
      <c r="W313" s="38"/>
      <c r="X313" s="298"/>
      <c r="Y313" s="298"/>
    </row>
    <row r="314" spans="1:29" ht="14.25" customHeight="1" x14ac:dyDescent="0.25">
      <c r="A314" s="373" t="s">
        <v>196</v>
      </c>
      <c r="B314" s="303"/>
      <c r="C314" s="303"/>
      <c r="D314" s="303"/>
      <c r="E314" s="303"/>
      <c r="F314" s="303"/>
      <c r="G314" s="303"/>
      <c r="H314" s="303"/>
      <c r="I314" s="303"/>
      <c r="J314" s="303"/>
      <c r="K314" s="303"/>
      <c r="L314" s="303"/>
      <c r="M314" s="303"/>
      <c r="N314" s="303"/>
      <c r="O314" s="303"/>
      <c r="P314" s="303"/>
      <c r="Q314" s="303"/>
      <c r="R314" s="303"/>
      <c r="S314" s="303"/>
      <c r="T314" s="303"/>
      <c r="U314" s="303"/>
      <c r="V314" s="303"/>
      <c r="W314" s="303"/>
      <c r="X314" s="290"/>
      <c r="Y314" s="290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74">
        <v>4607091389357</v>
      </c>
      <c r="E315" s="319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554" t="s">
        <v>487</v>
      </c>
      <c r="N315" s="376"/>
      <c r="O315" s="376"/>
      <c r="P315" s="376"/>
      <c r="Q315" s="319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78"/>
      <c r="B316" s="303"/>
      <c r="C316" s="303"/>
      <c r="D316" s="303"/>
      <c r="E316" s="303"/>
      <c r="F316" s="303"/>
      <c r="G316" s="303"/>
      <c r="H316" s="303"/>
      <c r="I316" s="303"/>
      <c r="J316" s="303"/>
      <c r="K316" s="303"/>
      <c r="L316" s="379"/>
      <c r="M316" s="377" t="s">
        <v>63</v>
      </c>
      <c r="N316" s="331"/>
      <c r="O316" s="331"/>
      <c r="P316" s="331"/>
      <c r="Q316" s="331"/>
      <c r="R316" s="331"/>
      <c r="S316" s="332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3"/>
      <c r="B317" s="303"/>
      <c r="C317" s="303"/>
      <c r="D317" s="303"/>
      <c r="E317" s="303"/>
      <c r="F317" s="303"/>
      <c r="G317" s="303"/>
      <c r="H317" s="303"/>
      <c r="I317" s="303"/>
      <c r="J317" s="303"/>
      <c r="K317" s="303"/>
      <c r="L317" s="379"/>
      <c r="M317" s="377" t="s">
        <v>63</v>
      </c>
      <c r="N317" s="331"/>
      <c r="O317" s="331"/>
      <c r="P317" s="331"/>
      <c r="Q317" s="331"/>
      <c r="R317" s="331"/>
      <c r="S317" s="332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70" t="s">
        <v>488</v>
      </c>
      <c r="B318" s="371"/>
      <c r="C318" s="371"/>
      <c r="D318" s="371"/>
      <c r="E318" s="371"/>
      <c r="F318" s="371"/>
      <c r="G318" s="371"/>
      <c r="H318" s="371"/>
      <c r="I318" s="371"/>
      <c r="J318" s="371"/>
      <c r="K318" s="371"/>
      <c r="L318" s="371"/>
      <c r="M318" s="371"/>
      <c r="N318" s="371"/>
      <c r="O318" s="371"/>
      <c r="P318" s="371"/>
      <c r="Q318" s="371"/>
      <c r="R318" s="371"/>
      <c r="S318" s="371"/>
      <c r="T318" s="371"/>
      <c r="U318" s="371"/>
      <c r="V318" s="371"/>
      <c r="W318" s="371"/>
      <c r="X318" s="49"/>
      <c r="Y318" s="49"/>
    </row>
    <row r="319" spans="1:29" ht="16.5" customHeight="1" x14ac:dyDescent="0.25">
      <c r="A319" s="372" t="s">
        <v>489</v>
      </c>
      <c r="B319" s="303"/>
      <c r="C319" s="303"/>
      <c r="D319" s="303"/>
      <c r="E319" s="303"/>
      <c r="F319" s="303"/>
      <c r="G319" s="303"/>
      <c r="H319" s="303"/>
      <c r="I319" s="303"/>
      <c r="J319" s="303"/>
      <c r="K319" s="303"/>
      <c r="L319" s="303"/>
      <c r="M319" s="303"/>
      <c r="N319" s="303"/>
      <c r="O319" s="303"/>
      <c r="P319" s="303"/>
      <c r="Q319" s="303"/>
      <c r="R319" s="303"/>
      <c r="S319" s="303"/>
      <c r="T319" s="303"/>
      <c r="U319" s="303"/>
      <c r="V319" s="303"/>
      <c r="W319" s="303"/>
      <c r="X319" s="291"/>
      <c r="Y319" s="291"/>
    </row>
    <row r="320" spans="1:29" ht="14.25" customHeight="1" x14ac:dyDescent="0.25">
      <c r="A320" s="373" t="s">
        <v>103</v>
      </c>
      <c r="B320" s="303"/>
      <c r="C320" s="303"/>
      <c r="D320" s="303"/>
      <c r="E320" s="303"/>
      <c r="F320" s="303"/>
      <c r="G320" s="303"/>
      <c r="H320" s="303"/>
      <c r="I320" s="303"/>
      <c r="J320" s="303"/>
      <c r="K320" s="303"/>
      <c r="L320" s="303"/>
      <c r="M320" s="303"/>
      <c r="N320" s="303"/>
      <c r="O320" s="303"/>
      <c r="P320" s="303"/>
      <c r="Q320" s="303"/>
      <c r="R320" s="303"/>
      <c r="S320" s="303"/>
      <c r="T320" s="303"/>
      <c r="U320" s="303"/>
      <c r="V320" s="303"/>
      <c r="W320" s="303"/>
      <c r="X320" s="290"/>
      <c r="Y320" s="290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74">
        <v>4607091389708</v>
      </c>
      <c r="E321" s="319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55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76"/>
      <c r="O321" s="376"/>
      <c r="P321" s="376"/>
      <c r="Q321" s="319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74">
        <v>4607091389692</v>
      </c>
      <c r="E322" s="319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556" t="s">
        <v>494</v>
      </c>
      <c r="N322" s="376"/>
      <c r="O322" s="376"/>
      <c r="P322" s="376"/>
      <c r="Q322" s="319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78"/>
      <c r="B323" s="303"/>
      <c r="C323" s="303"/>
      <c r="D323" s="303"/>
      <c r="E323" s="303"/>
      <c r="F323" s="303"/>
      <c r="G323" s="303"/>
      <c r="H323" s="303"/>
      <c r="I323" s="303"/>
      <c r="J323" s="303"/>
      <c r="K323" s="303"/>
      <c r="L323" s="379"/>
      <c r="M323" s="377" t="s">
        <v>63</v>
      </c>
      <c r="N323" s="331"/>
      <c r="O323" s="331"/>
      <c r="P323" s="331"/>
      <c r="Q323" s="331"/>
      <c r="R323" s="331"/>
      <c r="S323" s="332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3"/>
      <c r="B324" s="303"/>
      <c r="C324" s="303"/>
      <c r="D324" s="303"/>
      <c r="E324" s="303"/>
      <c r="F324" s="303"/>
      <c r="G324" s="303"/>
      <c r="H324" s="303"/>
      <c r="I324" s="303"/>
      <c r="J324" s="303"/>
      <c r="K324" s="303"/>
      <c r="L324" s="379"/>
      <c r="M324" s="377" t="s">
        <v>63</v>
      </c>
      <c r="N324" s="331"/>
      <c r="O324" s="331"/>
      <c r="P324" s="331"/>
      <c r="Q324" s="331"/>
      <c r="R324" s="331"/>
      <c r="S324" s="332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73" t="s">
        <v>57</v>
      </c>
      <c r="B325" s="303"/>
      <c r="C325" s="303"/>
      <c r="D325" s="303"/>
      <c r="E325" s="303"/>
      <c r="F325" s="303"/>
      <c r="G325" s="303"/>
      <c r="H325" s="303"/>
      <c r="I325" s="303"/>
      <c r="J325" s="303"/>
      <c r="K325" s="303"/>
      <c r="L325" s="303"/>
      <c r="M325" s="303"/>
      <c r="N325" s="303"/>
      <c r="O325" s="303"/>
      <c r="P325" s="303"/>
      <c r="Q325" s="303"/>
      <c r="R325" s="303"/>
      <c r="S325" s="303"/>
      <c r="T325" s="303"/>
      <c r="U325" s="303"/>
      <c r="V325" s="303"/>
      <c r="W325" s="303"/>
      <c r="X325" s="290"/>
      <c r="Y325" s="290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74">
        <v>4680115883147</v>
      </c>
      <c r="E326" s="319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557" t="s">
        <v>497</v>
      </c>
      <c r="N326" s="376"/>
      <c r="O326" s="376"/>
      <c r="P326" s="376"/>
      <c r="Q326" s="319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74">
        <v>4680115883154</v>
      </c>
      <c r="E327" s="319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558" t="s">
        <v>501</v>
      </c>
      <c r="N327" s="376"/>
      <c r="O327" s="376"/>
      <c r="P327" s="376"/>
      <c r="Q327" s="319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74">
        <v>4680115883161</v>
      </c>
      <c r="E328" s="319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559" t="s">
        <v>504</v>
      </c>
      <c r="N328" s="376"/>
      <c r="O328" s="376"/>
      <c r="P328" s="376"/>
      <c r="Q328" s="319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74">
        <v>4680115883185</v>
      </c>
      <c r="E329" s="319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560" t="s">
        <v>507</v>
      </c>
      <c r="N329" s="376"/>
      <c r="O329" s="376"/>
      <c r="P329" s="376"/>
      <c r="Q329" s="319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74">
        <v>4607091389753</v>
      </c>
      <c r="E330" s="319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56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76"/>
      <c r="O330" s="376"/>
      <c r="P330" s="376"/>
      <c r="Q330" s="319"/>
      <c r="R330" s="35"/>
      <c r="S330" s="35"/>
      <c r="T330" s="36" t="s">
        <v>62</v>
      </c>
      <c r="U330" s="295">
        <v>50</v>
      </c>
      <c r="V330" s="296">
        <f t="shared" si="14"/>
        <v>50.400000000000006</v>
      </c>
      <c r="W330" s="37">
        <f>IFERROR(IF(V330=0,"",ROUNDUP(V330/H330,0)*0.00753),"")</f>
        <v>9.0359999999999996E-2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74">
        <v>4607091389760</v>
      </c>
      <c r="E331" s="319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76"/>
      <c r="O331" s="376"/>
      <c r="P331" s="376"/>
      <c r="Q331" s="319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74">
        <v>4607091389746</v>
      </c>
      <c r="E332" s="319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56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76"/>
      <c r="O332" s="376"/>
      <c r="P332" s="376"/>
      <c r="Q332" s="319"/>
      <c r="R332" s="35"/>
      <c r="S332" s="35"/>
      <c r="T332" s="36" t="s">
        <v>62</v>
      </c>
      <c r="U332" s="295">
        <v>150</v>
      </c>
      <c r="V332" s="296">
        <f t="shared" si="14"/>
        <v>151.20000000000002</v>
      </c>
      <c r="W332" s="37">
        <f>IFERROR(IF(V332=0,"",ROUNDUP(V332/H332,0)*0.00753),"")</f>
        <v>0.27107999999999999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74">
        <v>4607091384338</v>
      </c>
      <c r="E333" s="319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19"/>
      <c r="R333" s="35"/>
      <c r="S333" s="35"/>
      <c r="T333" s="36" t="s">
        <v>62</v>
      </c>
      <c r="U333" s="295">
        <v>105</v>
      </c>
      <c r="V333" s="296">
        <f t="shared" si="14"/>
        <v>105</v>
      </c>
      <c r="W333" s="37">
        <f>IFERROR(IF(V333=0,"",ROUNDUP(V333/H333,0)*0.00502),"")</f>
        <v>0.251</v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74">
        <v>4607091389524</v>
      </c>
      <c r="E334" s="319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5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76"/>
      <c r="O334" s="376"/>
      <c r="P334" s="376"/>
      <c r="Q334" s="319"/>
      <c r="R334" s="35"/>
      <c r="S334" s="35"/>
      <c r="T334" s="36" t="s">
        <v>62</v>
      </c>
      <c r="U334" s="295">
        <v>35</v>
      </c>
      <c r="V334" s="296">
        <f t="shared" si="14"/>
        <v>35.700000000000003</v>
      </c>
      <c r="W334" s="37">
        <f>IFERROR(IF(V334=0,"",ROUNDUP(V334/H334,0)*0.00502),"")</f>
        <v>8.5339999999999999E-2</v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74">
        <v>4607091384345</v>
      </c>
      <c r="E335" s="319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56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76"/>
      <c r="O335" s="376"/>
      <c r="P335" s="376"/>
      <c r="Q335" s="319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74">
        <v>4607091389531</v>
      </c>
      <c r="E336" s="319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56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76"/>
      <c r="O336" s="376"/>
      <c r="P336" s="376"/>
      <c r="Q336" s="319"/>
      <c r="R336" s="35"/>
      <c r="S336" s="35"/>
      <c r="T336" s="36" t="s">
        <v>62</v>
      </c>
      <c r="U336" s="295">
        <v>87.5</v>
      </c>
      <c r="V336" s="296">
        <f t="shared" si="14"/>
        <v>88.2</v>
      </c>
      <c r="W336" s="37">
        <f>IFERROR(IF(V336=0,"",ROUNDUP(V336/H336,0)*0.00502),"")</f>
        <v>0.21084</v>
      </c>
      <c r="X336" s="57"/>
      <c r="Y336" s="58"/>
      <c r="AC336" s="247" t="s">
        <v>1</v>
      </c>
    </row>
    <row r="337" spans="1:29" x14ac:dyDescent="0.2">
      <c r="A337" s="378"/>
      <c r="B337" s="303"/>
      <c r="C337" s="303"/>
      <c r="D337" s="303"/>
      <c r="E337" s="303"/>
      <c r="F337" s="303"/>
      <c r="G337" s="303"/>
      <c r="H337" s="303"/>
      <c r="I337" s="303"/>
      <c r="J337" s="303"/>
      <c r="K337" s="303"/>
      <c r="L337" s="379"/>
      <c r="M337" s="377" t="s">
        <v>63</v>
      </c>
      <c r="N337" s="331"/>
      <c r="O337" s="331"/>
      <c r="P337" s="331"/>
      <c r="Q337" s="331"/>
      <c r="R337" s="331"/>
      <c r="S337" s="332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155.95238095238093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157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0.90861999999999998</v>
      </c>
      <c r="X337" s="298"/>
      <c r="Y337" s="298"/>
    </row>
    <row r="338" spans="1:29" x14ac:dyDescent="0.2">
      <c r="A338" s="303"/>
      <c r="B338" s="303"/>
      <c r="C338" s="303"/>
      <c r="D338" s="303"/>
      <c r="E338" s="303"/>
      <c r="F338" s="303"/>
      <c r="G338" s="303"/>
      <c r="H338" s="303"/>
      <c r="I338" s="303"/>
      <c r="J338" s="303"/>
      <c r="K338" s="303"/>
      <c r="L338" s="379"/>
      <c r="M338" s="377" t="s">
        <v>63</v>
      </c>
      <c r="N338" s="331"/>
      <c r="O338" s="331"/>
      <c r="P338" s="331"/>
      <c r="Q338" s="331"/>
      <c r="R338" s="331"/>
      <c r="S338" s="332"/>
      <c r="T338" s="38" t="s">
        <v>62</v>
      </c>
      <c r="U338" s="297">
        <f>IFERROR(SUM(U326:U336),"0")</f>
        <v>427.5</v>
      </c>
      <c r="V338" s="297">
        <f>IFERROR(SUM(V326:V336),"0")</f>
        <v>430.5</v>
      </c>
      <c r="W338" s="38"/>
      <c r="X338" s="298"/>
      <c r="Y338" s="298"/>
    </row>
    <row r="339" spans="1:29" ht="14.25" customHeight="1" x14ac:dyDescent="0.25">
      <c r="A339" s="373" t="s">
        <v>65</v>
      </c>
      <c r="B339" s="303"/>
      <c r="C339" s="303"/>
      <c r="D339" s="303"/>
      <c r="E339" s="303"/>
      <c r="F339" s="303"/>
      <c r="G339" s="303"/>
      <c r="H339" s="303"/>
      <c r="I339" s="303"/>
      <c r="J339" s="303"/>
      <c r="K339" s="303"/>
      <c r="L339" s="303"/>
      <c r="M339" s="303"/>
      <c r="N339" s="303"/>
      <c r="O339" s="303"/>
      <c r="P339" s="303"/>
      <c r="Q339" s="303"/>
      <c r="R339" s="303"/>
      <c r="S339" s="303"/>
      <c r="T339" s="303"/>
      <c r="U339" s="303"/>
      <c r="V339" s="303"/>
      <c r="W339" s="303"/>
      <c r="X339" s="290"/>
      <c r="Y339" s="290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74">
        <v>4607091389685</v>
      </c>
      <c r="E340" s="319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5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76"/>
      <c r="O340" s="376"/>
      <c r="P340" s="376"/>
      <c r="Q340" s="319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74">
        <v>4607091389654</v>
      </c>
      <c r="E341" s="319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569" t="s">
        <v>526</v>
      </c>
      <c r="N341" s="376"/>
      <c r="O341" s="376"/>
      <c r="P341" s="376"/>
      <c r="Q341" s="319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74">
        <v>4607091384352</v>
      </c>
      <c r="E342" s="319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5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76"/>
      <c r="O342" s="376"/>
      <c r="P342" s="376"/>
      <c r="Q342" s="319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74">
        <v>4607091389661</v>
      </c>
      <c r="E343" s="319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5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76"/>
      <c r="O343" s="376"/>
      <c r="P343" s="376"/>
      <c r="Q343" s="319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78"/>
      <c r="B344" s="303"/>
      <c r="C344" s="303"/>
      <c r="D344" s="303"/>
      <c r="E344" s="303"/>
      <c r="F344" s="303"/>
      <c r="G344" s="303"/>
      <c r="H344" s="303"/>
      <c r="I344" s="303"/>
      <c r="J344" s="303"/>
      <c r="K344" s="303"/>
      <c r="L344" s="379"/>
      <c r="M344" s="377" t="s">
        <v>63</v>
      </c>
      <c r="N344" s="331"/>
      <c r="O344" s="331"/>
      <c r="P344" s="331"/>
      <c r="Q344" s="331"/>
      <c r="R344" s="331"/>
      <c r="S344" s="332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3"/>
      <c r="B345" s="303"/>
      <c r="C345" s="303"/>
      <c r="D345" s="303"/>
      <c r="E345" s="303"/>
      <c r="F345" s="303"/>
      <c r="G345" s="303"/>
      <c r="H345" s="303"/>
      <c r="I345" s="303"/>
      <c r="J345" s="303"/>
      <c r="K345" s="303"/>
      <c r="L345" s="379"/>
      <c r="M345" s="377" t="s">
        <v>63</v>
      </c>
      <c r="N345" s="331"/>
      <c r="O345" s="331"/>
      <c r="P345" s="331"/>
      <c r="Q345" s="331"/>
      <c r="R345" s="331"/>
      <c r="S345" s="332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73" t="s">
        <v>196</v>
      </c>
      <c r="B346" s="303"/>
      <c r="C346" s="303"/>
      <c r="D346" s="303"/>
      <c r="E346" s="303"/>
      <c r="F346" s="303"/>
      <c r="G346" s="303"/>
      <c r="H346" s="303"/>
      <c r="I346" s="303"/>
      <c r="J346" s="303"/>
      <c r="K346" s="303"/>
      <c r="L346" s="303"/>
      <c r="M346" s="303"/>
      <c r="N346" s="303"/>
      <c r="O346" s="303"/>
      <c r="P346" s="303"/>
      <c r="Q346" s="303"/>
      <c r="R346" s="303"/>
      <c r="S346" s="303"/>
      <c r="T346" s="303"/>
      <c r="U346" s="303"/>
      <c r="V346" s="303"/>
      <c r="W346" s="303"/>
      <c r="X346" s="290"/>
      <c r="Y346" s="290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74">
        <v>4680115881648</v>
      </c>
      <c r="E347" s="319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572" t="s">
        <v>533</v>
      </c>
      <c r="N347" s="376"/>
      <c r="O347" s="376"/>
      <c r="P347" s="376"/>
      <c r="Q347" s="319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78"/>
      <c r="B348" s="303"/>
      <c r="C348" s="303"/>
      <c r="D348" s="303"/>
      <c r="E348" s="303"/>
      <c r="F348" s="303"/>
      <c r="G348" s="303"/>
      <c r="H348" s="303"/>
      <c r="I348" s="303"/>
      <c r="J348" s="303"/>
      <c r="K348" s="303"/>
      <c r="L348" s="379"/>
      <c r="M348" s="377" t="s">
        <v>63</v>
      </c>
      <c r="N348" s="331"/>
      <c r="O348" s="331"/>
      <c r="P348" s="331"/>
      <c r="Q348" s="331"/>
      <c r="R348" s="331"/>
      <c r="S348" s="332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3"/>
      <c r="B349" s="303"/>
      <c r="C349" s="303"/>
      <c r="D349" s="303"/>
      <c r="E349" s="303"/>
      <c r="F349" s="303"/>
      <c r="G349" s="303"/>
      <c r="H349" s="303"/>
      <c r="I349" s="303"/>
      <c r="J349" s="303"/>
      <c r="K349" s="303"/>
      <c r="L349" s="379"/>
      <c r="M349" s="377" t="s">
        <v>63</v>
      </c>
      <c r="N349" s="331"/>
      <c r="O349" s="331"/>
      <c r="P349" s="331"/>
      <c r="Q349" s="331"/>
      <c r="R349" s="331"/>
      <c r="S349" s="332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72" t="s">
        <v>534</v>
      </c>
      <c r="B350" s="303"/>
      <c r="C350" s="303"/>
      <c r="D350" s="303"/>
      <c r="E350" s="303"/>
      <c r="F350" s="303"/>
      <c r="G350" s="303"/>
      <c r="H350" s="303"/>
      <c r="I350" s="303"/>
      <c r="J350" s="303"/>
      <c r="K350" s="303"/>
      <c r="L350" s="303"/>
      <c r="M350" s="303"/>
      <c r="N350" s="303"/>
      <c r="O350" s="303"/>
      <c r="P350" s="303"/>
      <c r="Q350" s="303"/>
      <c r="R350" s="303"/>
      <c r="S350" s="303"/>
      <c r="T350" s="303"/>
      <c r="U350" s="303"/>
      <c r="V350" s="303"/>
      <c r="W350" s="303"/>
      <c r="X350" s="291"/>
      <c r="Y350" s="291"/>
    </row>
    <row r="351" spans="1:29" ht="14.25" customHeight="1" x14ac:dyDescent="0.25">
      <c r="A351" s="373" t="s">
        <v>96</v>
      </c>
      <c r="B351" s="303"/>
      <c r="C351" s="303"/>
      <c r="D351" s="303"/>
      <c r="E351" s="303"/>
      <c r="F351" s="303"/>
      <c r="G351" s="303"/>
      <c r="H351" s="303"/>
      <c r="I351" s="303"/>
      <c r="J351" s="303"/>
      <c r="K351" s="303"/>
      <c r="L351" s="303"/>
      <c r="M351" s="303"/>
      <c r="N351" s="303"/>
      <c r="O351" s="303"/>
      <c r="P351" s="303"/>
      <c r="Q351" s="303"/>
      <c r="R351" s="303"/>
      <c r="S351" s="303"/>
      <c r="T351" s="303"/>
      <c r="U351" s="303"/>
      <c r="V351" s="303"/>
      <c r="W351" s="303"/>
      <c r="X351" s="290"/>
      <c r="Y351" s="290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74">
        <v>4607091389388</v>
      </c>
      <c r="E352" s="319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57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76"/>
      <c r="O352" s="376"/>
      <c r="P352" s="376"/>
      <c r="Q352" s="319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74">
        <v>4607091389364</v>
      </c>
      <c r="E353" s="319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57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76"/>
      <c r="O353" s="376"/>
      <c r="P353" s="376"/>
      <c r="Q353" s="319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78"/>
      <c r="B354" s="303"/>
      <c r="C354" s="303"/>
      <c r="D354" s="303"/>
      <c r="E354" s="303"/>
      <c r="F354" s="303"/>
      <c r="G354" s="303"/>
      <c r="H354" s="303"/>
      <c r="I354" s="303"/>
      <c r="J354" s="303"/>
      <c r="K354" s="303"/>
      <c r="L354" s="379"/>
      <c r="M354" s="377" t="s">
        <v>63</v>
      </c>
      <c r="N354" s="331"/>
      <c r="O354" s="331"/>
      <c r="P354" s="331"/>
      <c r="Q354" s="331"/>
      <c r="R354" s="331"/>
      <c r="S354" s="332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3"/>
      <c r="B355" s="303"/>
      <c r="C355" s="303"/>
      <c r="D355" s="303"/>
      <c r="E355" s="303"/>
      <c r="F355" s="303"/>
      <c r="G355" s="303"/>
      <c r="H355" s="303"/>
      <c r="I355" s="303"/>
      <c r="J355" s="303"/>
      <c r="K355" s="303"/>
      <c r="L355" s="379"/>
      <c r="M355" s="377" t="s">
        <v>63</v>
      </c>
      <c r="N355" s="331"/>
      <c r="O355" s="331"/>
      <c r="P355" s="331"/>
      <c r="Q355" s="331"/>
      <c r="R355" s="331"/>
      <c r="S355" s="332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73" t="s">
        <v>57</v>
      </c>
      <c r="B356" s="303"/>
      <c r="C356" s="303"/>
      <c r="D356" s="303"/>
      <c r="E356" s="303"/>
      <c r="F356" s="303"/>
      <c r="G356" s="303"/>
      <c r="H356" s="303"/>
      <c r="I356" s="303"/>
      <c r="J356" s="303"/>
      <c r="K356" s="303"/>
      <c r="L356" s="303"/>
      <c r="M356" s="303"/>
      <c r="N356" s="303"/>
      <c r="O356" s="303"/>
      <c r="P356" s="303"/>
      <c r="Q356" s="303"/>
      <c r="R356" s="303"/>
      <c r="S356" s="303"/>
      <c r="T356" s="303"/>
      <c r="U356" s="303"/>
      <c r="V356" s="303"/>
      <c r="W356" s="303"/>
      <c r="X356" s="290"/>
      <c r="Y356" s="290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74">
        <v>4607091389739</v>
      </c>
      <c r="E357" s="319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575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76"/>
      <c r="O357" s="376"/>
      <c r="P357" s="376"/>
      <c r="Q357" s="319"/>
      <c r="R357" s="35"/>
      <c r="S357" s="35"/>
      <c r="T357" s="36" t="s">
        <v>62</v>
      </c>
      <c r="U357" s="295">
        <v>150</v>
      </c>
      <c r="V357" s="296">
        <f>IFERROR(IF(U357="",0,CEILING((U357/$H357),1)*$H357),"")</f>
        <v>151.20000000000002</v>
      </c>
      <c r="W357" s="37">
        <f>IFERROR(IF(V357=0,"",ROUNDUP(V357/H357,0)*0.00753),"")</f>
        <v>0.27107999999999999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74">
        <v>4607091389425</v>
      </c>
      <c r="E358" s="319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5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76"/>
      <c r="O358" s="376"/>
      <c r="P358" s="376"/>
      <c r="Q358" s="319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74">
        <v>4680115880771</v>
      </c>
      <c r="E359" s="319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57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76"/>
      <c r="O359" s="376"/>
      <c r="P359" s="376"/>
      <c r="Q359" s="319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74">
        <v>4607091389500</v>
      </c>
      <c r="E360" s="319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5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76"/>
      <c r="O360" s="376"/>
      <c r="P360" s="376"/>
      <c r="Q360" s="319"/>
      <c r="R360" s="35"/>
      <c r="S360" s="35"/>
      <c r="T360" s="36" t="s">
        <v>62</v>
      </c>
      <c r="U360" s="295">
        <v>35</v>
      </c>
      <c r="V360" s="296">
        <f>IFERROR(IF(U360="",0,CEILING((U360/$H360),1)*$H360),"")</f>
        <v>35.700000000000003</v>
      </c>
      <c r="W360" s="37">
        <f>IFERROR(IF(V360=0,"",ROUNDUP(V360/H360,0)*0.00502),"")</f>
        <v>8.5339999999999999E-2</v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74">
        <v>4680115881983</v>
      </c>
      <c r="E361" s="319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579" t="s">
        <v>549</v>
      </c>
      <c r="N361" s="376"/>
      <c r="O361" s="376"/>
      <c r="P361" s="376"/>
      <c r="Q361" s="319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78"/>
      <c r="B362" s="303"/>
      <c r="C362" s="303"/>
      <c r="D362" s="303"/>
      <c r="E362" s="303"/>
      <c r="F362" s="303"/>
      <c r="G362" s="303"/>
      <c r="H362" s="303"/>
      <c r="I362" s="303"/>
      <c r="J362" s="303"/>
      <c r="K362" s="303"/>
      <c r="L362" s="379"/>
      <c r="M362" s="377" t="s">
        <v>63</v>
      </c>
      <c r="N362" s="331"/>
      <c r="O362" s="331"/>
      <c r="P362" s="331"/>
      <c r="Q362" s="331"/>
      <c r="R362" s="331"/>
      <c r="S362" s="332"/>
      <c r="T362" s="38" t="s">
        <v>64</v>
      </c>
      <c r="U362" s="297">
        <f>IFERROR(U357/H357,"0")+IFERROR(U358/H358,"0")+IFERROR(U359/H359,"0")+IFERROR(U360/H360,"0")+IFERROR(U361/H361,"0")</f>
        <v>52.38095238095238</v>
      </c>
      <c r="V362" s="297">
        <f>IFERROR(V357/H357,"0")+IFERROR(V358/H358,"0")+IFERROR(V359/H359,"0")+IFERROR(V360/H360,"0")+IFERROR(V361/H361,"0")</f>
        <v>53</v>
      </c>
      <c r="W362" s="297">
        <f>IFERROR(IF(W357="",0,W357),"0")+IFERROR(IF(W358="",0,W358),"0")+IFERROR(IF(W359="",0,W359),"0")+IFERROR(IF(W360="",0,W360),"0")+IFERROR(IF(W361="",0,W361),"0")</f>
        <v>0.35641999999999996</v>
      </c>
      <c r="X362" s="298"/>
      <c r="Y362" s="298"/>
    </row>
    <row r="363" spans="1:29" x14ac:dyDescent="0.2">
      <c r="A363" s="303"/>
      <c r="B363" s="303"/>
      <c r="C363" s="303"/>
      <c r="D363" s="303"/>
      <c r="E363" s="303"/>
      <c r="F363" s="303"/>
      <c r="G363" s="303"/>
      <c r="H363" s="303"/>
      <c r="I363" s="303"/>
      <c r="J363" s="303"/>
      <c r="K363" s="303"/>
      <c r="L363" s="379"/>
      <c r="M363" s="377" t="s">
        <v>63</v>
      </c>
      <c r="N363" s="331"/>
      <c r="O363" s="331"/>
      <c r="P363" s="331"/>
      <c r="Q363" s="331"/>
      <c r="R363" s="331"/>
      <c r="S363" s="332"/>
      <c r="T363" s="38" t="s">
        <v>62</v>
      </c>
      <c r="U363" s="297">
        <f>IFERROR(SUM(U357:U361),"0")</f>
        <v>185</v>
      </c>
      <c r="V363" s="297">
        <f>IFERROR(SUM(V357:V361),"0")</f>
        <v>186.90000000000003</v>
      </c>
      <c r="W363" s="38"/>
      <c r="X363" s="298"/>
      <c r="Y363" s="298"/>
    </row>
    <row r="364" spans="1:29" ht="27.75" customHeight="1" x14ac:dyDescent="0.2">
      <c r="A364" s="370" t="s">
        <v>550</v>
      </c>
      <c r="B364" s="371"/>
      <c r="C364" s="371"/>
      <c r="D364" s="371"/>
      <c r="E364" s="371"/>
      <c r="F364" s="371"/>
      <c r="G364" s="371"/>
      <c r="H364" s="371"/>
      <c r="I364" s="371"/>
      <c r="J364" s="371"/>
      <c r="K364" s="371"/>
      <c r="L364" s="371"/>
      <c r="M364" s="371"/>
      <c r="N364" s="371"/>
      <c r="O364" s="371"/>
      <c r="P364" s="371"/>
      <c r="Q364" s="371"/>
      <c r="R364" s="371"/>
      <c r="S364" s="371"/>
      <c r="T364" s="371"/>
      <c r="U364" s="371"/>
      <c r="V364" s="371"/>
      <c r="W364" s="371"/>
      <c r="X364" s="49"/>
      <c r="Y364" s="49"/>
    </row>
    <row r="365" spans="1:29" ht="16.5" customHeight="1" x14ac:dyDescent="0.25">
      <c r="A365" s="372" t="s">
        <v>550</v>
      </c>
      <c r="B365" s="303"/>
      <c r="C365" s="303"/>
      <c r="D365" s="303"/>
      <c r="E365" s="303"/>
      <c r="F365" s="303"/>
      <c r="G365" s="303"/>
      <c r="H365" s="303"/>
      <c r="I365" s="303"/>
      <c r="J365" s="303"/>
      <c r="K365" s="303"/>
      <c r="L365" s="303"/>
      <c r="M365" s="303"/>
      <c r="N365" s="303"/>
      <c r="O365" s="303"/>
      <c r="P365" s="303"/>
      <c r="Q365" s="303"/>
      <c r="R365" s="303"/>
      <c r="S365" s="303"/>
      <c r="T365" s="303"/>
      <c r="U365" s="303"/>
      <c r="V365" s="303"/>
      <c r="W365" s="303"/>
      <c r="X365" s="291"/>
      <c r="Y365" s="291"/>
    </row>
    <row r="366" spans="1:29" ht="14.25" customHeight="1" x14ac:dyDescent="0.25">
      <c r="A366" s="373" t="s">
        <v>103</v>
      </c>
      <c r="B366" s="303"/>
      <c r="C366" s="303"/>
      <c r="D366" s="303"/>
      <c r="E366" s="303"/>
      <c r="F366" s="303"/>
      <c r="G366" s="303"/>
      <c r="H366" s="303"/>
      <c r="I366" s="303"/>
      <c r="J366" s="303"/>
      <c r="K366" s="303"/>
      <c r="L366" s="303"/>
      <c r="M366" s="303"/>
      <c r="N366" s="303"/>
      <c r="O366" s="303"/>
      <c r="P366" s="303"/>
      <c r="Q366" s="303"/>
      <c r="R366" s="303"/>
      <c r="S366" s="303"/>
      <c r="T366" s="303"/>
      <c r="U366" s="303"/>
      <c r="V366" s="303"/>
      <c r="W366" s="303"/>
      <c r="X366" s="290"/>
      <c r="Y366" s="290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74">
        <v>4607091389067</v>
      </c>
      <c r="E367" s="319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76"/>
      <c r="O367" s="376"/>
      <c r="P367" s="376"/>
      <c r="Q367" s="319"/>
      <c r="R367" s="35"/>
      <c r="S367" s="35"/>
      <c r="T367" s="36" t="s">
        <v>62</v>
      </c>
      <c r="U367" s="295">
        <v>100</v>
      </c>
      <c r="V367" s="296">
        <f t="shared" ref="V367:V376" si="15">IFERROR(IF(U367="",0,CEILING((U367/$H367),1)*$H367),"")</f>
        <v>100.32000000000001</v>
      </c>
      <c r="W367" s="37">
        <f>IFERROR(IF(V367=0,"",ROUNDUP(V367/H367,0)*0.01196),"")</f>
        <v>0.22724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74">
        <v>4607091383522</v>
      </c>
      <c r="E368" s="319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58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76"/>
      <c r="O368" s="376"/>
      <c r="P368" s="376"/>
      <c r="Q368" s="319"/>
      <c r="R368" s="35"/>
      <c r="S368" s="35"/>
      <c r="T368" s="36" t="s">
        <v>62</v>
      </c>
      <c r="U368" s="295">
        <v>250</v>
      </c>
      <c r="V368" s="296">
        <f t="shared" si="15"/>
        <v>253.44</v>
      </c>
      <c r="W368" s="37">
        <f>IFERROR(IF(V368=0,"",ROUNDUP(V368/H368,0)*0.01196),"")</f>
        <v>0.57408000000000003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74">
        <v>4607091384437</v>
      </c>
      <c r="E369" s="319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582" t="s">
        <v>557</v>
      </c>
      <c r="N369" s="376"/>
      <c r="O369" s="376"/>
      <c r="P369" s="376"/>
      <c r="Q369" s="319"/>
      <c r="R369" s="35"/>
      <c r="S369" s="35"/>
      <c r="T369" s="36" t="s">
        <v>62</v>
      </c>
      <c r="U369" s="295">
        <v>10</v>
      </c>
      <c r="V369" s="296">
        <f t="shared" si="15"/>
        <v>10.56</v>
      </c>
      <c r="W369" s="37">
        <f>IFERROR(IF(V369=0,"",ROUNDUP(V369/H369,0)*0.01196),"")</f>
        <v>2.392E-2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74">
        <v>4607091389104</v>
      </c>
      <c r="E370" s="319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58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76"/>
      <c r="O370" s="376"/>
      <c r="P370" s="376"/>
      <c r="Q370" s="319"/>
      <c r="R370" s="35"/>
      <c r="S370" s="35"/>
      <c r="T370" s="36" t="s">
        <v>62</v>
      </c>
      <c r="U370" s="295">
        <v>180</v>
      </c>
      <c r="V370" s="296">
        <f t="shared" si="15"/>
        <v>184.8</v>
      </c>
      <c r="W370" s="37">
        <f>IFERROR(IF(V370=0,"",ROUNDUP(V370/H370,0)*0.01196),"")</f>
        <v>0.41860000000000003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74">
        <v>4607091389036</v>
      </c>
      <c r="E371" s="319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584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76"/>
      <c r="O371" s="376"/>
      <c r="P371" s="376"/>
      <c r="Q371" s="319"/>
      <c r="R371" s="35"/>
      <c r="S371" s="35"/>
      <c r="T371" s="36" t="s">
        <v>62</v>
      </c>
      <c r="U371" s="295">
        <v>60</v>
      </c>
      <c r="V371" s="296">
        <f t="shared" si="15"/>
        <v>60</v>
      </c>
      <c r="W371" s="37">
        <f>IFERROR(IF(V371=0,"",ROUNDUP(V371/H371,0)*0.00753),"")</f>
        <v>0.18825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74">
        <v>4680115880603</v>
      </c>
      <c r="E372" s="319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585" t="s">
        <v>564</v>
      </c>
      <c r="N372" s="376"/>
      <c r="O372" s="376"/>
      <c r="P372" s="376"/>
      <c r="Q372" s="319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74">
        <v>4607091389999</v>
      </c>
      <c r="E373" s="319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586" t="s">
        <v>567</v>
      </c>
      <c r="N373" s="376"/>
      <c r="O373" s="376"/>
      <c r="P373" s="376"/>
      <c r="Q373" s="319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74">
        <v>4680115882782</v>
      </c>
      <c r="E374" s="319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587" t="s">
        <v>570</v>
      </c>
      <c r="N374" s="376"/>
      <c r="O374" s="376"/>
      <c r="P374" s="376"/>
      <c r="Q374" s="319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74">
        <v>4607091389098</v>
      </c>
      <c r="E375" s="319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58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76"/>
      <c r="O375" s="376"/>
      <c r="P375" s="376"/>
      <c r="Q375" s="319"/>
      <c r="R375" s="35"/>
      <c r="S375" s="35"/>
      <c r="T375" s="36" t="s">
        <v>62</v>
      </c>
      <c r="U375" s="295">
        <v>32</v>
      </c>
      <c r="V375" s="296">
        <f t="shared" si="15"/>
        <v>33.6</v>
      </c>
      <c r="W375" s="37">
        <f>IFERROR(IF(V375=0,"",ROUNDUP(V375/H375,0)*0.00753),"")</f>
        <v>0.10542</v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74">
        <v>4607091389982</v>
      </c>
      <c r="E376" s="319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589" t="s">
        <v>575</v>
      </c>
      <c r="N376" s="376"/>
      <c r="O376" s="376"/>
      <c r="P376" s="376"/>
      <c r="Q376" s="319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78"/>
      <c r="B377" s="303"/>
      <c r="C377" s="303"/>
      <c r="D377" s="303"/>
      <c r="E377" s="303"/>
      <c r="F377" s="303"/>
      <c r="G377" s="303"/>
      <c r="H377" s="303"/>
      <c r="I377" s="303"/>
      <c r="J377" s="303"/>
      <c r="K377" s="303"/>
      <c r="L377" s="379"/>
      <c r="M377" s="377" t="s">
        <v>63</v>
      </c>
      <c r="N377" s="331"/>
      <c r="O377" s="331"/>
      <c r="P377" s="331"/>
      <c r="Q377" s="331"/>
      <c r="R377" s="331"/>
      <c r="S377" s="332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140.60606060606059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143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1.5375100000000002</v>
      </c>
      <c r="X377" s="298"/>
      <c r="Y377" s="298"/>
    </row>
    <row r="378" spans="1:29" x14ac:dyDescent="0.2">
      <c r="A378" s="303"/>
      <c r="B378" s="303"/>
      <c r="C378" s="303"/>
      <c r="D378" s="303"/>
      <c r="E378" s="303"/>
      <c r="F378" s="303"/>
      <c r="G378" s="303"/>
      <c r="H378" s="303"/>
      <c r="I378" s="303"/>
      <c r="J378" s="303"/>
      <c r="K378" s="303"/>
      <c r="L378" s="379"/>
      <c r="M378" s="377" t="s">
        <v>63</v>
      </c>
      <c r="N378" s="331"/>
      <c r="O378" s="331"/>
      <c r="P378" s="331"/>
      <c r="Q378" s="331"/>
      <c r="R378" s="331"/>
      <c r="S378" s="332"/>
      <c r="T378" s="38" t="s">
        <v>62</v>
      </c>
      <c r="U378" s="297">
        <f>IFERROR(SUM(U367:U376),"0")</f>
        <v>632</v>
      </c>
      <c r="V378" s="297">
        <f>IFERROR(SUM(V367:V376),"0")</f>
        <v>642.72</v>
      </c>
      <c r="W378" s="38"/>
      <c r="X378" s="298"/>
      <c r="Y378" s="298"/>
    </row>
    <row r="379" spans="1:29" ht="14.25" customHeight="1" x14ac:dyDescent="0.25">
      <c r="A379" s="373" t="s">
        <v>96</v>
      </c>
      <c r="B379" s="303"/>
      <c r="C379" s="303"/>
      <c r="D379" s="303"/>
      <c r="E379" s="303"/>
      <c r="F379" s="303"/>
      <c r="G379" s="303"/>
      <c r="H379" s="303"/>
      <c r="I379" s="303"/>
      <c r="J379" s="303"/>
      <c r="K379" s="303"/>
      <c r="L379" s="303"/>
      <c r="M379" s="303"/>
      <c r="N379" s="303"/>
      <c r="O379" s="303"/>
      <c r="P379" s="303"/>
      <c r="Q379" s="303"/>
      <c r="R379" s="303"/>
      <c r="S379" s="303"/>
      <c r="T379" s="303"/>
      <c r="U379" s="303"/>
      <c r="V379" s="303"/>
      <c r="W379" s="303"/>
      <c r="X379" s="290"/>
      <c r="Y379" s="290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74">
        <v>4607091388930</v>
      </c>
      <c r="E380" s="319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5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76"/>
      <c r="O380" s="376"/>
      <c r="P380" s="376"/>
      <c r="Q380" s="319"/>
      <c r="R380" s="35"/>
      <c r="S380" s="35"/>
      <c r="T380" s="36" t="s">
        <v>62</v>
      </c>
      <c r="U380" s="295">
        <v>150</v>
      </c>
      <c r="V380" s="296">
        <f>IFERROR(IF(U380="",0,CEILING((U380/$H380),1)*$H380),"")</f>
        <v>153.12</v>
      </c>
      <c r="W380" s="37">
        <f>IFERROR(IF(V380=0,"",ROUNDUP(V380/H380,0)*0.01196),"")</f>
        <v>0.34683999999999998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74">
        <v>4680115880054</v>
      </c>
      <c r="E381" s="319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591" t="s">
        <v>580</v>
      </c>
      <c r="N381" s="376"/>
      <c r="O381" s="376"/>
      <c r="P381" s="376"/>
      <c r="Q381" s="319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78"/>
      <c r="B382" s="303"/>
      <c r="C382" s="303"/>
      <c r="D382" s="303"/>
      <c r="E382" s="303"/>
      <c r="F382" s="303"/>
      <c r="G382" s="303"/>
      <c r="H382" s="303"/>
      <c r="I382" s="303"/>
      <c r="J382" s="303"/>
      <c r="K382" s="303"/>
      <c r="L382" s="379"/>
      <c r="M382" s="377" t="s">
        <v>63</v>
      </c>
      <c r="N382" s="331"/>
      <c r="O382" s="331"/>
      <c r="P382" s="331"/>
      <c r="Q382" s="331"/>
      <c r="R382" s="331"/>
      <c r="S382" s="332"/>
      <c r="T382" s="38" t="s">
        <v>64</v>
      </c>
      <c r="U382" s="297">
        <f>IFERROR(U380/H380,"0")+IFERROR(U381/H381,"0")</f>
        <v>28.409090909090907</v>
      </c>
      <c r="V382" s="297">
        <f>IFERROR(V380/H380,"0")+IFERROR(V381/H381,"0")</f>
        <v>29</v>
      </c>
      <c r="W382" s="297">
        <f>IFERROR(IF(W380="",0,W380),"0")+IFERROR(IF(W381="",0,W381),"0")</f>
        <v>0.34683999999999998</v>
      </c>
      <c r="X382" s="298"/>
      <c r="Y382" s="298"/>
    </row>
    <row r="383" spans="1:29" x14ac:dyDescent="0.2">
      <c r="A383" s="303"/>
      <c r="B383" s="303"/>
      <c r="C383" s="303"/>
      <c r="D383" s="303"/>
      <c r="E383" s="303"/>
      <c r="F383" s="303"/>
      <c r="G383" s="303"/>
      <c r="H383" s="303"/>
      <c r="I383" s="303"/>
      <c r="J383" s="303"/>
      <c r="K383" s="303"/>
      <c r="L383" s="379"/>
      <c r="M383" s="377" t="s">
        <v>63</v>
      </c>
      <c r="N383" s="331"/>
      <c r="O383" s="331"/>
      <c r="P383" s="331"/>
      <c r="Q383" s="331"/>
      <c r="R383" s="331"/>
      <c r="S383" s="332"/>
      <c r="T383" s="38" t="s">
        <v>62</v>
      </c>
      <c r="U383" s="297">
        <f>IFERROR(SUM(U380:U381),"0")</f>
        <v>150</v>
      </c>
      <c r="V383" s="297">
        <f>IFERROR(SUM(V380:V381),"0")</f>
        <v>153.12</v>
      </c>
      <c r="W383" s="38"/>
      <c r="X383" s="298"/>
      <c r="Y383" s="298"/>
    </row>
    <row r="384" spans="1:29" ht="14.25" customHeight="1" x14ac:dyDescent="0.25">
      <c r="A384" s="373" t="s">
        <v>57</v>
      </c>
      <c r="B384" s="303"/>
      <c r="C384" s="303"/>
      <c r="D384" s="303"/>
      <c r="E384" s="303"/>
      <c r="F384" s="303"/>
      <c r="G384" s="303"/>
      <c r="H384" s="303"/>
      <c r="I384" s="303"/>
      <c r="J384" s="303"/>
      <c r="K384" s="303"/>
      <c r="L384" s="303"/>
      <c r="M384" s="303"/>
      <c r="N384" s="303"/>
      <c r="O384" s="303"/>
      <c r="P384" s="303"/>
      <c r="Q384" s="303"/>
      <c r="R384" s="303"/>
      <c r="S384" s="303"/>
      <c r="T384" s="303"/>
      <c r="U384" s="303"/>
      <c r="V384" s="303"/>
      <c r="W384" s="303"/>
      <c r="X384" s="290"/>
      <c r="Y384" s="290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74">
        <v>4607091383348</v>
      </c>
      <c r="E385" s="319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592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76"/>
      <c r="O385" s="376"/>
      <c r="P385" s="376"/>
      <c r="Q385" s="319"/>
      <c r="R385" s="35"/>
      <c r="S385" s="35"/>
      <c r="T385" s="36" t="s">
        <v>62</v>
      </c>
      <c r="U385" s="295">
        <v>50</v>
      </c>
      <c r="V385" s="296">
        <f t="shared" ref="V385:V390" si="16">IFERROR(IF(U385="",0,CEILING((U385/$H385),1)*$H385),"")</f>
        <v>52.800000000000004</v>
      </c>
      <c r="W385" s="37">
        <f>IFERROR(IF(V385=0,"",ROUNDUP(V385/H385,0)*0.01196),"")</f>
        <v>0.1196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74">
        <v>4607091383386</v>
      </c>
      <c r="E386" s="319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593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76"/>
      <c r="O386" s="376"/>
      <c r="P386" s="376"/>
      <c r="Q386" s="319"/>
      <c r="R386" s="35"/>
      <c r="S386" s="35"/>
      <c r="T386" s="36" t="s">
        <v>62</v>
      </c>
      <c r="U386" s="295">
        <v>100</v>
      </c>
      <c r="V386" s="296">
        <f t="shared" si="16"/>
        <v>100.32000000000001</v>
      </c>
      <c r="W386" s="37">
        <f>IFERROR(IF(V386=0,"",ROUNDUP(V386/H386,0)*0.01196),"")</f>
        <v>0.22724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74">
        <v>4607091383355</v>
      </c>
      <c r="E387" s="319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594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76"/>
      <c r="O387" s="376"/>
      <c r="P387" s="376"/>
      <c r="Q387" s="319"/>
      <c r="R387" s="35"/>
      <c r="S387" s="35"/>
      <c r="T387" s="36" t="s">
        <v>62</v>
      </c>
      <c r="U387" s="295">
        <v>200</v>
      </c>
      <c r="V387" s="296">
        <f t="shared" si="16"/>
        <v>200.64000000000001</v>
      </c>
      <c r="W387" s="37">
        <f>IFERROR(IF(V387=0,"",ROUNDUP(V387/H387,0)*0.01196),"")</f>
        <v>0.45448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74">
        <v>4680115882072</v>
      </c>
      <c r="E388" s="319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595" t="s">
        <v>589</v>
      </c>
      <c r="N388" s="376"/>
      <c r="O388" s="376"/>
      <c r="P388" s="376"/>
      <c r="Q388" s="319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74">
        <v>4680115882102</v>
      </c>
      <c r="E389" s="319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596" t="s">
        <v>592</v>
      </c>
      <c r="N389" s="376"/>
      <c r="O389" s="376"/>
      <c r="P389" s="376"/>
      <c r="Q389" s="319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74">
        <v>4680115882096</v>
      </c>
      <c r="E390" s="319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597" t="s">
        <v>595</v>
      </c>
      <c r="N390" s="376"/>
      <c r="O390" s="376"/>
      <c r="P390" s="376"/>
      <c r="Q390" s="319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78"/>
      <c r="B391" s="303"/>
      <c r="C391" s="303"/>
      <c r="D391" s="303"/>
      <c r="E391" s="303"/>
      <c r="F391" s="303"/>
      <c r="G391" s="303"/>
      <c r="H391" s="303"/>
      <c r="I391" s="303"/>
      <c r="J391" s="303"/>
      <c r="K391" s="303"/>
      <c r="L391" s="379"/>
      <c r="M391" s="377" t="s">
        <v>63</v>
      </c>
      <c r="N391" s="331"/>
      <c r="O391" s="331"/>
      <c r="P391" s="331"/>
      <c r="Q391" s="331"/>
      <c r="R391" s="331"/>
      <c r="S391" s="332"/>
      <c r="T391" s="38" t="s">
        <v>64</v>
      </c>
      <c r="U391" s="297">
        <f>IFERROR(U385/H385,"0")+IFERROR(U386/H386,"0")+IFERROR(U387/H387,"0")+IFERROR(U388/H388,"0")+IFERROR(U389/H389,"0")+IFERROR(U390/H390,"0")</f>
        <v>66.287878787878782</v>
      </c>
      <c r="V391" s="297">
        <f>IFERROR(V385/H385,"0")+IFERROR(V386/H386,"0")+IFERROR(V387/H387,"0")+IFERROR(V388/H388,"0")+IFERROR(V389/H389,"0")+IFERROR(V390/H390,"0")</f>
        <v>67</v>
      </c>
      <c r="W391" s="297">
        <f>IFERROR(IF(W385="",0,W385),"0")+IFERROR(IF(W386="",0,W386),"0")+IFERROR(IF(W387="",0,W387),"0")+IFERROR(IF(W388="",0,W388),"0")+IFERROR(IF(W389="",0,W389),"0")+IFERROR(IF(W390="",0,W390),"0")</f>
        <v>0.80132000000000003</v>
      </c>
      <c r="X391" s="298"/>
      <c r="Y391" s="298"/>
    </row>
    <row r="392" spans="1:29" x14ac:dyDescent="0.2">
      <c r="A392" s="303"/>
      <c r="B392" s="303"/>
      <c r="C392" s="303"/>
      <c r="D392" s="303"/>
      <c r="E392" s="303"/>
      <c r="F392" s="303"/>
      <c r="G392" s="303"/>
      <c r="H392" s="303"/>
      <c r="I392" s="303"/>
      <c r="J392" s="303"/>
      <c r="K392" s="303"/>
      <c r="L392" s="379"/>
      <c r="M392" s="377" t="s">
        <v>63</v>
      </c>
      <c r="N392" s="331"/>
      <c r="O392" s="331"/>
      <c r="P392" s="331"/>
      <c r="Q392" s="331"/>
      <c r="R392" s="331"/>
      <c r="S392" s="332"/>
      <c r="T392" s="38" t="s">
        <v>62</v>
      </c>
      <c r="U392" s="297">
        <f>IFERROR(SUM(U385:U390),"0")</f>
        <v>350</v>
      </c>
      <c r="V392" s="297">
        <f>IFERROR(SUM(V385:V390),"0")</f>
        <v>353.76</v>
      </c>
      <c r="W392" s="38"/>
      <c r="X392" s="298"/>
      <c r="Y392" s="298"/>
    </row>
    <row r="393" spans="1:29" ht="14.25" customHeight="1" x14ac:dyDescent="0.25">
      <c r="A393" s="373" t="s">
        <v>65</v>
      </c>
      <c r="B393" s="303"/>
      <c r="C393" s="303"/>
      <c r="D393" s="303"/>
      <c r="E393" s="303"/>
      <c r="F393" s="303"/>
      <c r="G393" s="303"/>
      <c r="H393" s="303"/>
      <c r="I393" s="303"/>
      <c r="J393" s="303"/>
      <c r="K393" s="303"/>
      <c r="L393" s="303"/>
      <c r="M393" s="303"/>
      <c r="N393" s="303"/>
      <c r="O393" s="303"/>
      <c r="P393" s="303"/>
      <c r="Q393" s="303"/>
      <c r="R393" s="303"/>
      <c r="S393" s="303"/>
      <c r="T393" s="303"/>
      <c r="U393" s="303"/>
      <c r="V393" s="303"/>
      <c r="W393" s="303"/>
      <c r="X393" s="290"/>
      <c r="Y393" s="290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74">
        <v>4607091383409</v>
      </c>
      <c r="E394" s="319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5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76"/>
      <c r="O394" s="376"/>
      <c r="P394" s="376"/>
      <c r="Q394" s="319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74">
        <v>4607091383416</v>
      </c>
      <c r="E395" s="319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59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76"/>
      <c r="O395" s="376"/>
      <c r="P395" s="376"/>
      <c r="Q395" s="319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78"/>
      <c r="B396" s="303"/>
      <c r="C396" s="303"/>
      <c r="D396" s="303"/>
      <c r="E396" s="303"/>
      <c r="F396" s="303"/>
      <c r="G396" s="303"/>
      <c r="H396" s="303"/>
      <c r="I396" s="303"/>
      <c r="J396" s="303"/>
      <c r="K396" s="303"/>
      <c r="L396" s="379"/>
      <c r="M396" s="377" t="s">
        <v>63</v>
      </c>
      <c r="N396" s="331"/>
      <c r="O396" s="331"/>
      <c r="P396" s="331"/>
      <c r="Q396" s="331"/>
      <c r="R396" s="331"/>
      <c r="S396" s="332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3"/>
      <c r="B397" s="303"/>
      <c r="C397" s="303"/>
      <c r="D397" s="303"/>
      <c r="E397" s="303"/>
      <c r="F397" s="303"/>
      <c r="G397" s="303"/>
      <c r="H397" s="303"/>
      <c r="I397" s="303"/>
      <c r="J397" s="303"/>
      <c r="K397" s="303"/>
      <c r="L397" s="379"/>
      <c r="M397" s="377" t="s">
        <v>63</v>
      </c>
      <c r="N397" s="331"/>
      <c r="O397" s="331"/>
      <c r="P397" s="331"/>
      <c r="Q397" s="331"/>
      <c r="R397" s="331"/>
      <c r="S397" s="332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70" t="s">
        <v>600</v>
      </c>
      <c r="B398" s="371"/>
      <c r="C398" s="371"/>
      <c r="D398" s="371"/>
      <c r="E398" s="371"/>
      <c r="F398" s="371"/>
      <c r="G398" s="371"/>
      <c r="H398" s="371"/>
      <c r="I398" s="371"/>
      <c r="J398" s="371"/>
      <c r="K398" s="371"/>
      <c r="L398" s="371"/>
      <c r="M398" s="371"/>
      <c r="N398" s="371"/>
      <c r="O398" s="371"/>
      <c r="P398" s="371"/>
      <c r="Q398" s="371"/>
      <c r="R398" s="371"/>
      <c r="S398" s="371"/>
      <c r="T398" s="371"/>
      <c r="U398" s="371"/>
      <c r="V398" s="371"/>
      <c r="W398" s="371"/>
      <c r="X398" s="49"/>
      <c r="Y398" s="49"/>
    </row>
    <row r="399" spans="1:29" ht="16.5" customHeight="1" x14ac:dyDescent="0.25">
      <c r="A399" s="372" t="s">
        <v>601</v>
      </c>
      <c r="B399" s="303"/>
      <c r="C399" s="303"/>
      <c r="D399" s="303"/>
      <c r="E399" s="303"/>
      <c r="F399" s="303"/>
      <c r="G399" s="303"/>
      <c r="H399" s="303"/>
      <c r="I399" s="303"/>
      <c r="J399" s="303"/>
      <c r="K399" s="303"/>
      <c r="L399" s="303"/>
      <c r="M399" s="303"/>
      <c r="N399" s="303"/>
      <c r="O399" s="303"/>
      <c r="P399" s="303"/>
      <c r="Q399" s="303"/>
      <c r="R399" s="303"/>
      <c r="S399" s="303"/>
      <c r="T399" s="303"/>
      <c r="U399" s="303"/>
      <c r="V399" s="303"/>
      <c r="W399" s="303"/>
      <c r="X399" s="291"/>
      <c r="Y399" s="291"/>
    </row>
    <row r="400" spans="1:29" ht="14.25" customHeight="1" x14ac:dyDescent="0.25">
      <c r="A400" s="373" t="s">
        <v>103</v>
      </c>
      <c r="B400" s="303"/>
      <c r="C400" s="303"/>
      <c r="D400" s="303"/>
      <c r="E400" s="303"/>
      <c r="F400" s="303"/>
      <c r="G400" s="303"/>
      <c r="H400" s="303"/>
      <c r="I400" s="303"/>
      <c r="J400" s="303"/>
      <c r="K400" s="303"/>
      <c r="L400" s="303"/>
      <c r="M400" s="303"/>
      <c r="N400" s="303"/>
      <c r="O400" s="303"/>
      <c r="P400" s="303"/>
      <c r="Q400" s="303"/>
      <c r="R400" s="303"/>
      <c r="S400" s="303"/>
      <c r="T400" s="303"/>
      <c r="U400" s="303"/>
      <c r="V400" s="303"/>
      <c r="W400" s="303"/>
      <c r="X400" s="290"/>
      <c r="Y400" s="290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74">
        <v>4680115881099</v>
      </c>
      <c r="E401" s="319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600" t="s">
        <v>604</v>
      </c>
      <c r="N401" s="376"/>
      <c r="O401" s="376"/>
      <c r="P401" s="376"/>
      <c r="Q401" s="319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74">
        <v>4680115881150</v>
      </c>
      <c r="E402" s="319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601" t="s">
        <v>607</v>
      </c>
      <c r="N402" s="376"/>
      <c r="O402" s="376"/>
      <c r="P402" s="376"/>
      <c r="Q402" s="319"/>
      <c r="R402" s="35"/>
      <c r="S402" s="35"/>
      <c r="T402" s="36" t="s">
        <v>62</v>
      </c>
      <c r="U402" s="295">
        <v>60</v>
      </c>
      <c r="V402" s="296">
        <f>IFERROR(IF(U402="",0,CEILING((U402/$H402),1)*$H402),"")</f>
        <v>60</v>
      </c>
      <c r="W402" s="37">
        <f>IFERROR(IF(V402=0,"",ROUNDUP(V402/H402,0)*0.02175),"")</f>
        <v>0.10874999999999999</v>
      </c>
      <c r="X402" s="57"/>
      <c r="Y402" s="58"/>
      <c r="AC402" s="281" t="s">
        <v>1</v>
      </c>
    </row>
    <row r="403" spans="1:29" x14ac:dyDescent="0.2">
      <c r="A403" s="378"/>
      <c r="B403" s="303"/>
      <c r="C403" s="303"/>
      <c r="D403" s="303"/>
      <c r="E403" s="303"/>
      <c r="F403" s="303"/>
      <c r="G403" s="303"/>
      <c r="H403" s="303"/>
      <c r="I403" s="303"/>
      <c r="J403" s="303"/>
      <c r="K403" s="303"/>
      <c r="L403" s="379"/>
      <c r="M403" s="377" t="s">
        <v>63</v>
      </c>
      <c r="N403" s="331"/>
      <c r="O403" s="331"/>
      <c r="P403" s="331"/>
      <c r="Q403" s="331"/>
      <c r="R403" s="331"/>
      <c r="S403" s="332"/>
      <c r="T403" s="38" t="s">
        <v>64</v>
      </c>
      <c r="U403" s="297">
        <f>IFERROR(U401/H401,"0")+IFERROR(U402/H402,"0")</f>
        <v>5</v>
      </c>
      <c r="V403" s="297">
        <f>IFERROR(V401/H401,"0")+IFERROR(V402/H402,"0")</f>
        <v>5</v>
      </c>
      <c r="W403" s="297">
        <f>IFERROR(IF(W401="",0,W401),"0")+IFERROR(IF(W402="",0,W402),"0")</f>
        <v>0.10874999999999999</v>
      </c>
      <c r="X403" s="298"/>
      <c r="Y403" s="298"/>
    </row>
    <row r="404" spans="1:29" x14ac:dyDescent="0.2">
      <c r="A404" s="303"/>
      <c r="B404" s="303"/>
      <c r="C404" s="303"/>
      <c r="D404" s="303"/>
      <c r="E404" s="303"/>
      <c r="F404" s="303"/>
      <c r="G404" s="303"/>
      <c r="H404" s="303"/>
      <c r="I404" s="303"/>
      <c r="J404" s="303"/>
      <c r="K404" s="303"/>
      <c r="L404" s="379"/>
      <c r="M404" s="377" t="s">
        <v>63</v>
      </c>
      <c r="N404" s="331"/>
      <c r="O404" s="331"/>
      <c r="P404" s="331"/>
      <c r="Q404" s="331"/>
      <c r="R404" s="331"/>
      <c r="S404" s="332"/>
      <c r="T404" s="38" t="s">
        <v>62</v>
      </c>
      <c r="U404" s="297">
        <f>IFERROR(SUM(U401:U402),"0")</f>
        <v>60</v>
      </c>
      <c r="V404" s="297">
        <f>IFERROR(SUM(V401:V402),"0")</f>
        <v>60</v>
      </c>
      <c r="W404" s="38"/>
      <c r="X404" s="298"/>
      <c r="Y404" s="298"/>
    </row>
    <row r="405" spans="1:29" ht="14.25" customHeight="1" x14ac:dyDescent="0.25">
      <c r="A405" s="373" t="s">
        <v>96</v>
      </c>
      <c r="B405" s="303"/>
      <c r="C405" s="303"/>
      <c r="D405" s="303"/>
      <c r="E405" s="303"/>
      <c r="F405" s="303"/>
      <c r="G405" s="303"/>
      <c r="H405" s="303"/>
      <c r="I405" s="303"/>
      <c r="J405" s="303"/>
      <c r="K405" s="303"/>
      <c r="L405" s="303"/>
      <c r="M405" s="303"/>
      <c r="N405" s="303"/>
      <c r="O405" s="303"/>
      <c r="P405" s="303"/>
      <c r="Q405" s="303"/>
      <c r="R405" s="303"/>
      <c r="S405" s="303"/>
      <c r="T405" s="303"/>
      <c r="U405" s="303"/>
      <c r="V405" s="303"/>
      <c r="W405" s="303"/>
      <c r="X405" s="290"/>
      <c r="Y405" s="290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74">
        <v>4680115881112</v>
      </c>
      <c r="E406" s="319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602" t="s">
        <v>610</v>
      </c>
      <c r="N406" s="376"/>
      <c r="O406" s="376"/>
      <c r="P406" s="376"/>
      <c r="Q406" s="319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74">
        <v>4680115881129</v>
      </c>
      <c r="E407" s="319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603" t="s">
        <v>613</v>
      </c>
      <c r="N407" s="376"/>
      <c r="O407" s="376"/>
      <c r="P407" s="376"/>
      <c r="Q407" s="319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78"/>
      <c r="B408" s="303"/>
      <c r="C408" s="303"/>
      <c r="D408" s="303"/>
      <c r="E408" s="303"/>
      <c r="F408" s="303"/>
      <c r="G408" s="303"/>
      <c r="H408" s="303"/>
      <c r="I408" s="303"/>
      <c r="J408" s="303"/>
      <c r="K408" s="303"/>
      <c r="L408" s="379"/>
      <c r="M408" s="377" t="s">
        <v>63</v>
      </c>
      <c r="N408" s="331"/>
      <c r="O408" s="331"/>
      <c r="P408" s="331"/>
      <c r="Q408" s="331"/>
      <c r="R408" s="331"/>
      <c r="S408" s="332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3"/>
      <c r="B409" s="303"/>
      <c r="C409" s="303"/>
      <c r="D409" s="303"/>
      <c r="E409" s="303"/>
      <c r="F409" s="303"/>
      <c r="G409" s="303"/>
      <c r="H409" s="303"/>
      <c r="I409" s="303"/>
      <c r="J409" s="303"/>
      <c r="K409" s="303"/>
      <c r="L409" s="379"/>
      <c r="M409" s="377" t="s">
        <v>63</v>
      </c>
      <c r="N409" s="331"/>
      <c r="O409" s="331"/>
      <c r="P409" s="331"/>
      <c r="Q409" s="331"/>
      <c r="R409" s="331"/>
      <c r="S409" s="332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73" t="s">
        <v>57</v>
      </c>
      <c r="B410" s="303"/>
      <c r="C410" s="303"/>
      <c r="D410" s="303"/>
      <c r="E410" s="303"/>
      <c r="F410" s="303"/>
      <c r="G410" s="303"/>
      <c r="H410" s="303"/>
      <c r="I410" s="303"/>
      <c r="J410" s="303"/>
      <c r="K410" s="303"/>
      <c r="L410" s="303"/>
      <c r="M410" s="303"/>
      <c r="N410" s="303"/>
      <c r="O410" s="303"/>
      <c r="P410" s="303"/>
      <c r="Q410" s="303"/>
      <c r="R410" s="303"/>
      <c r="S410" s="303"/>
      <c r="T410" s="303"/>
      <c r="U410" s="303"/>
      <c r="V410" s="303"/>
      <c r="W410" s="303"/>
      <c r="X410" s="290"/>
      <c r="Y410" s="290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74">
        <v>4680115881167</v>
      </c>
      <c r="E411" s="319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604" t="s">
        <v>616</v>
      </c>
      <c r="N411" s="376"/>
      <c r="O411" s="376"/>
      <c r="P411" s="376"/>
      <c r="Q411" s="319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74">
        <v>4680115881136</v>
      </c>
      <c r="E412" s="319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605" t="s">
        <v>619</v>
      </c>
      <c r="N412" s="376"/>
      <c r="O412" s="376"/>
      <c r="P412" s="376"/>
      <c r="Q412" s="319"/>
      <c r="R412" s="35"/>
      <c r="S412" s="35"/>
      <c r="T412" s="36" t="s">
        <v>62</v>
      </c>
      <c r="U412" s="295">
        <v>10</v>
      </c>
      <c r="V412" s="296">
        <f>IFERROR(IF(U412="",0,CEILING((U412/$H412),1)*$H412),"")</f>
        <v>11.34</v>
      </c>
      <c r="W412" s="37">
        <f>IFERROR(IF(V412=0,"",ROUNDUP(V412/H412,0)*0.00753),"")</f>
        <v>2.2589999999999999E-2</v>
      </c>
      <c r="X412" s="57"/>
      <c r="Y412" s="58"/>
      <c r="AC412" s="285" t="s">
        <v>1</v>
      </c>
    </row>
    <row r="413" spans="1:29" x14ac:dyDescent="0.2">
      <c r="A413" s="378"/>
      <c r="B413" s="303"/>
      <c r="C413" s="303"/>
      <c r="D413" s="303"/>
      <c r="E413" s="303"/>
      <c r="F413" s="303"/>
      <c r="G413" s="303"/>
      <c r="H413" s="303"/>
      <c r="I413" s="303"/>
      <c r="J413" s="303"/>
      <c r="K413" s="303"/>
      <c r="L413" s="379"/>
      <c r="M413" s="377" t="s">
        <v>63</v>
      </c>
      <c r="N413" s="331"/>
      <c r="O413" s="331"/>
      <c r="P413" s="331"/>
      <c r="Q413" s="331"/>
      <c r="R413" s="331"/>
      <c r="S413" s="332"/>
      <c r="T413" s="38" t="s">
        <v>64</v>
      </c>
      <c r="U413" s="297">
        <f>IFERROR(U411/H411,"0")+IFERROR(U412/H412,"0")</f>
        <v>2.6455026455026456</v>
      </c>
      <c r="V413" s="297">
        <f>IFERROR(V411/H411,"0")+IFERROR(V412/H412,"0")</f>
        <v>3</v>
      </c>
      <c r="W413" s="297">
        <f>IFERROR(IF(W411="",0,W411),"0")+IFERROR(IF(W412="",0,W412),"0")</f>
        <v>2.2589999999999999E-2</v>
      </c>
      <c r="X413" s="298"/>
      <c r="Y413" s="298"/>
    </row>
    <row r="414" spans="1:29" x14ac:dyDescent="0.2">
      <c r="A414" s="303"/>
      <c r="B414" s="303"/>
      <c r="C414" s="303"/>
      <c r="D414" s="303"/>
      <c r="E414" s="303"/>
      <c r="F414" s="303"/>
      <c r="G414" s="303"/>
      <c r="H414" s="303"/>
      <c r="I414" s="303"/>
      <c r="J414" s="303"/>
      <c r="K414" s="303"/>
      <c r="L414" s="379"/>
      <c r="M414" s="377" t="s">
        <v>63</v>
      </c>
      <c r="N414" s="331"/>
      <c r="O414" s="331"/>
      <c r="P414" s="331"/>
      <c r="Q414" s="331"/>
      <c r="R414" s="331"/>
      <c r="S414" s="332"/>
      <c r="T414" s="38" t="s">
        <v>62</v>
      </c>
      <c r="U414" s="297">
        <f>IFERROR(SUM(U411:U412),"0")</f>
        <v>10</v>
      </c>
      <c r="V414" s="297">
        <f>IFERROR(SUM(V411:V412),"0")</f>
        <v>11.34</v>
      </c>
      <c r="W414" s="38"/>
      <c r="X414" s="298"/>
      <c r="Y414" s="298"/>
    </row>
    <row r="415" spans="1:29" ht="14.25" customHeight="1" x14ac:dyDescent="0.25">
      <c r="A415" s="373" t="s">
        <v>65</v>
      </c>
      <c r="B415" s="303"/>
      <c r="C415" s="303"/>
      <c r="D415" s="303"/>
      <c r="E415" s="303"/>
      <c r="F415" s="303"/>
      <c r="G415" s="303"/>
      <c r="H415" s="303"/>
      <c r="I415" s="303"/>
      <c r="J415" s="303"/>
      <c r="K415" s="303"/>
      <c r="L415" s="303"/>
      <c r="M415" s="303"/>
      <c r="N415" s="303"/>
      <c r="O415" s="303"/>
      <c r="P415" s="303"/>
      <c r="Q415" s="303"/>
      <c r="R415" s="303"/>
      <c r="S415" s="303"/>
      <c r="T415" s="303"/>
      <c r="U415" s="303"/>
      <c r="V415" s="303"/>
      <c r="W415" s="303"/>
      <c r="X415" s="290"/>
      <c r="Y415" s="290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74">
        <v>4680115881143</v>
      </c>
      <c r="E416" s="319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606" t="s">
        <v>622</v>
      </c>
      <c r="N416" s="376"/>
      <c r="O416" s="376"/>
      <c r="P416" s="376"/>
      <c r="Q416" s="319"/>
      <c r="R416" s="35"/>
      <c r="S416" s="35"/>
      <c r="T416" s="36" t="s">
        <v>62</v>
      </c>
      <c r="U416" s="295">
        <v>400</v>
      </c>
      <c r="V416" s="296">
        <f>IFERROR(IF(U416="",0,CEILING((U416/$H416),1)*$H416),"")</f>
        <v>405.59999999999997</v>
      </c>
      <c r="W416" s="37">
        <f>IFERROR(IF(V416=0,"",ROUNDUP(V416/H416,0)*0.02175),"")</f>
        <v>1.131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74">
        <v>4680115881068</v>
      </c>
      <c r="E417" s="319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607" t="s">
        <v>625</v>
      </c>
      <c r="N417" s="376"/>
      <c r="O417" s="376"/>
      <c r="P417" s="376"/>
      <c r="Q417" s="319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74">
        <v>4680115881075</v>
      </c>
      <c r="E418" s="319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608" t="s">
        <v>628</v>
      </c>
      <c r="N418" s="376"/>
      <c r="O418" s="376"/>
      <c r="P418" s="376"/>
      <c r="Q418" s="319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78"/>
      <c r="B419" s="303"/>
      <c r="C419" s="303"/>
      <c r="D419" s="303"/>
      <c r="E419" s="303"/>
      <c r="F419" s="303"/>
      <c r="G419" s="303"/>
      <c r="H419" s="303"/>
      <c r="I419" s="303"/>
      <c r="J419" s="303"/>
      <c r="K419" s="303"/>
      <c r="L419" s="379"/>
      <c r="M419" s="377" t="s">
        <v>63</v>
      </c>
      <c r="N419" s="331"/>
      <c r="O419" s="331"/>
      <c r="P419" s="331"/>
      <c r="Q419" s="331"/>
      <c r="R419" s="331"/>
      <c r="S419" s="332"/>
      <c r="T419" s="38" t="s">
        <v>64</v>
      </c>
      <c r="U419" s="297">
        <f>IFERROR(U416/H416,"0")+IFERROR(U417/H417,"0")+IFERROR(U418/H418,"0")</f>
        <v>51.282051282051285</v>
      </c>
      <c r="V419" s="297">
        <f>IFERROR(V416/H416,"0")+IFERROR(V417/H417,"0")+IFERROR(V418/H418,"0")</f>
        <v>52</v>
      </c>
      <c r="W419" s="297">
        <f>IFERROR(IF(W416="",0,W416),"0")+IFERROR(IF(W417="",0,W417),"0")+IFERROR(IF(W418="",0,W418),"0")</f>
        <v>1.131</v>
      </c>
      <c r="X419" s="298"/>
      <c r="Y419" s="298"/>
    </row>
    <row r="420" spans="1:29" x14ac:dyDescent="0.2">
      <c r="A420" s="303"/>
      <c r="B420" s="303"/>
      <c r="C420" s="303"/>
      <c r="D420" s="303"/>
      <c r="E420" s="303"/>
      <c r="F420" s="303"/>
      <c r="G420" s="303"/>
      <c r="H420" s="303"/>
      <c r="I420" s="303"/>
      <c r="J420" s="303"/>
      <c r="K420" s="303"/>
      <c r="L420" s="379"/>
      <c r="M420" s="377" t="s">
        <v>63</v>
      </c>
      <c r="N420" s="331"/>
      <c r="O420" s="331"/>
      <c r="P420" s="331"/>
      <c r="Q420" s="331"/>
      <c r="R420" s="331"/>
      <c r="S420" s="332"/>
      <c r="T420" s="38" t="s">
        <v>62</v>
      </c>
      <c r="U420" s="297">
        <f>IFERROR(SUM(U416:U418),"0")</f>
        <v>400</v>
      </c>
      <c r="V420" s="297">
        <f>IFERROR(SUM(V416:V418),"0")</f>
        <v>405.59999999999997</v>
      </c>
      <c r="W420" s="38"/>
      <c r="X420" s="298"/>
      <c r="Y420" s="298"/>
    </row>
    <row r="421" spans="1:29" ht="15" customHeight="1" x14ac:dyDescent="0.2">
      <c r="A421" s="610"/>
      <c r="B421" s="303"/>
      <c r="C421" s="303"/>
      <c r="D421" s="303"/>
      <c r="E421" s="303"/>
      <c r="F421" s="303"/>
      <c r="G421" s="303"/>
      <c r="H421" s="303"/>
      <c r="I421" s="303"/>
      <c r="J421" s="303"/>
      <c r="K421" s="303"/>
      <c r="L421" s="314"/>
      <c r="M421" s="609" t="s">
        <v>629</v>
      </c>
      <c r="N421" s="305"/>
      <c r="O421" s="305"/>
      <c r="P421" s="305"/>
      <c r="Q421" s="305"/>
      <c r="R421" s="305"/>
      <c r="S421" s="306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17573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17737.639999999996</v>
      </c>
      <c r="W421" s="38"/>
      <c r="X421" s="298"/>
      <c r="Y421" s="298"/>
    </row>
    <row r="422" spans="1:29" x14ac:dyDescent="0.2">
      <c r="A422" s="303"/>
      <c r="B422" s="303"/>
      <c r="C422" s="303"/>
      <c r="D422" s="303"/>
      <c r="E422" s="303"/>
      <c r="F422" s="303"/>
      <c r="G422" s="303"/>
      <c r="H422" s="303"/>
      <c r="I422" s="303"/>
      <c r="J422" s="303"/>
      <c r="K422" s="303"/>
      <c r="L422" s="314"/>
      <c r="M422" s="609" t="s">
        <v>630</v>
      </c>
      <c r="N422" s="305"/>
      <c r="O422" s="305"/>
      <c r="P422" s="305"/>
      <c r="Q422" s="305"/>
      <c r="R422" s="305"/>
      <c r="S422" s="306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18754.132501572512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18928.814000000002</v>
      </c>
      <c r="W422" s="38"/>
      <c r="X422" s="298"/>
      <c r="Y422" s="298"/>
    </row>
    <row r="423" spans="1:29" x14ac:dyDescent="0.2">
      <c r="A423" s="303"/>
      <c r="B423" s="303"/>
      <c r="C423" s="303"/>
      <c r="D423" s="303"/>
      <c r="E423" s="303"/>
      <c r="F423" s="303"/>
      <c r="G423" s="303"/>
      <c r="H423" s="303"/>
      <c r="I423" s="303"/>
      <c r="J423" s="303"/>
      <c r="K423" s="303"/>
      <c r="L423" s="314"/>
      <c r="M423" s="609" t="s">
        <v>631</v>
      </c>
      <c r="N423" s="305"/>
      <c r="O423" s="305"/>
      <c r="P423" s="305"/>
      <c r="Q423" s="305"/>
      <c r="R423" s="305"/>
      <c r="S423" s="306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35</v>
      </c>
      <c r="W423" s="38"/>
      <c r="X423" s="298"/>
      <c r="Y423" s="298"/>
    </row>
    <row r="424" spans="1:29" x14ac:dyDescent="0.2">
      <c r="A424" s="303"/>
      <c r="B424" s="303"/>
      <c r="C424" s="303"/>
      <c r="D424" s="303"/>
      <c r="E424" s="303"/>
      <c r="F424" s="303"/>
      <c r="G424" s="303"/>
      <c r="H424" s="303"/>
      <c r="I424" s="303"/>
      <c r="J424" s="303"/>
      <c r="K424" s="303"/>
      <c r="L424" s="314"/>
      <c r="M424" s="609" t="s">
        <v>633</v>
      </c>
      <c r="N424" s="305"/>
      <c r="O424" s="305"/>
      <c r="P424" s="305"/>
      <c r="Q424" s="305"/>
      <c r="R424" s="305"/>
      <c r="S424" s="306"/>
      <c r="T424" s="38" t="s">
        <v>62</v>
      </c>
      <c r="U424" s="297">
        <f>GrossWeightTotal+PalletQtyTotal*25</f>
        <v>19629.132501572512</v>
      </c>
      <c r="V424" s="297">
        <f>GrossWeightTotalR+PalletQtyTotalR*25</f>
        <v>19803.814000000002</v>
      </c>
      <c r="W424" s="38"/>
      <c r="X424" s="298"/>
      <c r="Y424" s="298"/>
    </row>
    <row r="425" spans="1:29" x14ac:dyDescent="0.2">
      <c r="A425" s="303"/>
      <c r="B425" s="303"/>
      <c r="C425" s="303"/>
      <c r="D425" s="303"/>
      <c r="E425" s="303"/>
      <c r="F425" s="303"/>
      <c r="G425" s="303"/>
      <c r="H425" s="303"/>
      <c r="I425" s="303"/>
      <c r="J425" s="303"/>
      <c r="K425" s="303"/>
      <c r="L425" s="314"/>
      <c r="M425" s="609" t="s">
        <v>634</v>
      </c>
      <c r="N425" s="305"/>
      <c r="O425" s="305"/>
      <c r="P425" s="305"/>
      <c r="Q425" s="305"/>
      <c r="R425" s="305"/>
      <c r="S425" s="306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3898.4631171297833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3927</v>
      </c>
      <c r="W425" s="38"/>
      <c r="X425" s="298"/>
      <c r="Y425" s="298"/>
    </row>
    <row r="426" spans="1:29" ht="14.25" customHeight="1" x14ac:dyDescent="0.2">
      <c r="A426" s="303"/>
      <c r="B426" s="303"/>
      <c r="C426" s="303"/>
      <c r="D426" s="303"/>
      <c r="E426" s="303"/>
      <c r="F426" s="303"/>
      <c r="G426" s="303"/>
      <c r="H426" s="303"/>
      <c r="I426" s="303"/>
      <c r="J426" s="303"/>
      <c r="K426" s="303"/>
      <c r="L426" s="314"/>
      <c r="M426" s="609" t="s">
        <v>635</v>
      </c>
      <c r="N426" s="305"/>
      <c r="O426" s="305"/>
      <c r="P426" s="305"/>
      <c r="Q426" s="305"/>
      <c r="R426" s="305"/>
      <c r="S426" s="306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39.624060000000007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89" t="s">
        <v>56</v>
      </c>
      <c r="C428" s="611" t="s">
        <v>94</v>
      </c>
      <c r="D428" s="612"/>
      <c r="E428" s="612"/>
      <c r="F428" s="613"/>
      <c r="G428" s="611" t="s">
        <v>216</v>
      </c>
      <c r="H428" s="612"/>
      <c r="I428" s="612"/>
      <c r="J428" s="613"/>
      <c r="K428" s="611" t="s">
        <v>435</v>
      </c>
      <c r="L428" s="613"/>
      <c r="M428" s="611" t="s">
        <v>488</v>
      </c>
      <c r="N428" s="613"/>
      <c r="O428" s="289" t="s">
        <v>550</v>
      </c>
      <c r="P428" s="289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615" t="s">
        <v>638</v>
      </c>
      <c r="B429" s="611" t="s">
        <v>56</v>
      </c>
      <c r="C429" s="611" t="s">
        <v>95</v>
      </c>
      <c r="D429" s="611" t="s">
        <v>102</v>
      </c>
      <c r="E429" s="611" t="s">
        <v>94</v>
      </c>
      <c r="F429" s="611" t="s">
        <v>207</v>
      </c>
      <c r="G429" s="611" t="s">
        <v>217</v>
      </c>
      <c r="H429" s="611" t="s">
        <v>224</v>
      </c>
      <c r="I429" s="611" t="s">
        <v>403</v>
      </c>
      <c r="J429" s="611" t="s">
        <v>420</v>
      </c>
      <c r="K429" s="611" t="s">
        <v>436</v>
      </c>
      <c r="L429" s="611" t="s">
        <v>461</v>
      </c>
      <c r="M429" s="611" t="s">
        <v>489</v>
      </c>
      <c r="N429" s="611" t="s">
        <v>534</v>
      </c>
      <c r="O429" s="611" t="s">
        <v>550</v>
      </c>
      <c r="P429" s="611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616"/>
      <c r="B430" s="614"/>
      <c r="C430" s="614"/>
      <c r="D430" s="614"/>
      <c r="E430" s="614"/>
      <c r="F430" s="614"/>
      <c r="G430" s="614"/>
      <c r="H430" s="614"/>
      <c r="I430" s="614"/>
      <c r="J430" s="614"/>
      <c r="K430" s="614"/>
      <c r="L430" s="614"/>
      <c r="M430" s="614"/>
      <c r="N430" s="614"/>
      <c r="O430" s="614"/>
      <c r="P430" s="614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156.60000000000002</v>
      </c>
      <c r="D431" s="47">
        <f>IFERROR(V56*1,"0")+IFERROR(V57*1,"0")+IFERROR(V58*1,"0")</f>
        <v>770.40000000000009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2283.3000000000002</v>
      </c>
      <c r="F431" s="47">
        <f>IFERROR(V121*1,"0")+IFERROR(V122*1,"0")+IFERROR(V123*1,"0")+IFERROR(V124*1,"0")</f>
        <v>1001.7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4311.0999999999995</v>
      </c>
      <c r="I431" s="47">
        <f>IFERROR(V230*1,"0")+IFERROR(V231*1,"0")+IFERROR(V232*1,"0")+IFERROR(V233*1,"0")+IFERROR(V234*1,"0")+IFERROR(V235*1,"0")+IFERROR(V236*1,"0")+IFERROR(V240*1,"0")+IFERROR(V241*1,"0")</f>
        <v>54</v>
      </c>
      <c r="J431" s="47">
        <f>IFERROR(V246*1,"0")+IFERROR(V247*1,"0")+IFERROR(V251*1,"0")+IFERROR(V252*1,"0")+IFERROR(V253*1,"0")+IFERROR(V257*1,"0")+IFERROR(V261*1,"0")</f>
        <v>1143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5622.4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151.19999999999999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430.5</v>
      </c>
      <c r="N431" s="47">
        <f>IFERROR(V352*1,"0")+IFERROR(V353*1,"0")+IFERROR(V357*1,"0")+IFERROR(V358*1,"0")+IFERROR(V359*1,"0")+IFERROR(V360*1,"0")+IFERROR(V361*1,"0")</f>
        <v>186.90000000000003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1149.6000000000001</v>
      </c>
      <c r="P431" s="47">
        <f>IFERROR(V401*1,"0")+IFERROR(V402*1,"0")+IFERROR(V406*1,"0")+IFERROR(V407*1,"0")+IFERROR(V411*1,"0")+IFERROR(V412*1,"0")+IFERROR(V416*1,"0")+IFERROR(V417*1,"0")+IFERROR(V418*1,"0")</f>
        <v>476.93999999999994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2023-08-03T10:53:12Z</dcterms:modified>
</cp:coreProperties>
</file>