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2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2" l="1"/>
  <c r="U422" i="2"/>
  <c r="U420" i="2"/>
  <c r="U419" i="2"/>
  <c r="W418" i="2"/>
  <c r="V418" i="2"/>
  <c r="V417" i="2"/>
  <c r="W417" i="2" s="1"/>
  <c r="W416" i="2"/>
  <c r="W419" i="2" s="1"/>
  <c r="V416" i="2"/>
  <c r="V420" i="2" s="1"/>
  <c r="U414" i="2"/>
  <c r="U413" i="2"/>
  <c r="V412" i="2"/>
  <c r="W412" i="2" s="1"/>
  <c r="V411" i="2"/>
  <c r="V414" i="2" s="1"/>
  <c r="V409" i="2"/>
  <c r="U409" i="2"/>
  <c r="V408" i="2"/>
  <c r="U408" i="2"/>
  <c r="V407" i="2"/>
  <c r="W407" i="2" s="1"/>
  <c r="V406" i="2"/>
  <c r="W406" i="2" s="1"/>
  <c r="W408" i="2" s="1"/>
  <c r="U404" i="2"/>
  <c r="U403" i="2"/>
  <c r="V402" i="2"/>
  <c r="W402" i="2" s="1"/>
  <c r="V401" i="2"/>
  <c r="P431" i="2" s="1"/>
  <c r="U397" i="2"/>
  <c r="U396" i="2"/>
  <c r="V395" i="2"/>
  <c r="V396" i="2" s="1"/>
  <c r="M395" i="2"/>
  <c r="V394" i="2"/>
  <c r="W394" i="2" s="1"/>
  <c r="M394" i="2"/>
  <c r="U392" i="2"/>
  <c r="U391" i="2"/>
  <c r="V390" i="2"/>
  <c r="W390" i="2" s="1"/>
  <c r="V389" i="2"/>
  <c r="W389" i="2" s="1"/>
  <c r="V388" i="2"/>
  <c r="W388" i="2" s="1"/>
  <c r="V387" i="2"/>
  <c r="V392" i="2" s="1"/>
  <c r="M387" i="2"/>
  <c r="V386" i="2"/>
  <c r="W386" i="2" s="1"/>
  <c r="M386" i="2"/>
  <c r="V385" i="2"/>
  <c r="V391" i="2" s="1"/>
  <c r="M385" i="2"/>
  <c r="V383" i="2"/>
  <c r="U383" i="2"/>
  <c r="V382" i="2"/>
  <c r="U382" i="2"/>
  <c r="W381" i="2"/>
  <c r="V381" i="2"/>
  <c r="V380" i="2"/>
  <c r="W380" i="2" s="1"/>
  <c r="W382" i="2" s="1"/>
  <c r="M380" i="2"/>
  <c r="U378" i="2"/>
  <c r="U377" i="2"/>
  <c r="V376" i="2"/>
  <c r="W376" i="2" s="1"/>
  <c r="W375" i="2"/>
  <c r="V375" i="2"/>
  <c r="M375" i="2"/>
  <c r="W374" i="2"/>
  <c r="V374" i="2"/>
  <c r="V373" i="2"/>
  <c r="W373" i="2" s="1"/>
  <c r="W372" i="2"/>
  <c r="V372" i="2"/>
  <c r="V371" i="2"/>
  <c r="W371" i="2" s="1"/>
  <c r="M371" i="2"/>
  <c r="W370" i="2"/>
  <c r="V370" i="2"/>
  <c r="M370" i="2"/>
  <c r="W369" i="2"/>
  <c r="V369" i="2"/>
  <c r="V368" i="2"/>
  <c r="V378" i="2" s="1"/>
  <c r="M368" i="2"/>
  <c r="V367" i="2"/>
  <c r="V377" i="2" s="1"/>
  <c r="M367" i="2"/>
  <c r="U363" i="2"/>
  <c r="U362" i="2"/>
  <c r="V361" i="2"/>
  <c r="W361" i="2" s="1"/>
  <c r="V360" i="2"/>
  <c r="V363" i="2" s="1"/>
  <c r="M360" i="2"/>
  <c r="V359" i="2"/>
  <c r="W359" i="2" s="1"/>
  <c r="M359" i="2"/>
  <c r="W358" i="2"/>
  <c r="V358" i="2"/>
  <c r="M358" i="2"/>
  <c r="W357" i="2"/>
  <c r="V357" i="2"/>
  <c r="M357" i="2"/>
  <c r="V355" i="2"/>
  <c r="U355" i="2"/>
  <c r="U354" i="2"/>
  <c r="W353" i="2"/>
  <c r="V353" i="2"/>
  <c r="M353" i="2"/>
  <c r="V352" i="2"/>
  <c r="V354" i="2" s="1"/>
  <c r="M352" i="2"/>
  <c r="U349" i="2"/>
  <c r="U348" i="2"/>
  <c r="V347" i="2"/>
  <c r="V348" i="2" s="1"/>
  <c r="U345" i="2"/>
  <c r="U344" i="2"/>
  <c r="V343" i="2"/>
  <c r="V344" i="2" s="1"/>
  <c r="M343" i="2"/>
  <c r="V342" i="2"/>
  <c r="W342" i="2" s="1"/>
  <c r="M342" i="2"/>
  <c r="W341" i="2"/>
  <c r="V341" i="2"/>
  <c r="V345" i="2" s="1"/>
  <c r="V340" i="2"/>
  <c r="W340" i="2" s="1"/>
  <c r="M340" i="2"/>
  <c r="U338" i="2"/>
  <c r="U337" i="2"/>
  <c r="V336" i="2"/>
  <c r="W336" i="2" s="1"/>
  <c r="M336" i="2"/>
  <c r="W335" i="2"/>
  <c r="V335" i="2"/>
  <c r="M335" i="2"/>
  <c r="W334" i="2"/>
  <c r="V334" i="2"/>
  <c r="M334" i="2"/>
  <c r="V333" i="2"/>
  <c r="W333" i="2" s="1"/>
  <c r="M333" i="2"/>
  <c r="V332" i="2"/>
  <c r="W332" i="2" s="1"/>
  <c r="M332" i="2"/>
  <c r="W331" i="2"/>
  <c r="V331" i="2"/>
  <c r="M331" i="2"/>
  <c r="W330" i="2"/>
  <c r="V330" i="2"/>
  <c r="M330" i="2"/>
  <c r="V329" i="2"/>
  <c r="W329" i="2" s="1"/>
  <c r="V328" i="2"/>
  <c r="W328" i="2" s="1"/>
  <c r="V327" i="2"/>
  <c r="W327" i="2" s="1"/>
  <c r="W326" i="2"/>
  <c r="V326" i="2"/>
  <c r="U324" i="2"/>
  <c r="V323" i="2"/>
  <c r="U323" i="2"/>
  <c r="W322" i="2"/>
  <c r="V322" i="2"/>
  <c r="V321" i="2"/>
  <c r="W321" i="2" s="1"/>
  <c r="W323" i="2" s="1"/>
  <c r="M321" i="2"/>
  <c r="U317" i="2"/>
  <c r="U316" i="2"/>
  <c r="V315" i="2"/>
  <c r="V317" i="2" s="1"/>
  <c r="V313" i="2"/>
  <c r="U313" i="2"/>
  <c r="U312" i="2"/>
  <c r="W311" i="2"/>
  <c r="V311" i="2"/>
  <c r="V310" i="2"/>
  <c r="W310" i="2" s="1"/>
  <c r="M310" i="2"/>
  <c r="V309" i="2"/>
  <c r="V312" i="2" s="1"/>
  <c r="W308" i="2"/>
  <c r="V308" i="2"/>
  <c r="M308" i="2"/>
  <c r="U306" i="2"/>
  <c r="U305" i="2"/>
  <c r="W304" i="2"/>
  <c r="V304" i="2"/>
  <c r="M304" i="2"/>
  <c r="V303" i="2"/>
  <c r="V306" i="2" s="1"/>
  <c r="M303" i="2"/>
  <c r="U301" i="2"/>
  <c r="U300" i="2"/>
  <c r="V299" i="2"/>
  <c r="W299" i="2" s="1"/>
  <c r="M299" i="2"/>
  <c r="V298" i="2"/>
  <c r="W298" i="2" s="1"/>
  <c r="W297" i="2"/>
  <c r="V297" i="2"/>
  <c r="M297" i="2"/>
  <c r="V296" i="2"/>
  <c r="V301" i="2" s="1"/>
  <c r="M296" i="2"/>
  <c r="U293" i="2"/>
  <c r="U292" i="2"/>
  <c r="V291" i="2"/>
  <c r="V293" i="2" s="1"/>
  <c r="M291" i="2"/>
  <c r="U289" i="2"/>
  <c r="U288" i="2"/>
  <c r="V287" i="2"/>
  <c r="V289" i="2" s="1"/>
  <c r="M287" i="2"/>
  <c r="U285" i="2"/>
  <c r="U284" i="2"/>
  <c r="V283" i="2"/>
  <c r="V284" i="2" s="1"/>
  <c r="M283" i="2"/>
  <c r="U281" i="2"/>
  <c r="U280" i="2"/>
  <c r="V279" i="2"/>
  <c r="W279" i="2" s="1"/>
  <c r="M279" i="2"/>
  <c r="V278" i="2"/>
  <c r="W278" i="2" s="1"/>
  <c r="W280" i="2" s="1"/>
  <c r="M278" i="2"/>
  <c r="U276" i="2"/>
  <c r="U275" i="2"/>
  <c r="V274" i="2"/>
  <c r="W274" i="2" s="1"/>
  <c r="M274" i="2"/>
  <c r="V273" i="2"/>
  <c r="W273" i="2" s="1"/>
  <c r="M273" i="2"/>
  <c r="W272" i="2"/>
  <c r="V272" i="2"/>
  <c r="V271" i="2"/>
  <c r="W271" i="2" s="1"/>
  <c r="M271" i="2"/>
  <c r="V270" i="2"/>
  <c r="W270" i="2" s="1"/>
  <c r="M270" i="2"/>
  <c r="W269" i="2"/>
  <c r="V269" i="2"/>
  <c r="M269" i="2"/>
  <c r="V268" i="2"/>
  <c r="W268" i="2" s="1"/>
  <c r="M268" i="2"/>
  <c r="V267" i="2"/>
  <c r="K431" i="2" s="1"/>
  <c r="M267" i="2"/>
  <c r="U263" i="2"/>
  <c r="V262" i="2"/>
  <c r="U262" i="2"/>
  <c r="V261" i="2"/>
  <c r="W261" i="2" s="1"/>
  <c r="W262" i="2" s="1"/>
  <c r="M261" i="2"/>
  <c r="U259" i="2"/>
  <c r="U258" i="2"/>
  <c r="V257" i="2"/>
  <c r="V259" i="2" s="1"/>
  <c r="M257" i="2"/>
  <c r="U255" i="2"/>
  <c r="V254" i="2"/>
  <c r="U254" i="2"/>
  <c r="V253" i="2"/>
  <c r="W253" i="2" s="1"/>
  <c r="M253" i="2"/>
  <c r="V252" i="2"/>
  <c r="W252" i="2" s="1"/>
  <c r="M252" i="2"/>
  <c r="W251" i="2"/>
  <c r="W254" i="2" s="1"/>
  <c r="V251" i="2"/>
  <c r="V255" i="2" s="1"/>
  <c r="M251" i="2"/>
  <c r="U249" i="2"/>
  <c r="U248" i="2"/>
  <c r="W247" i="2"/>
  <c r="V247" i="2"/>
  <c r="M247" i="2"/>
  <c r="V246" i="2"/>
  <c r="V249" i="2" s="1"/>
  <c r="M246" i="2"/>
  <c r="U243" i="2"/>
  <c r="U242" i="2"/>
  <c r="V241" i="2"/>
  <c r="W241" i="2" s="1"/>
  <c r="M241" i="2"/>
  <c r="V240" i="2"/>
  <c r="V243" i="2" s="1"/>
  <c r="M240" i="2"/>
  <c r="U238" i="2"/>
  <c r="U237" i="2"/>
  <c r="V236" i="2"/>
  <c r="W236" i="2" s="1"/>
  <c r="M236" i="2"/>
  <c r="V235" i="2"/>
  <c r="W235" i="2" s="1"/>
  <c r="M235" i="2"/>
  <c r="W234" i="2"/>
  <c r="V234" i="2"/>
  <c r="M234" i="2"/>
  <c r="V233" i="2"/>
  <c r="V237" i="2" s="1"/>
  <c r="M233" i="2"/>
  <c r="V232" i="2"/>
  <c r="W232" i="2" s="1"/>
  <c r="M232" i="2"/>
  <c r="V231" i="2"/>
  <c r="W231" i="2" s="1"/>
  <c r="M231" i="2"/>
  <c r="W230" i="2"/>
  <c r="V230" i="2"/>
  <c r="V238" i="2" s="1"/>
  <c r="M230" i="2"/>
  <c r="U227" i="2"/>
  <c r="U226" i="2"/>
  <c r="W225" i="2"/>
  <c r="V225" i="2"/>
  <c r="M225" i="2"/>
  <c r="V224" i="2"/>
  <c r="W224" i="2" s="1"/>
  <c r="V223" i="2"/>
  <c r="W223" i="2" s="1"/>
  <c r="V222" i="2"/>
  <c r="V227" i="2" s="1"/>
  <c r="M222" i="2"/>
  <c r="U220" i="2"/>
  <c r="U219" i="2"/>
  <c r="V218" i="2"/>
  <c r="W218" i="2" s="1"/>
  <c r="M218" i="2"/>
  <c r="V217" i="2"/>
  <c r="W217" i="2" s="1"/>
  <c r="W216" i="2"/>
  <c r="V216" i="2"/>
  <c r="V220" i="2" s="1"/>
  <c r="U214" i="2"/>
  <c r="U213" i="2"/>
  <c r="V212" i="2"/>
  <c r="W212" i="2" s="1"/>
  <c r="V211" i="2"/>
  <c r="W211" i="2" s="1"/>
  <c r="V210" i="2"/>
  <c r="W210" i="2" s="1"/>
  <c r="W209" i="2"/>
  <c r="V209" i="2"/>
  <c r="M209" i="2"/>
  <c r="W208" i="2"/>
  <c r="V208" i="2"/>
  <c r="M208" i="2"/>
  <c r="V207" i="2"/>
  <c r="V214" i="2" s="1"/>
  <c r="M207" i="2"/>
  <c r="U205" i="2"/>
  <c r="U204" i="2"/>
  <c r="V203" i="2"/>
  <c r="W203" i="2" s="1"/>
  <c r="V202" i="2"/>
  <c r="W202" i="2" s="1"/>
  <c r="M202" i="2"/>
  <c r="W201" i="2"/>
  <c r="V201" i="2"/>
  <c r="V200" i="2"/>
  <c r="W200" i="2" s="1"/>
  <c r="W199" i="2"/>
  <c r="V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W194" i="2"/>
  <c r="V194" i="2"/>
  <c r="V193" i="2"/>
  <c r="W193" i="2" s="1"/>
  <c r="V192" i="2"/>
  <c r="W192" i="2" s="1"/>
  <c r="M192" i="2"/>
  <c r="W191" i="2"/>
  <c r="V191" i="2"/>
  <c r="V190" i="2"/>
  <c r="W190" i="2" s="1"/>
  <c r="W189" i="2"/>
  <c r="V189" i="2"/>
  <c r="V188" i="2"/>
  <c r="W188" i="2" s="1"/>
  <c r="W187" i="2"/>
  <c r="V187" i="2"/>
  <c r="V186" i="2"/>
  <c r="W186" i="2" s="1"/>
  <c r="M186" i="2"/>
  <c r="V185" i="2"/>
  <c r="W185" i="2" s="1"/>
  <c r="M185" i="2"/>
  <c r="W184" i="2"/>
  <c r="V184" i="2"/>
  <c r="M184" i="2"/>
  <c r="V183" i="2"/>
  <c r="W183" i="2" s="1"/>
  <c r="V182" i="2"/>
  <c r="W182" i="2" s="1"/>
  <c r="V181" i="2"/>
  <c r="V205" i="2" s="1"/>
  <c r="U179" i="2"/>
  <c r="U178" i="2"/>
  <c r="V177" i="2"/>
  <c r="W177" i="2" s="1"/>
  <c r="M177" i="2"/>
  <c r="V176" i="2"/>
  <c r="W176" i="2" s="1"/>
  <c r="M176" i="2"/>
  <c r="W175" i="2"/>
  <c r="V175" i="2"/>
  <c r="M175" i="2"/>
  <c r="V174" i="2"/>
  <c r="W174" i="2" s="1"/>
  <c r="W173" i="2"/>
  <c r="V173" i="2"/>
  <c r="M173" i="2"/>
  <c r="W172" i="2"/>
  <c r="V172" i="2"/>
  <c r="M172" i="2"/>
  <c r="V171" i="2"/>
  <c r="W171" i="2" s="1"/>
  <c r="M171" i="2"/>
  <c r="V170" i="2"/>
  <c r="W170" i="2" s="1"/>
  <c r="W169" i="2"/>
  <c r="V169" i="2"/>
  <c r="V168" i="2"/>
  <c r="W168" i="2" s="1"/>
  <c r="W167" i="2"/>
  <c r="V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V162" i="2"/>
  <c r="V179" i="2" s="1"/>
  <c r="M162" i="2"/>
  <c r="V160" i="2"/>
  <c r="U160" i="2"/>
  <c r="V159" i="2"/>
  <c r="U159" i="2"/>
  <c r="W158" i="2"/>
  <c r="V158" i="2"/>
  <c r="V157" i="2"/>
  <c r="W157" i="2" s="1"/>
  <c r="W159" i="2" s="1"/>
  <c r="U155" i="2"/>
  <c r="U154" i="2"/>
  <c r="V153" i="2"/>
  <c r="W153" i="2" s="1"/>
  <c r="M153" i="2"/>
  <c r="W152" i="2"/>
  <c r="V152" i="2"/>
  <c r="M152" i="2"/>
  <c r="W151" i="2"/>
  <c r="V151" i="2"/>
  <c r="V150" i="2"/>
  <c r="W150" i="2" s="1"/>
  <c r="W149" i="2"/>
  <c r="V149" i="2"/>
  <c r="M149" i="2"/>
  <c r="V148" i="2"/>
  <c r="W148" i="2" s="1"/>
  <c r="M148" i="2"/>
  <c r="V147" i="2"/>
  <c r="W147" i="2" s="1"/>
  <c r="M147" i="2"/>
  <c r="V146" i="2"/>
  <c r="W146" i="2" s="1"/>
  <c r="M146" i="2"/>
  <c r="W145" i="2"/>
  <c r="V145" i="2"/>
  <c r="V144" i="2"/>
  <c r="W144" i="2" s="1"/>
  <c r="M144" i="2"/>
  <c r="W143" i="2"/>
  <c r="V143" i="2"/>
  <c r="M143" i="2"/>
  <c r="W142" i="2"/>
  <c r="V142" i="2"/>
  <c r="M142" i="2"/>
  <c r="V141" i="2"/>
  <c r="W141" i="2" s="1"/>
  <c r="M141" i="2"/>
  <c r="V140" i="2"/>
  <c r="W140" i="2" s="1"/>
  <c r="M140" i="2"/>
  <c r="W139" i="2"/>
  <c r="V139" i="2"/>
  <c r="M139" i="2"/>
  <c r="W138" i="2"/>
  <c r="V138" i="2"/>
  <c r="M138" i="2"/>
  <c r="V137" i="2"/>
  <c r="W137" i="2" s="1"/>
  <c r="U134" i="2"/>
  <c r="V133" i="2"/>
  <c r="U133" i="2"/>
  <c r="V132" i="2"/>
  <c r="W132" i="2" s="1"/>
  <c r="M132" i="2"/>
  <c r="V131" i="2"/>
  <c r="W131" i="2" s="1"/>
  <c r="M131" i="2"/>
  <c r="W130" i="2"/>
  <c r="V130" i="2"/>
  <c r="V134" i="2" s="1"/>
  <c r="M130" i="2"/>
  <c r="U126" i="2"/>
  <c r="U125" i="2"/>
  <c r="W124" i="2"/>
  <c r="V124" i="2"/>
  <c r="M124" i="2"/>
  <c r="V123" i="2"/>
  <c r="W123" i="2" s="1"/>
  <c r="M123" i="2"/>
  <c r="V122" i="2"/>
  <c r="W122" i="2" s="1"/>
  <c r="M122" i="2"/>
  <c r="W121" i="2"/>
  <c r="V121" i="2"/>
  <c r="V125" i="2" s="1"/>
  <c r="M121" i="2"/>
  <c r="U118" i="2"/>
  <c r="U117" i="2"/>
  <c r="V116" i="2"/>
  <c r="W116" i="2" s="1"/>
  <c r="V115" i="2"/>
  <c r="W115" i="2" s="1"/>
  <c r="W114" i="2"/>
  <c r="W117" i="2" s="1"/>
  <c r="V114" i="2"/>
  <c r="M114" i="2"/>
  <c r="W113" i="2"/>
  <c r="V113" i="2"/>
  <c r="M113" i="2"/>
  <c r="U111" i="2"/>
  <c r="U110" i="2"/>
  <c r="W109" i="2"/>
  <c r="V109" i="2"/>
  <c r="M109" i="2"/>
  <c r="V108" i="2"/>
  <c r="W108" i="2" s="1"/>
  <c r="V107" i="2"/>
  <c r="W107" i="2" s="1"/>
  <c r="V106" i="2"/>
  <c r="W106" i="2" s="1"/>
  <c r="V105" i="2"/>
  <c r="W105" i="2" s="1"/>
  <c r="M105" i="2"/>
  <c r="W104" i="2"/>
  <c r="V104" i="2"/>
  <c r="V110" i="2" s="1"/>
  <c r="M104" i="2"/>
  <c r="V103" i="2"/>
  <c r="W103" i="2" s="1"/>
  <c r="U101" i="2"/>
  <c r="U100" i="2"/>
  <c r="V99" i="2"/>
  <c r="W99" i="2" s="1"/>
  <c r="M99" i="2"/>
  <c r="W98" i="2"/>
  <c r="V98" i="2"/>
  <c r="M98" i="2"/>
  <c r="W97" i="2"/>
  <c r="V97" i="2"/>
  <c r="M97" i="2"/>
  <c r="V96" i="2"/>
  <c r="W96" i="2" s="1"/>
  <c r="M96" i="2"/>
  <c r="V95" i="2"/>
  <c r="W95" i="2" s="1"/>
  <c r="M95" i="2"/>
  <c r="W94" i="2"/>
  <c r="V94" i="2"/>
  <c r="M94" i="2"/>
  <c r="W93" i="2"/>
  <c r="V93" i="2"/>
  <c r="M93" i="2"/>
  <c r="V92" i="2"/>
  <c r="V100" i="2" s="1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W85" i="2"/>
  <c r="V85" i="2"/>
  <c r="V84" i="2"/>
  <c r="W84" i="2" s="1"/>
  <c r="M84" i="2"/>
  <c r="V83" i="2"/>
  <c r="W83" i="2" s="1"/>
  <c r="V82" i="2"/>
  <c r="V89" i="2" s="1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W75" i="2"/>
  <c r="V75" i="2"/>
  <c r="M75" i="2"/>
  <c r="V74" i="2"/>
  <c r="W74" i="2" s="1"/>
  <c r="M74" i="2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W67" i="2"/>
  <c r="V67" i="2"/>
  <c r="V66" i="2"/>
  <c r="W66" i="2" s="1"/>
  <c r="M66" i="2"/>
  <c r="V65" i="2"/>
  <c r="W65" i="2" s="1"/>
  <c r="M65" i="2"/>
  <c r="W64" i="2"/>
  <c r="V64" i="2"/>
  <c r="M64" i="2"/>
  <c r="V63" i="2"/>
  <c r="V80" i="2" s="1"/>
  <c r="M63" i="2"/>
  <c r="U60" i="2"/>
  <c r="U59" i="2"/>
  <c r="V58" i="2"/>
  <c r="W58" i="2" s="1"/>
  <c r="V57" i="2"/>
  <c r="W57" i="2" s="1"/>
  <c r="M57" i="2"/>
  <c r="W56" i="2"/>
  <c r="V56" i="2"/>
  <c r="D431" i="2" s="1"/>
  <c r="M56" i="2"/>
  <c r="U53" i="2"/>
  <c r="U52" i="2"/>
  <c r="W51" i="2"/>
  <c r="V51" i="2"/>
  <c r="M51" i="2"/>
  <c r="V50" i="2"/>
  <c r="W50" i="2" s="1"/>
  <c r="W52" i="2" s="1"/>
  <c r="M50" i="2"/>
  <c r="U46" i="2"/>
  <c r="U45" i="2"/>
  <c r="V44" i="2"/>
  <c r="V46" i="2" s="1"/>
  <c r="M44" i="2"/>
  <c r="U42" i="2"/>
  <c r="V41" i="2"/>
  <c r="U41" i="2"/>
  <c r="V40" i="2"/>
  <c r="W40" i="2" s="1"/>
  <c r="W41" i="2" s="1"/>
  <c r="M40" i="2"/>
  <c r="U38" i="2"/>
  <c r="U37" i="2"/>
  <c r="V36" i="2"/>
  <c r="V37" i="2" s="1"/>
  <c r="M36" i="2"/>
  <c r="V35" i="2"/>
  <c r="W35" i="2" s="1"/>
  <c r="M35" i="2"/>
  <c r="U33" i="2"/>
  <c r="V32" i="2"/>
  <c r="U32" i="2"/>
  <c r="V31" i="2"/>
  <c r="W31" i="2" s="1"/>
  <c r="M31" i="2"/>
  <c r="W30" i="2"/>
  <c r="V30" i="2"/>
  <c r="M30" i="2"/>
  <c r="W29" i="2"/>
  <c r="V29" i="2"/>
  <c r="V28" i="2"/>
  <c r="W28" i="2" s="1"/>
  <c r="M28" i="2"/>
  <c r="V27" i="2"/>
  <c r="W27" i="2" s="1"/>
  <c r="M27" i="2"/>
  <c r="W26" i="2"/>
  <c r="V26" i="2"/>
  <c r="V33" i="2" s="1"/>
  <c r="M26" i="2"/>
  <c r="U24" i="2"/>
  <c r="U421" i="2" s="1"/>
  <c r="V23" i="2"/>
  <c r="U23" i="2"/>
  <c r="U425" i="2" s="1"/>
  <c r="W22" i="2"/>
  <c r="W23" i="2" s="1"/>
  <c r="V22" i="2"/>
  <c r="B431" i="2" s="1"/>
  <c r="H10" i="2"/>
  <c r="A10" i="2"/>
  <c r="A9" i="2"/>
  <c r="H9" i="2" s="1"/>
  <c r="D7" i="2"/>
  <c r="N6" i="2"/>
  <c r="M2" i="2"/>
  <c r="V42" i="2" l="1"/>
  <c r="U424" i="2"/>
  <c r="F10" i="2"/>
  <c r="J9" i="2"/>
  <c r="W362" i="2"/>
  <c r="W337" i="2"/>
  <c r="W344" i="2"/>
  <c r="W219" i="2"/>
  <c r="W110" i="2"/>
  <c r="W396" i="2"/>
  <c r="W154" i="2"/>
  <c r="W125" i="2"/>
  <c r="W133" i="2"/>
  <c r="W32" i="2"/>
  <c r="W59" i="2"/>
  <c r="E431" i="2"/>
  <c r="W92" i="2"/>
  <c r="W100" i="2" s="1"/>
  <c r="V117" i="2"/>
  <c r="W181" i="2"/>
  <c r="W204" i="2" s="1"/>
  <c r="W207" i="2"/>
  <c r="W213" i="2" s="1"/>
  <c r="W291" i="2"/>
  <c r="W292" i="2" s="1"/>
  <c r="W303" i="2"/>
  <c r="W305" i="2" s="1"/>
  <c r="W360" i="2"/>
  <c r="V403" i="2"/>
  <c r="V422" i="2"/>
  <c r="F431" i="2"/>
  <c r="G431" i="2"/>
  <c r="V154" i="2"/>
  <c r="W44" i="2"/>
  <c r="W45" i="2" s="1"/>
  <c r="W240" i="2"/>
  <c r="W242" i="2" s="1"/>
  <c r="W257" i="2"/>
  <c r="W258" i="2" s="1"/>
  <c r="V285" i="2"/>
  <c r="W309" i="2"/>
  <c r="W312" i="2" s="1"/>
  <c r="W315" i="2"/>
  <c r="W316" i="2" s="1"/>
  <c r="W343" i="2"/>
  <c r="W368" i="2"/>
  <c r="W395" i="2"/>
  <c r="V45" i="2"/>
  <c r="V59" i="2"/>
  <c r="V425" i="2" s="1"/>
  <c r="V101" i="2"/>
  <c r="V155" i="2"/>
  <c r="W162" i="2"/>
  <c r="W178" i="2" s="1"/>
  <c r="V213" i="2"/>
  <c r="V219" i="2"/>
  <c r="V263" i="2"/>
  <c r="V280" i="2"/>
  <c r="V292" i="2"/>
  <c r="V338" i="2"/>
  <c r="W385" i="2"/>
  <c r="W411" i="2"/>
  <c r="W413" i="2" s="1"/>
  <c r="V423" i="2"/>
  <c r="H431" i="2"/>
  <c r="V111" i="2"/>
  <c r="V275" i="2"/>
  <c r="V404" i="2"/>
  <c r="I431" i="2"/>
  <c r="W246" i="2"/>
  <c r="W248" i="2" s="1"/>
  <c r="V38" i="2"/>
  <c r="V52" i="2"/>
  <c r="V349" i="2"/>
  <c r="V316" i="2"/>
  <c r="F9" i="2"/>
  <c r="W287" i="2"/>
  <c r="W288" i="2" s="1"/>
  <c r="V324" i="2"/>
  <c r="W352" i="2"/>
  <c r="W354" i="2" s="1"/>
  <c r="V362" i="2"/>
  <c r="J431" i="2"/>
  <c r="V337" i="2"/>
  <c r="W82" i="2"/>
  <c r="W88" i="2" s="1"/>
  <c r="V88" i="2"/>
  <c r="V118" i="2"/>
  <c r="V258" i="2"/>
  <c r="V24" i="2"/>
  <c r="V53" i="2"/>
  <c r="V60" i="2"/>
  <c r="V226" i="2"/>
  <c r="V248" i="2"/>
  <c r="W267" i="2"/>
  <c r="W275" i="2" s="1"/>
  <c r="V281" i="2"/>
  <c r="V305" i="2"/>
  <c r="V419" i="2"/>
  <c r="V79" i="2"/>
  <c r="V204" i="2"/>
  <c r="V242" i="2"/>
  <c r="V276" i="2"/>
  <c r="V288" i="2"/>
  <c r="V300" i="2"/>
  <c r="V397" i="2"/>
  <c r="V413" i="2"/>
  <c r="L431" i="2"/>
  <c r="M431" i="2"/>
  <c r="V178" i="2"/>
  <c r="V126" i="2"/>
  <c r="W222" i="2"/>
  <c r="W226" i="2" s="1"/>
  <c r="W233" i="2"/>
  <c r="W237" i="2" s="1"/>
  <c r="W283" i="2"/>
  <c r="W284" i="2" s="1"/>
  <c r="W296" i="2"/>
  <c r="W300" i="2" s="1"/>
  <c r="W347" i="2"/>
  <c r="W348" i="2" s="1"/>
  <c r="W387" i="2"/>
  <c r="W401" i="2"/>
  <c r="W403" i="2" s="1"/>
  <c r="N431" i="2"/>
  <c r="W63" i="2"/>
  <c r="W79" i="2" s="1"/>
  <c r="C431" i="2"/>
  <c r="O431" i="2"/>
  <c r="W36" i="2"/>
  <c r="W37" i="2" s="1"/>
  <c r="W367" i="2"/>
  <c r="W377" i="2" s="1"/>
  <c r="V424" i="2" l="1"/>
  <c r="V421" i="2"/>
  <c r="W391" i="2"/>
  <c r="W426" i="2" s="1"/>
</calcChain>
</file>

<file path=xl/sharedStrings.xml><?xml version="1.0" encoding="utf-8"?>
<sst xmlns="http://schemas.openxmlformats.org/spreadsheetml/2006/main" count="2645" uniqueCount="690">
  <si>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</si>
  <si>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</si>
  <si>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</si>
  <si>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</si>
  <si>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</si>
  <si>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</si>
  <si>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</si>
  <si>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</si>
  <si>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</si>
  <si>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</si>
  <si>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</si>
  <si>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</si>
  <si>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</si>
  <si>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</si>
  <si>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</si>
  <si>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</si>
  <si>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</si>
  <si>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</si>
  <si>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</si>
  <si>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</si>
  <si>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</si>
  <si>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</si>
  <si>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</si>
  <si>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</si>
  <si>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</si>
  <si>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</si>
  <si>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</si>
  <si>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</si>
  <si>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</si>
  <si>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</si>
  <si>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</si>
  <si>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</si>
  <si>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</si>
  <si>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</si>
  <si>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</si>
  <si>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</si>
  <si>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</si>
  <si>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</si>
  <si>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</si>
  <si>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</si>
  <si>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</si>
  <si>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</si>
  <si>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</si>
  <si>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</si>
  <si>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</si>
  <si>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</si>
  <si>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</si>
  <si>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</si>
  <si>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</si>
  <si>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</si>
  <si>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</si>
  <si>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</si>
  <si>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</si>
  <si>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</si>
  <si>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</si>
  <si>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</si>
  <si>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</si>
  <si>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</si>
  <si>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</si>
  <si>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</si>
  <si>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</si>
  <si>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</si>
  <si>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</si>
  <si>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</si>
  <si>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</si>
  <si>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</si>
  <si>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31.07.2023</t>
  </si>
  <si>
    <t>28.07.2023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</si>
  <si>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</si>
  <si>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</si>
  <si>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</si>
  <si>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</si>
  <si>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</si>
  <si>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</si>
  <si>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</si>
  <si>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</si>
  <si>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</si>
  <si>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</si>
  <si>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</si>
  <si>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</si>
  <si>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</si>
  <si>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</si>
  <si>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</si>
  <si>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</si>
  <si>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</si>
  <si>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</si>
  <si>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</si>
  <si>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</si>
  <si>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</si>
  <si>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</si>
  <si>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</si>
  <si>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</si>
  <si>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</si>
  <si>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</si>
  <si>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</si>
  <si>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</si>
  <si>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</si>
  <si>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</si>
  <si>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</si>
  <si>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</si>
  <si>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</si>
  <si>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</si>
  <si>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</si>
  <si>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</si>
  <si>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</si>
  <si>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</si>
  <si>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</si>
  <si>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</si>
  <si>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</si>
  <si>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</si>
  <si>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</si>
  <si>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</si>
  <si>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</si>
  <si>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</si>
  <si>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</si>
  <si>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</si>
  <si>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</si>
  <si>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</si>
  <si>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</si>
  <si>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</si>
  <si>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</si>
  <si>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</si>
  <si>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</si>
  <si>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</si>
  <si>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</si>
  <si>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</si>
  <si>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</si>
  <si>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</si>
  <si>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</si>
  <si>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</si>
  <si>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</si>
  <si>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</si>
  <si>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</si>
  <si>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</si>
  <si>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</si>
  <si>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</si>
  <si>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</si>
  <si>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</si>
  <si>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</si>
  <si>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</si>
  <si>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</si>
  <si>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</si>
  <si>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</si>
  <si>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</si>
  <si>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</si>
  <si>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</si>
  <si>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</si>
  <si>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</si>
  <si>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</si>
  <si>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</si>
  <si>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</si>
  <si>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</si>
  <si>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</si>
  <si>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</si>
  <si>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</si>
  <si>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</si>
  <si>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</si>
  <si>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</si>
  <si>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</si>
  <si>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</si>
  <si>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</si>
  <si>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</si>
  <si>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</si>
  <si>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</si>
  <si>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</si>
  <si>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</si>
  <si>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</si>
  <si>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</si>
  <si>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</si>
  <si>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</si>
  <si>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</si>
  <si>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</si>
  <si>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</si>
  <si>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</si>
  <si>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</si>
  <si>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</si>
  <si>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</si>
  <si>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</si>
  <si>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</si>
  <si>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</si>
  <si>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</si>
  <si>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</si>
  <si>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</si>
  <si>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</si>
  <si>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</si>
  <si>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</si>
  <si>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</si>
  <si>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</si>
  <si>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</si>
  <si>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</si>
  <si>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</si>
  <si>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</si>
  <si>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</si>
  <si>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</si>
  <si>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</si>
  <si>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</si>
  <si>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</si>
  <si>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</si>
  <si>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</si>
  <si>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</si>
  <si>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</si>
  <si>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</si>
  <si>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</si>
  <si>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</si>
  <si>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</si>
  <si>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</si>
  <si>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</si>
  <si>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</si>
  <si>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</si>
  <si>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</si>
  <si>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</si>
  <si>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</si>
  <si>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</si>
  <si>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</si>
  <si>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</si>
  <si>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</si>
  <si>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</si>
  <si>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</si>
  <si>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</si>
  <si>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</si>
  <si>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</si>
  <si>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</si>
  <si>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</si>
  <si>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</si>
  <si>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</si>
  <si>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</si>
  <si>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</si>
  <si>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</si>
  <si>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</si>
  <si>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</si>
  <si>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</si>
  <si>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</si>
  <si>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</si>
  <si>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</si>
  <si>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</si>
  <si>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</si>
  <si>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</si>
  <si>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</si>
  <si>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</si>
  <si>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</si>
  <si>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</si>
  <si>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</si>
  <si>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</si>
  <si>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</si>
  <si>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</si>
  <si>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</si>
  <si>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</si>
  <si>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</si>
  <si>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</si>
  <si>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</si>
  <si>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</si>
  <si>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</si>
  <si>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</si>
  <si>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</si>
  <si>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</si>
  <si>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</si>
  <si>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</si>
  <si>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</si>
  <si>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</si>
  <si>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</si>
  <si>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</si>
  <si>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</si>
  <si>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</si>
  <si>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</si>
  <si>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</si>
  <si>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</si>
  <si>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</si>
  <si>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</si>
  <si>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</si>
  <si>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</si>
  <si>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</si>
  <si>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</si>
  <si>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</si>
  <si>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</si>
  <si>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</si>
  <si>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</si>
  <si>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</si>
  <si>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</si>
  <si>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</si>
  <si>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</si>
  <si>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</si>
  <si>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</si>
  <si>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</si>
  <si>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</si>
  <si>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</si>
  <si>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</si>
  <si>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</si>
  <si>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</si>
  <si>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</si>
  <si>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</si>
  <si>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</si>
  <si>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</si>
  <si>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</si>
  <si>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</si>
  <si>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</si>
  <si>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</si>
  <si>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</si>
  <si>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</si>
  <si>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</si>
  <si>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</si>
  <si>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</si>
  <si>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</si>
  <si>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</si>
  <si>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</si>
  <si>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</si>
  <si>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</si>
  <si>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</si>
  <si>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</si>
  <si>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</si>
  <si>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</si>
  <si>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</si>
  <si>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</si>
  <si>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</si>
  <si>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</si>
  <si>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</si>
  <si>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</si>
  <si>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</si>
  <si>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</si>
  <si>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</si>
  <si>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</si>
  <si>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</si>
  <si>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</si>
  <si>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</si>
  <si>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</si>
  <si>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</si>
  <si>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</si>
  <si>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</si>
  <si>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</si>
  <si>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</si>
  <si>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</si>
  <si>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</si>
  <si>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</si>
  <si>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</si>
  <si>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</si>
  <si>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</si>
  <si>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</si>
  <si>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</si>
  <si>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</si>
  <si>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</si>
  <si>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</si>
  <si>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</si>
  <si>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</si>
  <si>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</si>
  <si>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</si>
  <si>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</si>
  <si>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</si>
  <si>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</si>
  <si>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</si>
  <si>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</si>
  <si>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</si>
  <si>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</si>
  <si>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</si>
  <si>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</si>
  <si>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</si>
  <si>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</si>
  <si>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</si>
  <si>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</si>
  <si>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</si>
  <si>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</si>
  <si>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</si>
  <si>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</si>
  <si>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</si>
  <si>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</si>
  <si>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</si>
  <si>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</si>
  <si>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</si>
  <si>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</si>
  <si>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</si>
  <si>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</si>
  <si>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</si>
  <si>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</si>
  <si>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</si>
  <si>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</si>
  <si>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</si>
  <si>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</si>
  <si>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</si>
  <si>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</si>
  <si>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</si>
  <si>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</si>
  <si>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</si>
  <si>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</si>
  <si>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</si>
  <si>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</si>
  <si>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</si>
  <si>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</si>
  <si>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</si>
  <si>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</si>
  <si>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</si>
  <si>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</si>
  <si>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</si>
  <si>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</si>
  <si>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</si>
  <si>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</si>
  <si>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</si>
  <si>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</si>
  <si>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</si>
  <si>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</si>
  <si>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</si>
  <si>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</si>
  <si>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</si>
  <si>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</si>
  <si>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</si>
  <si>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</si>
  <si>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</si>
  <si>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</si>
  <si>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</si>
  <si>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</si>
  <si>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</si>
  <si>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</si>
  <si>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</si>
  <si>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</si>
  <si>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</si>
  <si>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</si>
  <si>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</si>
  <si>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</si>
  <si>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</si>
  <si>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</si>
  <si>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</si>
  <si>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</si>
  <si>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</si>
  <si>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</si>
  <si>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</si>
  <si>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</si>
  <si>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</si>
  <si>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</si>
  <si>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</si>
  <si>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</si>
  <si>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</si>
  <si>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</si>
  <si>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</si>
  <si>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</si>
  <si>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</si>
  <si>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</si>
  <si>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</si>
  <si>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</si>
  <si>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</si>
  <si>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</si>
  <si>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</si>
  <si>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</si>
  <si>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</si>
  <si>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</si>
  <si>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</si>
  <si>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</si>
  <si>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</si>
  <si>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</si>
  <si>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</si>
  <si>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</si>
  <si>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</si>
  <si>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</si>
  <si>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</si>
  <si>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</si>
  <si>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</si>
  <si>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</si>
  <si>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</si>
  <si>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</si>
  <si>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</si>
  <si>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</si>
  <si>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</si>
  <si>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</si>
  <si>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</si>
  <si>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</si>
  <si>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</si>
  <si>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</si>
  <si>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</si>
  <si>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</si>
  <si>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</si>
  <si>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</si>
  <si>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</si>
  <si>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</si>
  <si>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</si>
  <si>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</si>
  <si>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</si>
  <si>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</si>
  <si>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</si>
  <si>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</si>
  <si>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</si>
  <si>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</si>
  <si>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</si>
  <si>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</si>
  <si>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</si>
  <si>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</si>
  <si>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</si>
  <si>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</si>
  <si>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</si>
  <si>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</si>
  <si>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</si>
  <si>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</si>
  <si>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</si>
  <si>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</si>
  <si>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</si>
  <si>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</si>
  <si>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</si>
  <si>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</si>
  <si>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</si>
  <si>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</si>
  <si>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</si>
  <si>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</si>
  <si>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</si>
  <si>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</si>
  <si>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</si>
  <si>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</si>
  <si>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</si>
  <si>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</si>
  <si>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</si>
  <si>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</si>
  <si>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</si>
  <si>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</si>
  <si>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</si>
  <si>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</si>
  <si>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</si>
  <si>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01.08.2023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</si>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</sst>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2" zoomScaleNormal="100" zoomScaleSheetLayoutView="100" workbookViewId="0">
      <selection activeCell="U41" sqref="U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02" t="s">
        <v>29</v>
      </c>
      <c r="E1" s="302"/>
      <c r="F1" s="302"/>
      <c r="G1" s="14" t="s">
        <v>65</v>
      </c>
      <c r="H1" s="302" t="s">
        <v>49</v>
      </c>
      <c r="I1" s="302"/>
      <c r="J1" s="302"/>
      <c r="K1" s="302"/>
      <c r="L1" s="302"/>
      <c r="M1" s="302"/>
      <c r="N1" s="302"/>
      <c r="O1" s="303" t="s">
        <v>66</v>
      </c>
      <c r="P1" s="304"/>
      <c r="Q1" s="30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05"/>
      <c r="N3" s="305"/>
      <c r="O3" s="305"/>
      <c r="P3" s="305"/>
      <c r="Q3" s="305"/>
      <c r="R3" s="305"/>
      <c r="S3" s="305"/>
      <c r="T3" s="30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06" t="s">
        <v>8</v>
      </c>
      <c r="B5" s="306"/>
      <c r="C5" s="306"/>
      <c r="D5" s="307"/>
      <c r="E5" s="307"/>
      <c r="F5" s="308" t="s">
        <v>14</v>
      </c>
      <c r="G5" s="308"/>
      <c r="H5" s="307"/>
      <c r="I5" s="307"/>
      <c r="J5" s="307"/>
      <c r="K5" s="307"/>
      <c r="M5" s="27" t="s">
        <v>4</v>
      </c>
      <c r="N5" s="309">
        <v>45149</v>
      </c>
      <c r="O5" s="310"/>
      <c r="Q5" s="311" t="s">
        <v>3</v>
      </c>
      <c r="R5" s="312"/>
      <c r="S5" s="313" t="s">
        <v>646</v>
      </c>
      <c r="T5" s="314"/>
      <c r="Y5" s="60"/>
      <c r="Z5" s="60"/>
      <c r="AA5" s="60"/>
    </row>
    <row r="6" spans="1:28" s="17" customFormat="1" ht="24" customHeight="1" x14ac:dyDescent="0.2">
      <c r="A6" s="306" t="s">
        <v>1</v>
      </c>
      <c r="B6" s="306"/>
      <c r="C6" s="306"/>
      <c r="D6" s="315" t="s">
        <v>647</v>
      </c>
      <c r="E6" s="315"/>
      <c r="F6" s="315"/>
      <c r="G6" s="315"/>
      <c r="H6" s="315"/>
      <c r="I6" s="315"/>
      <c r="J6" s="315"/>
      <c r="K6" s="315"/>
      <c r="M6" s="27" t="s">
        <v>30</v>
      </c>
      <c r="N6" s="316" t="str">
        <f>IF(N5=0," ",CHOOSE(WEEKDAY(N5,2),"Понедельник","Вторник","Среда","Четверг","Пятница","Суббота","Воскресенье"))</f>
        <v>Пятница</v>
      </c>
      <c r="O6" s="316"/>
      <c r="Q6" s="317" t="s">
        <v>5</v>
      </c>
      <c r="R6" s="318"/>
      <c r="S6" s="319" t="s">
        <v>68</v>
      </c>
      <c r="T6" s="320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7"/>
      <c r="M7" s="29"/>
      <c r="N7" s="49"/>
      <c r="O7" s="49"/>
      <c r="Q7" s="317"/>
      <c r="R7" s="318"/>
      <c r="S7" s="321"/>
      <c r="T7" s="322"/>
      <c r="Y7" s="60"/>
      <c r="Z7" s="60"/>
      <c r="AA7" s="60"/>
    </row>
    <row r="8" spans="1:28" s="17" customFormat="1" ht="25.5" customHeight="1" x14ac:dyDescent="0.2">
      <c r="A8" s="328" t="s">
        <v>60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M8" s="27" t="s">
        <v>11</v>
      </c>
      <c r="N8" s="330">
        <v>0.33333333333333331</v>
      </c>
      <c r="O8" s="310"/>
      <c r="Q8" s="317"/>
      <c r="R8" s="318"/>
      <c r="S8" s="321"/>
      <c r="T8" s="322"/>
      <c r="Y8" s="60"/>
      <c r="Z8" s="60"/>
      <c r="AA8" s="60"/>
    </row>
    <row r="9" spans="1:28" s="17" customFormat="1" ht="39.950000000000003" customHeight="1" x14ac:dyDescent="0.2">
      <c r="A9" s="3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332" t="s">
        <v>48</v>
      </c>
      <c r="E9" s="333"/>
      <c r="F9" s="3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31" t="s">
        <v>15</v>
      </c>
      <c r="N9" s="309"/>
      <c r="O9" s="309"/>
      <c r="Q9" s="317"/>
      <c r="R9" s="318"/>
      <c r="S9" s="323"/>
      <c r="T9" s="324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332"/>
      <c r="E10" s="333"/>
      <c r="F10" s="3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335" t="str">
        <f>IFERROR(VLOOKUP($D$10,Proxy,2,FALSE),"")</f>
        <v/>
      </c>
      <c r="I10" s="335"/>
      <c r="J10" s="335"/>
      <c r="K10" s="335"/>
      <c r="M10" s="31" t="s">
        <v>35</v>
      </c>
      <c r="N10" s="330"/>
      <c r="O10" s="330"/>
      <c r="R10" s="29" t="s">
        <v>12</v>
      </c>
      <c r="S10" s="336" t="s">
        <v>69</v>
      </c>
      <c r="T10" s="337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0"/>
      <c r="O11" s="330"/>
      <c r="R11" s="29" t="s">
        <v>31</v>
      </c>
      <c r="S11" s="338" t="s">
        <v>57</v>
      </c>
      <c r="T11" s="33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9" t="s">
        <v>70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M12" s="27" t="s">
        <v>33</v>
      </c>
      <c r="N12" s="340"/>
      <c r="O12" s="340"/>
      <c r="P12" s="28"/>
      <c r="Q12"/>
      <c r="R12" s="29" t="s">
        <v>48</v>
      </c>
      <c r="S12" s="341"/>
      <c r="T12" s="341"/>
      <c r="U12"/>
      <c r="Y12" s="60"/>
      <c r="Z12" s="60"/>
      <c r="AA12" s="60"/>
    </row>
    <row r="13" spans="1:28" s="17" customFormat="1" ht="23.25" customHeight="1" x14ac:dyDescent="0.2">
      <c r="A13" s="339" t="s">
        <v>71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1"/>
      <c r="M13" s="31" t="s">
        <v>34</v>
      </c>
      <c r="N13" s="338"/>
      <c r="O13" s="33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9" t="s">
        <v>72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2" t="s">
        <v>73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/>
      <c r="M15" s="343" t="s">
        <v>63</v>
      </c>
      <c r="N15" s="343"/>
      <c r="O15" s="343"/>
      <c r="P15" s="343"/>
      <c r="Q15" s="343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4"/>
      <c r="N16" s="344"/>
      <c r="O16" s="344"/>
      <c r="P16" s="344"/>
      <c r="Q16" s="344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46" t="s">
        <v>61</v>
      </c>
      <c r="B17" s="346" t="s">
        <v>51</v>
      </c>
      <c r="C17" s="347" t="s">
        <v>50</v>
      </c>
      <c r="D17" s="346" t="s">
        <v>52</v>
      </c>
      <c r="E17" s="346"/>
      <c r="F17" s="346" t="s">
        <v>24</v>
      </c>
      <c r="G17" s="346" t="s">
        <v>27</v>
      </c>
      <c r="H17" s="346" t="s">
        <v>25</v>
      </c>
      <c r="I17" s="346" t="s">
        <v>26</v>
      </c>
      <c r="J17" s="348" t="s">
        <v>16</v>
      </c>
      <c r="K17" s="348" t="s">
        <v>2</v>
      </c>
      <c r="L17" s="346" t="s">
        <v>28</v>
      </c>
      <c r="M17" s="346" t="s">
        <v>17</v>
      </c>
      <c r="N17" s="346"/>
      <c r="O17" s="346"/>
      <c r="P17" s="346"/>
      <c r="Q17" s="346"/>
      <c r="R17" s="345" t="s">
        <v>58</v>
      </c>
      <c r="S17" s="346"/>
      <c r="T17" s="346" t="s">
        <v>6</v>
      </c>
      <c r="U17" s="346" t="s">
        <v>44</v>
      </c>
      <c r="V17" s="350" t="s">
        <v>56</v>
      </c>
      <c r="W17" s="346" t="s">
        <v>18</v>
      </c>
      <c r="X17" s="352" t="s">
        <v>62</v>
      </c>
      <c r="Y17" s="352" t="s">
        <v>19</v>
      </c>
      <c r="Z17" s="353" t="s">
        <v>59</v>
      </c>
      <c r="AA17" s="354"/>
      <c r="AB17" s="355"/>
      <c r="AC17" s="359" t="s">
        <v>64</v>
      </c>
    </row>
    <row r="18" spans="1:29" ht="14.25" customHeight="1" x14ac:dyDescent="0.2">
      <c r="A18" s="346"/>
      <c r="B18" s="346"/>
      <c r="C18" s="347"/>
      <c r="D18" s="346"/>
      <c r="E18" s="346"/>
      <c r="F18" s="346" t="s">
        <v>20</v>
      </c>
      <c r="G18" s="346" t="s">
        <v>21</v>
      </c>
      <c r="H18" s="346" t="s">
        <v>22</v>
      </c>
      <c r="I18" s="346" t="s">
        <v>22</v>
      </c>
      <c r="J18" s="349"/>
      <c r="K18" s="349"/>
      <c r="L18" s="346"/>
      <c r="M18" s="346"/>
      <c r="N18" s="346"/>
      <c r="O18" s="346"/>
      <c r="P18" s="346"/>
      <c r="Q18" s="346"/>
      <c r="R18" s="36" t="s">
        <v>47</v>
      </c>
      <c r="S18" s="36" t="s">
        <v>46</v>
      </c>
      <c r="T18" s="346"/>
      <c r="U18" s="346"/>
      <c r="V18" s="351"/>
      <c r="W18" s="346"/>
      <c r="X18" s="352"/>
      <c r="Y18" s="352"/>
      <c r="Z18" s="356"/>
      <c r="AA18" s="357"/>
      <c r="AB18" s="358"/>
      <c r="AC18" s="359"/>
    </row>
    <row r="19" spans="1:29" ht="27.75" customHeight="1" x14ac:dyDescent="0.2">
      <c r="A19" s="360" t="s">
        <v>74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55"/>
      <c r="Y19" s="55"/>
    </row>
    <row r="20" spans="1:29" ht="16.5" customHeight="1" x14ac:dyDescent="0.25">
      <c r="A20" s="361" t="s">
        <v>74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66"/>
      <c r="Y20" s="66"/>
    </row>
    <row r="21" spans="1:29" ht="14.25" customHeight="1" x14ac:dyDescent="0.25">
      <c r="A21" s="362" t="s">
        <v>75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63">
        <v>4607091389258</v>
      </c>
      <c r="E22" s="36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64" t="s">
        <v>78</v>
      </c>
      <c r="N22" s="365"/>
      <c r="O22" s="365"/>
      <c r="P22" s="365"/>
      <c r="Q22" s="36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70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1"/>
      <c r="M23" s="367" t="s">
        <v>43</v>
      </c>
      <c r="N23" s="368"/>
      <c r="O23" s="368"/>
      <c r="P23" s="368"/>
      <c r="Q23" s="368"/>
      <c r="R23" s="368"/>
      <c r="S23" s="36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1"/>
      <c r="M24" s="367" t="s">
        <v>43</v>
      </c>
      <c r="N24" s="368"/>
      <c r="O24" s="368"/>
      <c r="P24" s="368"/>
      <c r="Q24" s="368"/>
      <c r="R24" s="368"/>
      <c r="S24" s="36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62" t="s">
        <v>80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63">
        <v>4607091383881</v>
      </c>
      <c r="E26" s="36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5"/>
      <c r="O26" s="365"/>
      <c r="P26" s="365"/>
      <c r="Q26" s="36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63">
        <v>4607091388237</v>
      </c>
      <c r="E27" s="36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5"/>
      <c r="O27" s="365"/>
      <c r="P27" s="365"/>
      <c r="Q27" s="36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63">
        <v>4607091383935</v>
      </c>
      <c r="E28" s="36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5"/>
      <c r="O28" s="365"/>
      <c r="P28" s="365"/>
      <c r="Q28" s="36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63">
        <v>4680115881853</v>
      </c>
      <c r="E29" s="36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75" t="s">
        <v>89</v>
      </c>
      <c r="N29" s="365"/>
      <c r="O29" s="365"/>
      <c r="P29" s="365"/>
      <c r="Q29" s="36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63">
        <v>4607091383911</v>
      </c>
      <c r="E30" s="36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5"/>
      <c r="O30" s="365"/>
      <c r="P30" s="365"/>
      <c r="Q30" s="36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63">
        <v>4607091388244</v>
      </c>
      <c r="E31" s="36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7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5"/>
      <c r="O31" s="365"/>
      <c r="P31" s="365"/>
      <c r="Q31" s="36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70"/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1"/>
      <c r="M32" s="367" t="s">
        <v>43</v>
      </c>
      <c r="N32" s="368"/>
      <c r="O32" s="368"/>
      <c r="P32" s="368"/>
      <c r="Q32" s="368"/>
      <c r="R32" s="368"/>
      <c r="S32" s="36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70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1"/>
      <c r="M33" s="367" t="s">
        <v>43</v>
      </c>
      <c r="N33" s="368"/>
      <c r="O33" s="368"/>
      <c r="P33" s="368"/>
      <c r="Q33" s="368"/>
      <c r="R33" s="368"/>
      <c r="S33" s="36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62" t="s">
        <v>94</v>
      </c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63">
        <v>4607091388503</v>
      </c>
      <c r="E35" s="36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5"/>
      <c r="O35" s="365"/>
      <c r="P35" s="365"/>
      <c r="Q35" s="36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63">
        <v>4680115880139</v>
      </c>
      <c r="E36" s="36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7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5"/>
      <c r="O36" s="365"/>
      <c r="P36" s="365"/>
      <c r="Q36" s="36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70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1"/>
      <c r="M37" s="367" t="s">
        <v>43</v>
      </c>
      <c r="N37" s="368"/>
      <c r="O37" s="368"/>
      <c r="P37" s="368"/>
      <c r="Q37" s="368"/>
      <c r="R37" s="368"/>
      <c r="S37" s="36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1"/>
      <c r="M38" s="367" t="s">
        <v>43</v>
      </c>
      <c r="N38" s="368"/>
      <c r="O38" s="368"/>
      <c r="P38" s="368"/>
      <c r="Q38" s="368"/>
      <c r="R38" s="368"/>
      <c r="S38" s="36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62" t="s">
        <v>102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63">
        <v>4607091388282</v>
      </c>
      <c r="E40" s="36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8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5"/>
      <c r="O40" s="365"/>
      <c r="P40" s="365"/>
      <c r="Q40" s="366"/>
      <c r="R40" s="40" t="s">
        <v>48</v>
      </c>
      <c r="S40" s="40" t="s">
        <v>48</v>
      </c>
      <c r="T40" s="41" t="s">
        <v>0</v>
      </c>
      <c r="U40" s="59">
        <v>50</v>
      </c>
      <c r="V40" s="56">
        <f>IFERROR(IF(U40="",0,CEILING((U40/$H40),1)*$H40),"")</f>
        <v>50.4</v>
      </c>
      <c r="W40" s="42">
        <f>IFERROR(IF(V40=0,"",ROUNDUP(V40/H40,0)*0.00753),"")</f>
        <v>0.21084</v>
      </c>
      <c r="X40" s="69" t="s">
        <v>105</v>
      </c>
      <c r="Y40" s="70" t="s">
        <v>48</v>
      </c>
      <c r="AC40" s="81" t="s">
        <v>65</v>
      </c>
    </row>
    <row r="41" spans="1:29" x14ac:dyDescent="0.2">
      <c r="A41" s="370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1"/>
      <c r="M41" s="367" t="s">
        <v>43</v>
      </c>
      <c r="N41" s="368"/>
      <c r="O41" s="368"/>
      <c r="P41" s="368"/>
      <c r="Q41" s="368"/>
      <c r="R41" s="368"/>
      <c r="S41" s="369"/>
      <c r="T41" s="43" t="s">
        <v>42</v>
      </c>
      <c r="U41" s="44">
        <f>IFERROR(U40/H40,"0")</f>
        <v>27.777777777777779</v>
      </c>
      <c r="V41" s="44">
        <f>IFERROR(V40/H40,"0")</f>
        <v>28</v>
      </c>
      <c r="W41" s="44">
        <f>IFERROR(IF(W40="",0,W40),"0")</f>
        <v>0.21084</v>
      </c>
      <c r="X41" s="68"/>
      <c r="Y41" s="68"/>
    </row>
    <row r="42" spans="1:29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1"/>
      <c r="M42" s="367" t="s">
        <v>43</v>
      </c>
      <c r="N42" s="368"/>
      <c r="O42" s="368"/>
      <c r="P42" s="368"/>
      <c r="Q42" s="368"/>
      <c r="R42" s="368"/>
      <c r="S42" s="369"/>
      <c r="T42" s="43" t="s">
        <v>0</v>
      </c>
      <c r="U42" s="44">
        <f>IFERROR(SUM(U40:U40),"0")</f>
        <v>50</v>
      </c>
      <c r="V42" s="44">
        <f>IFERROR(SUM(V40:V40),"0")</f>
        <v>50.4</v>
      </c>
      <c r="W42" s="43"/>
      <c r="X42" s="68"/>
      <c r="Y42" s="68"/>
    </row>
    <row r="43" spans="1:29" ht="14.25" customHeight="1" x14ac:dyDescent="0.25">
      <c r="A43" s="362" t="s">
        <v>106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63">
        <v>4607091389111</v>
      </c>
      <c r="E44" s="36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8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5"/>
      <c r="O44" s="365"/>
      <c r="P44" s="365"/>
      <c r="Q44" s="36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70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1"/>
      <c r="M45" s="367" t="s">
        <v>43</v>
      </c>
      <c r="N45" s="368"/>
      <c r="O45" s="368"/>
      <c r="P45" s="368"/>
      <c r="Q45" s="368"/>
      <c r="R45" s="368"/>
      <c r="S45" s="369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1"/>
      <c r="M46" s="367" t="s">
        <v>43</v>
      </c>
      <c r="N46" s="368"/>
      <c r="O46" s="368"/>
      <c r="P46" s="368"/>
      <c r="Q46" s="368"/>
      <c r="R46" s="368"/>
      <c r="S46" s="369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60" t="s">
        <v>109</v>
      </c>
      <c r="B47" s="360"/>
      <c r="C47" s="360"/>
      <c r="D47" s="360"/>
      <c r="E47" s="360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55"/>
      <c r="Y47" s="55"/>
    </row>
    <row r="48" spans="1:29" ht="16.5" customHeight="1" x14ac:dyDescent="0.25">
      <c r="A48" s="361" t="s">
        <v>110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66"/>
      <c r="Y48" s="66"/>
    </row>
    <row r="49" spans="1:29" ht="14.25" customHeight="1" x14ac:dyDescent="0.25">
      <c r="A49" s="362" t="s">
        <v>111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63">
        <v>4680115881440</v>
      </c>
      <c r="E50" s="36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5"/>
      <c r="O50" s="365"/>
      <c r="P50" s="365"/>
      <c r="Q50" s="36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63">
        <v>4680115881433</v>
      </c>
      <c r="E51" s="36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5"/>
      <c r="O51" s="365"/>
      <c r="P51" s="365"/>
      <c r="Q51" s="36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70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1"/>
      <c r="M52" s="367" t="s">
        <v>43</v>
      </c>
      <c r="N52" s="368"/>
      <c r="O52" s="368"/>
      <c r="P52" s="368"/>
      <c r="Q52" s="368"/>
      <c r="R52" s="368"/>
      <c r="S52" s="369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1"/>
      <c r="M53" s="367" t="s">
        <v>43</v>
      </c>
      <c r="N53" s="368"/>
      <c r="O53" s="368"/>
      <c r="P53" s="368"/>
      <c r="Q53" s="368"/>
      <c r="R53" s="368"/>
      <c r="S53" s="369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61" t="s">
        <v>117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66"/>
      <c r="Y54" s="66"/>
    </row>
    <row r="55" spans="1:29" ht="14.25" customHeight="1" x14ac:dyDescent="0.25">
      <c r="A55" s="362" t="s">
        <v>118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63">
        <v>4680115881426</v>
      </c>
      <c r="E56" s="36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5"/>
      <c r="O56" s="365"/>
      <c r="P56" s="365"/>
      <c r="Q56" s="36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63">
        <v>4680115881419</v>
      </c>
      <c r="E57" s="36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5"/>
      <c r="O57" s="365"/>
      <c r="P57" s="365"/>
      <c r="Q57" s="36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63">
        <v>4680115881525</v>
      </c>
      <c r="E58" s="36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86" t="s">
        <v>125</v>
      </c>
      <c r="N58" s="365"/>
      <c r="O58" s="365"/>
      <c r="P58" s="365"/>
      <c r="Q58" s="36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70"/>
      <c r="B59" s="370"/>
      <c r="C59" s="370"/>
      <c r="D59" s="370"/>
      <c r="E59" s="370"/>
      <c r="F59" s="370"/>
      <c r="G59" s="370"/>
      <c r="H59" s="370"/>
      <c r="I59" s="370"/>
      <c r="J59" s="370"/>
      <c r="K59" s="370"/>
      <c r="L59" s="371"/>
      <c r="M59" s="367" t="s">
        <v>43</v>
      </c>
      <c r="N59" s="368"/>
      <c r="O59" s="368"/>
      <c r="P59" s="368"/>
      <c r="Q59" s="368"/>
      <c r="R59" s="368"/>
      <c r="S59" s="369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70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1"/>
      <c r="M60" s="367" t="s">
        <v>43</v>
      </c>
      <c r="N60" s="368"/>
      <c r="O60" s="368"/>
      <c r="P60" s="368"/>
      <c r="Q60" s="368"/>
      <c r="R60" s="368"/>
      <c r="S60" s="369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61" t="s">
        <v>109</v>
      </c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66"/>
      <c r="Y61" s="66"/>
    </row>
    <row r="62" spans="1:29" ht="14.25" customHeight="1" x14ac:dyDescent="0.25">
      <c r="A62" s="362" t="s">
        <v>118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63">
        <v>4607091382945</v>
      </c>
      <c r="E63" s="36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8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5"/>
      <c r="O63" s="365"/>
      <c r="P63" s="365"/>
      <c r="Q63" s="36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63">
        <v>4607091385670</v>
      </c>
      <c r="E64" s="36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5"/>
      <c r="O64" s="365"/>
      <c r="P64" s="365"/>
      <c r="Q64" s="36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63">
        <v>4680115881327</v>
      </c>
      <c r="E65" s="36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3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5"/>
      <c r="O65" s="365"/>
      <c r="P65" s="365"/>
      <c r="Q65" s="36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63">
        <v>4607091388312</v>
      </c>
      <c r="E66" s="36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39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5"/>
      <c r="O66" s="365"/>
      <c r="P66" s="365"/>
      <c r="Q66" s="36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63">
        <v>4680115882133</v>
      </c>
      <c r="E67" s="36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391" t="s">
        <v>137</v>
      </c>
      <c r="N67" s="365"/>
      <c r="O67" s="365"/>
      <c r="P67" s="365"/>
      <c r="Q67" s="36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63">
        <v>4607091382952</v>
      </c>
      <c r="E68" s="36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3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5"/>
      <c r="O68" s="365"/>
      <c r="P68" s="365"/>
      <c r="Q68" s="36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63">
        <v>4607091385687</v>
      </c>
      <c r="E69" s="36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5"/>
      <c r="O69" s="365"/>
      <c r="P69" s="365"/>
      <c r="Q69" s="36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4301011344</v>
      </c>
      <c r="D70" s="363">
        <v>4607091384604</v>
      </c>
      <c r="E70" s="36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114</v>
      </c>
      <c r="L70" s="38">
        <v>50</v>
      </c>
      <c r="M70" s="39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5"/>
      <c r="O70" s="365"/>
      <c r="P70" s="365"/>
      <c r="Q70" s="36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145</v>
      </c>
      <c r="B71" s="64" t="s">
        <v>146</v>
      </c>
      <c r="C71" s="37">
        <v>4301011386</v>
      </c>
      <c r="D71" s="363">
        <v>4680115880283</v>
      </c>
      <c r="E71" s="36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114</v>
      </c>
      <c r="L71" s="38">
        <v>45</v>
      </c>
      <c r="M71" s="39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5"/>
      <c r="O71" s="365"/>
      <c r="P71" s="365"/>
      <c r="Q71" s="36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16.5" customHeight="1" x14ac:dyDescent="0.25">
      <c r="A72" s="64" t="s">
        <v>147</v>
      </c>
      <c r="B72" s="64" t="s">
        <v>148</v>
      </c>
      <c r="C72" s="37">
        <v>4301011476</v>
      </c>
      <c r="D72" s="363">
        <v>4680115881518</v>
      </c>
      <c r="E72" s="36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142</v>
      </c>
      <c r="L72" s="38">
        <v>50</v>
      </c>
      <c r="M72" s="3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5"/>
      <c r="O72" s="365"/>
      <c r="P72" s="365"/>
      <c r="Q72" s="36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27" customHeight="1" x14ac:dyDescent="0.25">
      <c r="A73" s="64" t="s">
        <v>149</v>
      </c>
      <c r="B73" s="64" t="s">
        <v>150</v>
      </c>
      <c r="C73" s="37">
        <v>4301011443</v>
      </c>
      <c r="D73" s="363">
        <v>4680115881303</v>
      </c>
      <c r="E73" s="36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132</v>
      </c>
      <c r="L73" s="38">
        <v>50</v>
      </c>
      <c r="M73" s="3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5"/>
      <c r="O73" s="365"/>
      <c r="P73" s="365"/>
      <c r="Q73" s="36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151</v>
      </c>
      <c r="B74" s="64" t="s">
        <v>152</v>
      </c>
      <c r="C74" s="37">
        <v>4301011414</v>
      </c>
      <c r="D74" s="363">
        <v>4607091381986</v>
      </c>
      <c r="E74" s="363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39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5"/>
      <c r="O74" s="365"/>
      <c r="P74" s="365"/>
      <c r="Q74" s="36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153</v>
      </c>
      <c r="B75" s="64" t="s">
        <v>154</v>
      </c>
      <c r="C75" s="37">
        <v>4301011352</v>
      </c>
      <c r="D75" s="363">
        <v>4607091388466</v>
      </c>
      <c r="E75" s="363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142</v>
      </c>
      <c r="L75" s="38">
        <v>45</v>
      </c>
      <c r="M75" s="3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5"/>
      <c r="O75" s="365"/>
      <c r="P75" s="365"/>
      <c r="Q75" s="36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155</v>
      </c>
      <c r="B76" s="64" t="s">
        <v>156</v>
      </c>
      <c r="C76" s="37">
        <v>4301011417</v>
      </c>
      <c r="D76" s="363">
        <v>4680115880269</v>
      </c>
      <c r="E76" s="363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142</v>
      </c>
      <c r="L76" s="38">
        <v>50</v>
      </c>
      <c r="M76" s="4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5"/>
      <c r="O76" s="365"/>
      <c r="P76" s="365"/>
      <c r="Q76" s="36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1" t="s">
        <v>65</v>
      </c>
    </row>
    <row r="77" spans="1:29" ht="16.5" customHeight="1" x14ac:dyDescent="0.25">
      <c r="A77" s="64" t="s">
        <v>157</v>
      </c>
      <c r="B77" s="64" t="s">
        <v>158</v>
      </c>
      <c r="C77" s="37">
        <v>4301011415</v>
      </c>
      <c r="D77" s="363">
        <v>4680115880429</v>
      </c>
      <c r="E77" s="363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142</v>
      </c>
      <c r="L77" s="38">
        <v>50</v>
      </c>
      <c r="M77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5"/>
      <c r="O77" s="365"/>
      <c r="P77" s="365"/>
      <c r="Q77" s="36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159</v>
      </c>
      <c r="B78" s="64" t="s">
        <v>160</v>
      </c>
      <c r="C78" s="37">
        <v>4301011462</v>
      </c>
      <c r="D78" s="363">
        <v>4680115881457</v>
      </c>
      <c r="E78" s="363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4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5"/>
      <c r="O78" s="365"/>
      <c r="P78" s="365"/>
      <c r="Q78" s="36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x14ac:dyDescent="0.2">
      <c r="A79" s="370"/>
      <c r="B79" s="370"/>
      <c r="C79" s="370"/>
      <c r="D79" s="370"/>
      <c r="E79" s="370"/>
      <c r="F79" s="370"/>
      <c r="G79" s="370"/>
      <c r="H79" s="370"/>
      <c r="I79" s="370"/>
      <c r="J79" s="370"/>
      <c r="K79" s="370"/>
      <c r="L79" s="371"/>
      <c r="M79" s="367" t="s">
        <v>43</v>
      </c>
      <c r="N79" s="368"/>
      <c r="O79" s="368"/>
      <c r="P79" s="368"/>
      <c r="Q79" s="368"/>
      <c r="R79" s="368"/>
      <c r="S79" s="369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70"/>
      <c r="B80" s="370"/>
      <c r="C80" s="370"/>
      <c r="D80" s="370"/>
      <c r="E80" s="370"/>
      <c r="F80" s="370"/>
      <c r="G80" s="370"/>
      <c r="H80" s="370"/>
      <c r="I80" s="370"/>
      <c r="J80" s="370"/>
      <c r="K80" s="370"/>
      <c r="L80" s="371"/>
      <c r="M80" s="367" t="s">
        <v>43</v>
      </c>
      <c r="N80" s="368"/>
      <c r="O80" s="368"/>
      <c r="P80" s="368"/>
      <c r="Q80" s="368"/>
      <c r="R80" s="368"/>
      <c r="S80" s="369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62" t="s">
        <v>111</v>
      </c>
      <c r="B81" s="362"/>
      <c r="C81" s="362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67"/>
      <c r="Y81" s="67"/>
    </row>
    <row r="82" spans="1:29" ht="16.5" customHeight="1" x14ac:dyDescent="0.25">
      <c r="A82" s="64" t="s">
        <v>161</v>
      </c>
      <c r="B82" s="64" t="s">
        <v>162</v>
      </c>
      <c r="C82" s="37">
        <v>4301020204</v>
      </c>
      <c r="D82" s="363">
        <v>4607091388442</v>
      </c>
      <c r="E82" s="363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114</v>
      </c>
      <c r="L82" s="38">
        <v>45</v>
      </c>
      <c r="M82" s="40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5"/>
      <c r="O82" s="365"/>
      <c r="P82" s="365"/>
      <c r="Q82" s="36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4" t="s">
        <v>65</v>
      </c>
    </row>
    <row r="83" spans="1:29" ht="27" customHeight="1" x14ac:dyDescent="0.25">
      <c r="A83" s="64" t="s">
        <v>163</v>
      </c>
      <c r="B83" s="64" t="s">
        <v>164</v>
      </c>
      <c r="C83" s="37">
        <v>4301020189</v>
      </c>
      <c r="D83" s="363">
        <v>4607091384789</v>
      </c>
      <c r="E83" s="363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114</v>
      </c>
      <c r="L83" s="38">
        <v>45</v>
      </c>
      <c r="M83" s="404" t="s">
        <v>165</v>
      </c>
      <c r="N83" s="365"/>
      <c r="O83" s="365"/>
      <c r="P83" s="365"/>
      <c r="Q83" s="36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5" t="s">
        <v>65</v>
      </c>
    </row>
    <row r="84" spans="1:29" ht="16.5" customHeight="1" x14ac:dyDescent="0.25">
      <c r="A84" s="64" t="s">
        <v>166</v>
      </c>
      <c r="B84" s="64" t="s">
        <v>167</v>
      </c>
      <c r="C84" s="37">
        <v>4301020235</v>
      </c>
      <c r="D84" s="363">
        <v>4680115881488</v>
      </c>
      <c r="E84" s="363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114</v>
      </c>
      <c r="L84" s="38">
        <v>50</v>
      </c>
      <c r="M84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5"/>
      <c r="O84" s="365"/>
      <c r="P84" s="365"/>
      <c r="Q84" s="36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6" t="s">
        <v>65</v>
      </c>
    </row>
    <row r="85" spans="1:29" ht="27" customHeight="1" x14ac:dyDescent="0.25">
      <c r="A85" s="64" t="s">
        <v>168</v>
      </c>
      <c r="B85" s="64" t="s">
        <v>169</v>
      </c>
      <c r="C85" s="37">
        <v>4301020183</v>
      </c>
      <c r="D85" s="363">
        <v>4607091384765</v>
      </c>
      <c r="E85" s="363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114</v>
      </c>
      <c r="L85" s="38">
        <v>45</v>
      </c>
      <c r="M85" s="406" t="s">
        <v>170</v>
      </c>
      <c r="N85" s="365"/>
      <c r="O85" s="365"/>
      <c r="P85" s="365"/>
      <c r="Q85" s="36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4301020217</v>
      </c>
      <c r="D86" s="363">
        <v>4680115880658</v>
      </c>
      <c r="E86" s="363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114</v>
      </c>
      <c r="L86" s="38">
        <v>50</v>
      </c>
      <c r="M86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5"/>
      <c r="O86" s="365"/>
      <c r="P86" s="365"/>
      <c r="Q86" s="36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173</v>
      </c>
      <c r="B87" s="64" t="s">
        <v>174</v>
      </c>
      <c r="C87" s="37">
        <v>4301020223</v>
      </c>
      <c r="D87" s="363">
        <v>4607091381962</v>
      </c>
      <c r="E87" s="363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114</v>
      </c>
      <c r="L87" s="38">
        <v>50</v>
      </c>
      <c r="M87" s="40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5"/>
      <c r="O87" s="365"/>
      <c r="P87" s="365"/>
      <c r="Q87" s="36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x14ac:dyDescent="0.2">
      <c r="A88" s="370"/>
      <c r="B88" s="370"/>
      <c r="C88" s="370"/>
      <c r="D88" s="370"/>
      <c r="E88" s="370"/>
      <c r="F88" s="370"/>
      <c r="G88" s="370"/>
      <c r="H88" s="370"/>
      <c r="I88" s="370"/>
      <c r="J88" s="370"/>
      <c r="K88" s="370"/>
      <c r="L88" s="371"/>
      <c r="M88" s="367" t="s">
        <v>43</v>
      </c>
      <c r="N88" s="368"/>
      <c r="O88" s="368"/>
      <c r="P88" s="368"/>
      <c r="Q88" s="368"/>
      <c r="R88" s="368"/>
      <c r="S88" s="369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70"/>
      <c r="B89" s="370"/>
      <c r="C89" s="370"/>
      <c r="D89" s="370"/>
      <c r="E89" s="370"/>
      <c r="F89" s="370"/>
      <c r="G89" s="370"/>
      <c r="H89" s="370"/>
      <c r="I89" s="370"/>
      <c r="J89" s="370"/>
      <c r="K89" s="370"/>
      <c r="L89" s="371"/>
      <c r="M89" s="367" t="s">
        <v>43</v>
      </c>
      <c r="N89" s="368"/>
      <c r="O89" s="368"/>
      <c r="P89" s="368"/>
      <c r="Q89" s="368"/>
      <c r="R89" s="368"/>
      <c r="S89" s="369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62" t="s">
        <v>75</v>
      </c>
      <c r="B90" s="362"/>
      <c r="C90" s="362"/>
      <c r="D90" s="362"/>
      <c r="E90" s="362"/>
      <c r="F90" s="362"/>
      <c r="G90" s="362"/>
      <c r="H90" s="362"/>
      <c r="I90" s="362"/>
      <c r="J90" s="362"/>
      <c r="K90" s="362"/>
      <c r="L90" s="362"/>
      <c r="M90" s="362"/>
      <c r="N90" s="362"/>
      <c r="O90" s="362"/>
      <c r="P90" s="362"/>
      <c r="Q90" s="362"/>
      <c r="R90" s="362"/>
      <c r="S90" s="362"/>
      <c r="T90" s="362"/>
      <c r="U90" s="362"/>
      <c r="V90" s="362"/>
      <c r="W90" s="362"/>
      <c r="X90" s="67"/>
      <c r="Y90" s="67"/>
    </row>
    <row r="91" spans="1:29" ht="16.5" customHeight="1" x14ac:dyDescent="0.25">
      <c r="A91" s="64" t="s">
        <v>175</v>
      </c>
      <c r="B91" s="64" t="s">
        <v>176</v>
      </c>
      <c r="C91" s="37">
        <v>4301030895</v>
      </c>
      <c r="D91" s="363">
        <v>4607091387667</v>
      </c>
      <c r="E91" s="363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114</v>
      </c>
      <c r="L91" s="38">
        <v>40</v>
      </c>
      <c r="M91" s="4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5"/>
      <c r="O91" s="365"/>
      <c r="P91" s="365"/>
      <c r="Q91" s="36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0" t="s">
        <v>65</v>
      </c>
    </row>
    <row r="92" spans="1:29" ht="27" customHeight="1" x14ac:dyDescent="0.25">
      <c r="A92" s="64" t="s">
        <v>177</v>
      </c>
      <c r="B92" s="64" t="s">
        <v>178</v>
      </c>
      <c r="C92" s="37">
        <v>4301030961</v>
      </c>
      <c r="D92" s="363">
        <v>4607091387636</v>
      </c>
      <c r="E92" s="363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79</v>
      </c>
      <c r="L92" s="38">
        <v>40</v>
      </c>
      <c r="M92" s="4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5"/>
      <c r="O92" s="365"/>
      <c r="P92" s="365"/>
      <c r="Q92" s="36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179</v>
      </c>
      <c r="B93" s="64" t="s">
        <v>180</v>
      </c>
      <c r="C93" s="37">
        <v>4301031078</v>
      </c>
      <c r="D93" s="363">
        <v>4607091384727</v>
      </c>
      <c r="E93" s="363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79</v>
      </c>
      <c r="L93" s="38">
        <v>45</v>
      </c>
      <c r="M93" s="41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5"/>
      <c r="O93" s="365"/>
      <c r="P93" s="365"/>
      <c r="Q93" s="36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181</v>
      </c>
      <c r="B94" s="64" t="s">
        <v>182</v>
      </c>
      <c r="C94" s="37">
        <v>4301031080</v>
      </c>
      <c r="D94" s="363">
        <v>4607091386745</v>
      </c>
      <c r="E94" s="36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5"/>
      <c r="O94" s="365"/>
      <c r="P94" s="365"/>
      <c r="Q94" s="36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16.5" customHeight="1" x14ac:dyDescent="0.25">
      <c r="A95" s="64" t="s">
        <v>183</v>
      </c>
      <c r="B95" s="64" t="s">
        <v>184</v>
      </c>
      <c r="C95" s="37">
        <v>4301030963</v>
      </c>
      <c r="D95" s="363">
        <v>4607091382426</v>
      </c>
      <c r="E95" s="363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79</v>
      </c>
      <c r="L95" s="38">
        <v>40</v>
      </c>
      <c r="M95" s="4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5"/>
      <c r="O95" s="365"/>
      <c r="P95" s="365"/>
      <c r="Q95" s="36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4" t="s">
        <v>65</v>
      </c>
    </row>
    <row r="96" spans="1:29" ht="27" customHeight="1" x14ac:dyDescent="0.25">
      <c r="A96" s="64" t="s">
        <v>185</v>
      </c>
      <c r="B96" s="64" t="s">
        <v>186</v>
      </c>
      <c r="C96" s="37">
        <v>4301030962</v>
      </c>
      <c r="D96" s="363">
        <v>4607091386547</v>
      </c>
      <c r="E96" s="363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79</v>
      </c>
      <c r="L96" s="38">
        <v>40</v>
      </c>
      <c r="M96" s="4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5"/>
      <c r="O96" s="365"/>
      <c r="P96" s="365"/>
      <c r="Q96" s="36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187</v>
      </c>
      <c r="B97" s="64" t="s">
        <v>188</v>
      </c>
      <c r="C97" s="37">
        <v>4301031077</v>
      </c>
      <c r="D97" s="363">
        <v>4607091384703</v>
      </c>
      <c r="E97" s="363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79</v>
      </c>
      <c r="L97" s="38">
        <v>45</v>
      </c>
      <c r="M97" s="41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5"/>
      <c r="O97" s="365"/>
      <c r="P97" s="365"/>
      <c r="Q97" s="36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189</v>
      </c>
      <c r="B98" s="64" t="s">
        <v>190</v>
      </c>
      <c r="C98" s="37">
        <v>4301031079</v>
      </c>
      <c r="D98" s="363">
        <v>4607091384734</v>
      </c>
      <c r="E98" s="36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5"/>
      <c r="O98" s="365"/>
      <c r="P98" s="365"/>
      <c r="Q98" s="36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191</v>
      </c>
      <c r="B99" s="64" t="s">
        <v>192</v>
      </c>
      <c r="C99" s="37">
        <v>4301030964</v>
      </c>
      <c r="D99" s="363">
        <v>4607091382464</v>
      </c>
      <c r="E99" s="363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79</v>
      </c>
      <c r="L99" s="38">
        <v>40</v>
      </c>
      <c r="M99" s="4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5"/>
      <c r="O99" s="365"/>
      <c r="P99" s="365"/>
      <c r="Q99" s="36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x14ac:dyDescent="0.2">
      <c r="A100" s="370"/>
      <c r="B100" s="370"/>
      <c r="C100" s="370"/>
      <c r="D100" s="370"/>
      <c r="E100" s="370"/>
      <c r="F100" s="370"/>
      <c r="G100" s="370"/>
      <c r="H100" s="370"/>
      <c r="I100" s="370"/>
      <c r="J100" s="370"/>
      <c r="K100" s="370"/>
      <c r="L100" s="371"/>
      <c r="M100" s="367" t="s">
        <v>43</v>
      </c>
      <c r="N100" s="368"/>
      <c r="O100" s="368"/>
      <c r="P100" s="368"/>
      <c r="Q100" s="368"/>
      <c r="R100" s="368"/>
      <c r="S100" s="369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70"/>
      <c r="B101" s="370"/>
      <c r="C101" s="370"/>
      <c r="D101" s="370"/>
      <c r="E101" s="370"/>
      <c r="F101" s="370"/>
      <c r="G101" s="370"/>
      <c r="H101" s="370"/>
      <c r="I101" s="370"/>
      <c r="J101" s="370"/>
      <c r="K101" s="370"/>
      <c r="L101" s="371"/>
      <c r="M101" s="367" t="s">
        <v>43</v>
      </c>
      <c r="N101" s="368"/>
      <c r="O101" s="368"/>
      <c r="P101" s="368"/>
      <c r="Q101" s="368"/>
      <c r="R101" s="368"/>
      <c r="S101" s="369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62" t="s">
        <v>80</v>
      </c>
      <c r="B102" s="362"/>
      <c r="C102" s="362"/>
      <c r="D102" s="362"/>
      <c r="E102" s="362"/>
      <c r="F102" s="362"/>
      <c r="G102" s="362"/>
      <c r="H102" s="362"/>
      <c r="I102" s="362"/>
      <c r="J102" s="362"/>
      <c r="K102" s="362"/>
      <c r="L102" s="362"/>
      <c r="M102" s="362"/>
      <c r="N102" s="362"/>
      <c r="O102" s="362"/>
      <c r="P102" s="362"/>
      <c r="Q102" s="362"/>
      <c r="R102" s="362"/>
      <c r="S102" s="362"/>
      <c r="T102" s="362"/>
      <c r="U102" s="362"/>
      <c r="V102" s="362"/>
      <c r="W102" s="362"/>
      <c r="X102" s="67"/>
      <c r="Y102" s="67"/>
    </row>
    <row r="103" spans="1:29" ht="27" customHeight="1" x14ac:dyDescent="0.25">
      <c r="A103" s="64" t="s">
        <v>193</v>
      </c>
      <c r="B103" s="64" t="s">
        <v>194</v>
      </c>
      <c r="C103" s="37">
        <v>4301051437</v>
      </c>
      <c r="D103" s="363">
        <v>4607091386967</v>
      </c>
      <c r="E103" s="363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142</v>
      </c>
      <c r="L103" s="38">
        <v>45</v>
      </c>
      <c r="M103" s="418" t="s">
        <v>195</v>
      </c>
      <c r="N103" s="365"/>
      <c r="O103" s="365"/>
      <c r="P103" s="365"/>
      <c r="Q103" s="36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19" t="s">
        <v>65</v>
      </c>
    </row>
    <row r="104" spans="1:29" ht="16.5" customHeight="1" x14ac:dyDescent="0.25">
      <c r="A104" s="64" t="s">
        <v>196</v>
      </c>
      <c r="B104" s="64" t="s">
        <v>197</v>
      </c>
      <c r="C104" s="37">
        <v>4301051311</v>
      </c>
      <c r="D104" s="363">
        <v>4607091385304</v>
      </c>
      <c r="E104" s="36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79</v>
      </c>
      <c r="L104" s="38">
        <v>40</v>
      </c>
      <c r="M104" s="4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5"/>
      <c r="O104" s="365"/>
      <c r="P104" s="365"/>
      <c r="Q104" s="36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198</v>
      </c>
      <c r="B105" s="64" t="s">
        <v>199</v>
      </c>
      <c r="C105" s="37">
        <v>4301051306</v>
      </c>
      <c r="D105" s="363">
        <v>4607091386264</v>
      </c>
      <c r="E105" s="363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79</v>
      </c>
      <c r="L105" s="38">
        <v>31</v>
      </c>
      <c r="M105" s="4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5"/>
      <c r="O105" s="365"/>
      <c r="P105" s="365"/>
      <c r="Q105" s="36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1" t="s">
        <v>65</v>
      </c>
    </row>
    <row r="106" spans="1:29" ht="27" customHeight="1" x14ac:dyDescent="0.25">
      <c r="A106" s="64" t="s">
        <v>200</v>
      </c>
      <c r="B106" s="64" t="s">
        <v>201</v>
      </c>
      <c r="C106" s="37">
        <v>4301051436</v>
      </c>
      <c r="D106" s="363">
        <v>4607091385731</v>
      </c>
      <c r="E106" s="363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142</v>
      </c>
      <c r="L106" s="38">
        <v>45</v>
      </c>
      <c r="M106" s="421" t="s">
        <v>202</v>
      </c>
      <c r="N106" s="365"/>
      <c r="O106" s="365"/>
      <c r="P106" s="365"/>
      <c r="Q106" s="36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4301051439</v>
      </c>
      <c r="D107" s="363">
        <v>4680115880214</v>
      </c>
      <c r="E107" s="363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142</v>
      </c>
      <c r="L107" s="38">
        <v>45</v>
      </c>
      <c r="M107" s="422" t="s">
        <v>205</v>
      </c>
      <c r="N107" s="365"/>
      <c r="O107" s="365"/>
      <c r="P107" s="365"/>
      <c r="Q107" s="36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4301051438</v>
      </c>
      <c r="D108" s="363">
        <v>4680115880894</v>
      </c>
      <c r="E108" s="363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142</v>
      </c>
      <c r="L108" s="38">
        <v>45</v>
      </c>
      <c r="M108" s="423" t="s">
        <v>208</v>
      </c>
      <c r="N108" s="365"/>
      <c r="O108" s="365"/>
      <c r="P108" s="365"/>
      <c r="Q108" s="36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4301051313</v>
      </c>
      <c r="D109" s="363">
        <v>4607091385427</v>
      </c>
      <c r="E109" s="363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79</v>
      </c>
      <c r="L109" s="38">
        <v>40</v>
      </c>
      <c r="M109" s="4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5"/>
      <c r="O109" s="365"/>
      <c r="P109" s="365"/>
      <c r="Q109" s="36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x14ac:dyDescent="0.2">
      <c r="A110" s="370"/>
      <c r="B110" s="370"/>
      <c r="C110" s="370"/>
      <c r="D110" s="370"/>
      <c r="E110" s="370"/>
      <c r="F110" s="370"/>
      <c r="G110" s="370"/>
      <c r="H110" s="370"/>
      <c r="I110" s="370"/>
      <c r="J110" s="370"/>
      <c r="K110" s="370"/>
      <c r="L110" s="371"/>
      <c r="M110" s="367" t="s">
        <v>43</v>
      </c>
      <c r="N110" s="368"/>
      <c r="O110" s="368"/>
      <c r="P110" s="368"/>
      <c r="Q110" s="368"/>
      <c r="R110" s="368"/>
      <c r="S110" s="369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70"/>
      <c r="B111" s="370"/>
      <c r="C111" s="370"/>
      <c r="D111" s="370"/>
      <c r="E111" s="370"/>
      <c r="F111" s="370"/>
      <c r="G111" s="370"/>
      <c r="H111" s="370"/>
      <c r="I111" s="370"/>
      <c r="J111" s="370"/>
      <c r="K111" s="370"/>
      <c r="L111" s="371"/>
      <c r="M111" s="367" t="s">
        <v>43</v>
      </c>
      <c r="N111" s="368"/>
      <c r="O111" s="368"/>
      <c r="P111" s="368"/>
      <c r="Q111" s="368"/>
      <c r="R111" s="368"/>
      <c r="S111" s="369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62" t="s">
        <v>211</v>
      </c>
      <c r="B112" s="362"/>
      <c r="C112" s="362"/>
      <c r="D112" s="362"/>
      <c r="E112" s="362"/>
      <c r="F112" s="362"/>
      <c r="G112" s="362"/>
      <c r="H112" s="362"/>
      <c r="I112" s="362"/>
      <c r="J112" s="362"/>
      <c r="K112" s="362"/>
      <c r="L112" s="362"/>
      <c r="M112" s="362"/>
      <c r="N112" s="362"/>
      <c r="O112" s="362"/>
      <c r="P112" s="362"/>
      <c r="Q112" s="362"/>
      <c r="R112" s="362"/>
      <c r="S112" s="362"/>
      <c r="T112" s="362"/>
      <c r="U112" s="362"/>
      <c r="V112" s="362"/>
      <c r="W112" s="362"/>
      <c r="X112" s="67"/>
      <c r="Y112" s="67"/>
    </row>
    <row r="113" spans="1:29" ht="27" customHeight="1" x14ac:dyDescent="0.25">
      <c r="A113" s="64" t="s">
        <v>212</v>
      </c>
      <c r="B113" s="64" t="s">
        <v>213</v>
      </c>
      <c r="C113" s="37">
        <v>4301060296</v>
      </c>
      <c r="D113" s="363">
        <v>4607091383065</v>
      </c>
      <c r="E113" s="363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79</v>
      </c>
      <c r="L113" s="38">
        <v>30</v>
      </c>
      <c r="M113" s="4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5"/>
      <c r="O113" s="365"/>
      <c r="P113" s="365"/>
      <c r="Q113" s="36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6" t="s">
        <v>65</v>
      </c>
    </row>
    <row r="114" spans="1:29" ht="27" customHeight="1" x14ac:dyDescent="0.25">
      <c r="A114" s="64" t="s">
        <v>214</v>
      </c>
      <c r="B114" s="64" t="s">
        <v>215</v>
      </c>
      <c r="C114" s="37">
        <v>4301060282</v>
      </c>
      <c r="D114" s="363">
        <v>4607091380699</v>
      </c>
      <c r="E114" s="363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79</v>
      </c>
      <c r="L114" s="38">
        <v>30</v>
      </c>
      <c r="M114" s="42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5"/>
      <c r="O114" s="365"/>
      <c r="P114" s="365"/>
      <c r="Q114" s="36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27" t="s">
        <v>65</v>
      </c>
    </row>
    <row r="115" spans="1:29" ht="16.5" customHeight="1" x14ac:dyDescent="0.25">
      <c r="A115" s="64" t="s">
        <v>216</v>
      </c>
      <c r="B115" s="64" t="s">
        <v>217</v>
      </c>
      <c r="C115" s="37">
        <v>4301060309</v>
      </c>
      <c r="D115" s="363">
        <v>4680115880238</v>
      </c>
      <c r="E115" s="36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79</v>
      </c>
      <c r="L115" s="38">
        <v>40</v>
      </c>
      <c r="M115" s="427" t="s">
        <v>218</v>
      </c>
      <c r="N115" s="365"/>
      <c r="O115" s="365"/>
      <c r="P115" s="365"/>
      <c r="Q115" s="36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28" t="s">
        <v>65</v>
      </c>
    </row>
    <row r="116" spans="1:29" ht="27" customHeight="1" x14ac:dyDescent="0.25">
      <c r="A116" s="64" t="s">
        <v>219</v>
      </c>
      <c r="B116" s="64" t="s">
        <v>220</v>
      </c>
      <c r="C116" s="37">
        <v>4301060351</v>
      </c>
      <c r="D116" s="363">
        <v>4680115881464</v>
      </c>
      <c r="E116" s="363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9" t="s">
        <v>142</v>
      </c>
      <c r="L116" s="38">
        <v>30</v>
      </c>
      <c r="M116" s="428" t="s">
        <v>221</v>
      </c>
      <c r="N116" s="365"/>
      <c r="O116" s="365"/>
      <c r="P116" s="365"/>
      <c r="Q116" s="36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x14ac:dyDescent="0.2">
      <c r="A117" s="370"/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1"/>
      <c r="M117" s="367" t="s">
        <v>43</v>
      </c>
      <c r="N117" s="368"/>
      <c r="O117" s="368"/>
      <c r="P117" s="368"/>
      <c r="Q117" s="368"/>
      <c r="R117" s="368"/>
      <c r="S117" s="369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70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1"/>
      <c r="M118" s="367" t="s">
        <v>43</v>
      </c>
      <c r="N118" s="368"/>
      <c r="O118" s="368"/>
      <c r="P118" s="368"/>
      <c r="Q118" s="368"/>
      <c r="R118" s="368"/>
      <c r="S118" s="369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61" t="s">
        <v>222</v>
      </c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66"/>
      <c r="Y119" s="66"/>
    </row>
    <row r="120" spans="1:29" ht="14.25" customHeight="1" x14ac:dyDescent="0.25">
      <c r="A120" s="362" t="s">
        <v>80</v>
      </c>
      <c r="B120" s="362"/>
      <c r="C120" s="362"/>
      <c r="D120" s="362"/>
      <c r="E120" s="362"/>
      <c r="F120" s="362"/>
      <c r="G120" s="362"/>
      <c r="H120" s="362"/>
      <c r="I120" s="362"/>
      <c r="J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67"/>
      <c r="Y120" s="67"/>
    </row>
    <row r="121" spans="1:29" ht="27" customHeight="1" x14ac:dyDescent="0.25">
      <c r="A121" s="64" t="s">
        <v>223</v>
      </c>
      <c r="B121" s="64" t="s">
        <v>224</v>
      </c>
      <c r="C121" s="37">
        <v>4301051360</v>
      </c>
      <c r="D121" s="363">
        <v>4607091385168</v>
      </c>
      <c r="E121" s="363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142</v>
      </c>
      <c r="L121" s="38">
        <v>45</v>
      </c>
      <c r="M121" s="4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5"/>
      <c r="O121" s="365"/>
      <c r="P121" s="365"/>
      <c r="Q121" s="36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0" t="s">
        <v>65</v>
      </c>
    </row>
    <row r="122" spans="1:29" ht="16.5" customHeight="1" x14ac:dyDescent="0.25">
      <c r="A122" s="64" t="s">
        <v>225</v>
      </c>
      <c r="B122" s="64" t="s">
        <v>226</v>
      </c>
      <c r="C122" s="37">
        <v>4301051362</v>
      </c>
      <c r="D122" s="363">
        <v>4607091383256</v>
      </c>
      <c r="E122" s="363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142</v>
      </c>
      <c r="L122" s="38">
        <v>45</v>
      </c>
      <c r="M122" s="4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5"/>
      <c r="O122" s="365"/>
      <c r="P122" s="365"/>
      <c r="Q122" s="36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227</v>
      </c>
      <c r="B123" s="64" t="s">
        <v>228</v>
      </c>
      <c r="C123" s="37">
        <v>4301051358</v>
      </c>
      <c r="D123" s="363">
        <v>4607091385748</v>
      </c>
      <c r="E123" s="363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142</v>
      </c>
      <c r="L123" s="38">
        <v>45</v>
      </c>
      <c r="M123" s="4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5"/>
      <c r="O123" s="365"/>
      <c r="P123" s="365"/>
      <c r="Q123" s="36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229</v>
      </c>
      <c r="B124" s="64" t="s">
        <v>230</v>
      </c>
      <c r="C124" s="37">
        <v>4301051364</v>
      </c>
      <c r="D124" s="363">
        <v>4607091384581</v>
      </c>
      <c r="E124" s="363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142</v>
      </c>
      <c r="L124" s="38">
        <v>45</v>
      </c>
      <c r="M124" s="43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5"/>
      <c r="O124" s="365"/>
      <c r="P124" s="365"/>
      <c r="Q124" s="36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3" t="s">
        <v>65</v>
      </c>
    </row>
    <row r="125" spans="1:29" x14ac:dyDescent="0.2">
      <c r="A125" s="370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1"/>
      <c r="M125" s="367" t="s">
        <v>43</v>
      </c>
      <c r="N125" s="368"/>
      <c r="O125" s="368"/>
      <c r="P125" s="368"/>
      <c r="Q125" s="368"/>
      <c r="R125" s="368"/>
      <c r="S125" s="369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1"/>
      <c r="M126" s="367" t="s">
        <v>43</v>
      </c>
      <c r="N126" s="368"/>
      <c r="O126" s="368"/>
      <c r="P126" s="368"/>
      <c r="Q126" s="368"/>
      <c r="R126" s="368"/>
      <c r="S126" s="369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60" t="s">
        <v>231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55"/>
      <c r="Y127" s="55"/>
    </row>
    <row r="128" spans="1:29" ht="16.5" customHeight="1" x14ac:dyDescent="0.25">
      <c r="A128" s="361" t="s">
        <v>232</v>
      </c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66"/>
      <c r="Y128" s="66"/>
    </row>
    <row r="129" spans="1:29" ht="14.25" customHeight="1" x14ac:dyDescent="0.25">
      <c r="A129" s="362" t="s">
        <v>118</v>
      </c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67"/>
      <c r="Y129" s="67"/>
    </row>
    <row r="130" spans="1:29" ht="27" customHeight="1" x14ac:dyDescent="0.25">
      <c r="A130" s="64" t="s">
        <v>233</v>
      </c>
      <c r="B130" s="64" t="s">
        <v>234</v>
      </c>
      <c r="C130" s="37">
        <v>4301011223</v>
      </c>
      <c r="D130" s="363">
        <v>4607091383423</v>
      </c>
      <c r="E130" s="36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142</v>
      </c>
      <c r="L130" s="38">
        <v>35</v>
      </c>
      <c r="M130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5"/>
      <c r="O130" s="365"/>
      <c r="P130" s="365"/>
      <c r="Q130" s="36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4" t="s">
        <v>65</v>
      </c>
    </row>
    <row r="131" spans="1:29" ht="27" customHeight="1" x14ac:dyDescent="0.25">
      <c r="A131" s="64" t="s">
        <v>235</v>
      </c>
      <c r="B131" s="64" t="s">
        <v>236</v>
      </c>
      <c r="C131" s="37">
        <v>4301011338</v>
      </c>
      <c r="D131" s="363">
        <v>4607091381405</v>
      </c>
      <c r="E131" s="36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79</v>
      </c>
      <c r="L131" s="38">
        <v>35</v>
      </c>
      <c r="M131" s="4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5"/>
      <c r="O131" s="365"/>
      <c r="P131" s="365"/>
      <c r="Q131" s="36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237</v>
      </c>
      <c r="B132" s="64" t="s">
        <v>238</v>
      </c>
      <c r="C132" s="37">
        <v>4301011333</v>
      </c>
      <c r="D132" s="363">
        <v>4607091386516</v>
      </c>
      <c r="E132" s="363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79</v>
      </c>
      <c r="L132" s="38">
        <v>30</v>
      </c>
      <c r="M132" s="4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5"/>
      <c r="O132" s="365"/>
      <c r="P132" s="365"/>
      <c r="Q132" s="36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x14ac:dyDescent="0.2">
      <c r="A133" s="370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1"/>
      <c r="M133" s="367" t="s">
        <v>43</v>
      </c>
      <c r="N133" s="368"/>
      <c r="O133" s="368"/>
      <c r="P133" s="368"/>
      <c r="Q133" s="368"/>
      <c r="R133" s="368"/>
      <c r="S133" s="369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1"/>
      <c r="M134" s="367" t="s">
        <v>43</v>
      </c>
      <c r="N134" s="368"/>
      <c r="O134" s="368"/>
      <c r="P134" s="368"/>
      <c r="Q134" s="368"/>
      <c r="R134" s="368"/>
      <c r="S134" s="369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61" t="s">
        <v>239</v>
      </c>
      <c r="B135" s="361"/>
      <c r="C135" s="361"/>
      <c r="D135" s="361"/>
      <c r="E135" s="361"/>
      <c r="F135" s="361"/>
      <c r="G135" s="361"/>
      <c r="H135" s="361"/>
      <c r="I135" s="361"/>
      <c r="J135" s="361"/>
      <c r="K135" s="361"/>
      <c r="L135" s="361"/>
      <c r="M135" s="361"/>
      <c r="N135" s="361"/>
      <c r="O135" s="361"/>
      <c r="P135" s="361"/>
      <c r="Q135" s="361"/>
      <c r="R135" s="361"/>
      <c r="S135" s="361"/>
      <c r="T135" s="361"/>
      <c r="U135" s="361"/>
      <c r="V135" s="361"/>
      <c r="W135" s="361"/>
      <c r="X135" s="66"/>
      <c r="Y135" s="66"/>
    </row>
    <row r="136" spans="1:29" ht="14.25" customHeight="1" x14ac:dyDescent="0.25">
      <c r="A136" s="362" t="s">
        <v>118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67"/>
      <c r="Y136" s="67"/>
    </row>
    <row r="137" spans="1:29" ht="27" customHeight="1" x14ac:dyDescent="0.25">
      <c r="A137" s="64" t="s">
        <v>240</v>
      </c>
      <c r="B137" s="64" t="s">
        <v>241</v>
      </c>
      <c r="C137" s="37">
        <v>4301011433</v>
      </c>
      <c r="D137" s="363">
        <v>4680115882638</v>
      </c>
      <c r="E137" s="363"/>
      <c r="F137" s="63">
        <v>0.4</v>
      </c>
      <c r="G137" s="38">
        <v>10</v>
      </c>
      <c r="H137" s="63">
        <v>4</v>
      </c>
      <c r="I137" s="63">
        <v>4.24</v>
      </c>
      <c r="J137" s="38">
        <v>120</v>
      </c>
      <c r="K137" s="39" t="s">
        <v>114</v>
      </c>
      <c r="L137" s="38">
        <v>90</v>
      </c>
      <c r="M137" s="436" t="s">
        <v>242</v>
      </c>
      <c r="N137" s="365"/>
      <c r="O137" s="365"/>
      <c r="P137" s="365"/>
      <c r="Q137" s="36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3" si="7">IFERROR(IF(U137="",0,CEILING((U137/$H137),1)*$H137),"")</f>
        <v>0</v>
      </c>
      <c r="W137" s="42" t="str">
        <f>IFERROR(IF(V137=0,"",ROUNDUP(V137/H137,0)*0.00937),"")</f>
        <v/>
      </c>
      <c r="X137" s="69" t="s">
        <v>48</v>
      </c>
      <c r="Y137" s="70" t="s">
        <v>243</v>
      </c>
      <c r="AC137" s="137" t="s">
        <v>65</v>
      </c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63">
        <v>4607091387445</v>
      </c>
      <c r="E138" s="36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5"/>
      <c r="O138" s="365"/>
      <c r="P138" s="365"/>
      <c r="Q138" s="36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63">
        <v>4607091386004</v>
      </c>
      <c r="E139" s="36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5"/>
      <c r="O139" s="365"/>
      <c r="P139" s="365"/>
      <c r="Q139" s="36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63">
        <v>4607091386004</v>
      </c>
      <c r="E140" s="36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5"/>
      <c r="O140" s="365"/>
      <c r="P140" s="365"/>
      <c r="Q140" s="36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63">
        <v>4607091386073</v>
      </c>
      <c r="E141" s="36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5"/>
      <c r="O141" s="365"/>
      <c r="P141" s="365"/>
      <c r="Q141" s="36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63">
        <v>4607091387322</v>
      </c>
      <c r="E142" s="36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5"/>
      <c r="O142" s="365"/>
      <c r="P142" s="365"/>
      <c r="Q142" s="36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63">
        <v>4607091387322</v>
      </c>
      <c r="E143" s="36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5"/>
      <c r="O143" s="365"/>
      <c r="P143" s="365"/>
      <c r="Q143" s="36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63">
        <v>4607091387377</v>
      </c>
      <c r="E144" s="36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5"/>
      <c r="O144" s="365"/>
      <c r="P144" s="365"/>
      <c r="Q144" s="36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63">
        <v>4680115881402</v>
      </c>
      <c r="E145" s="36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44" t="s">
        <v>259</v>
      </c>
      <c r="N145" s="365"/>
      <c r="O145" s="365"/>
      <c r="P145" s="365"/>
      <c r="Q145" s="36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63">
        <v>4607091387353</v>
      </c>
      <c r="E146" s="36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65"/>
      <c r="O146" s="365"/>
      <c r="P146" s="365"/>
      <c r="Q146" s="36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63">
        <v>4607091386011</v>
      </c>
      <c r="E147" s="36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65"/>
      <c r="O147" s="365"/>
      <c r="P147" s="365"/>
      <c r="Q147" s="36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63">
        <v>4607091387308</v>
      </c>
      <c r="E148" s="36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65"/>
      <c r="O148" s="365"/>
      <c r="P148" s="365"/>
      <c r="Q148" s="36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63">
        <v>4607091387339</v>
      </c>
      <c r="E149" s="36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65"/>
      <c r="O149" s="365"/>
      <c r="P149" s="365"/>
      <c r="Q149" s="36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4301011573</v>
      </c>
      <c r="D150" s="363">
        <v>4680115881938</v>
      </c>
      <c r="E150" s="36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49" t="s">
        <v>270</v>
      </c>
      <c r="N150" s="365"/>
      <c r="O150" s="365"/>
      <c r="P150" s="365"/>
      <c r="Q150" s="36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4301011454</v>
      </c>
      <c r="D151" s="363">
        <v>4680115881396</v>
      </c>
      <c r="E151" s="363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79</v>
      </c>
      <c r="L151" s="38">
        <v>55</v>
      </c>
      <c r="M151" s="450" t="s">
        <v>273</v>
      </c>
      <c r="N151" s="365"/>
      <c r="O151" s="365"/>
      <c r="P151" s="365"/>
      <c r="Q151" s="36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4301010944</v>
      </c>
      <c r="D152" s="363">
        <v>4607091387346</v>
      </c>
      <c r="E152" s="363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114</v>
      </c>
      <c r="L152" s="38">
        <v>55</v>
      </c>
      <c r="M152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65"/>
      <c r="O152" s="365"/>
      <c r="P152" s="365"/>
      <c r="Q152" s="36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4301011353</v>
      </c>
      <c r="D153" s="363">
        <v>4607091389807</v>
      </c>
      <c r="E153" s="36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65"/>
      <c r="O153" s="365"/>
      <c r="P153" s="365"/>
      <c r="Q153" s="36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x14ac:dyDescent="0.2">
      <c r="A154" s="370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1"/>
      <c r="M154" s="367" t="s">
        <v>43</v>
      </c>
      <c r="N154" s="368"/>
      <c r="O154" s="368"/>
      <c r="P154" s="368"/>
      <c r="Q154" s="368"/>
      <c r="R154" s="368"/>
      <c r="S154" s="369"/>
      <c r="T154" s="43" t="s">
        <v>42</v>
      </c>
      <c r="U154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68"/>
      <c r="Y154" s="68"/>
    </row>
    <row r="155" spans="1:29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1"/>
      <c r="M155" s="367" t="s">
        <v>43</v>
      </c>
      <c r="N155" s="368"/>
      <c r="O155" s="368"/>
      <c r="P155" s="368"/>
      <c r="Q155" s="368"/>
      <c r="R155" s="368"/>
      <c r="S155" s="369"/>
      <c r="T155" s="43" t="s">
        <v>0</v>
      </c>
      <c r="U155" s="44">
        <f>IFERROR(SUM(U137:U153),"0")</f>
        <v>0</v>
      </c>
      <c r="V155" s="44">
        <f>IFERROR(SUM(V137:V153),"0")</f>
        <v>0</v>
      </c>
      <c r="W155" s="43"/>
      <c r="X155" s="68"/>
      <c r="Y155" s="68"/>
    </row>
    <row r="156" spans="1:29" ht="14.25" customHeight="1" x14ac:dyDescent="0.25">
      <c r="A156" s="362" t="s">
        <v>111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67"/>
      <c r="Y156" s="67"/>
    </row>
    <row r="157" spans="1:29" ht="27" customHeight="1" x14ac:dyDescent="0.25">
      <c r="A157" s="64" t="s">
        <v>278</v>
      </c>
      <c r="B157" s="64" t="s">
        <v>279</v>
      </c>
      <c r="C157" s="37">
        <v>4301020254</v>
      </c>
      <c r="D157" s="363">
        <v>4680115881914</v>
      </c>
      <c r="E157" s="363"/>
      <c r="F157" s="63">
        <v>0.4</v>
      </c>
      <c r="G157" s="38">
        <v>10</v>
      </c>
      <c r="H157" s="63">
        <v>4</v>
      </c>
      <c r="I157" s="63">
        <v>4.24</v>
      </c>
      <c r="J157" s="38">
        <v>120</v>
      </c>
      <c r="K157" s="39" t="s">
        <v>114</v>
      </c>
      <c r="L157" s="38">
        <v>90</v>
      </c>
      <c r="M157" s="453" t="s">
        <v>280</v>
      </c>
      <c r="N157" s="365"/>
      <c r="O157" s="365"/>
      <c r="P157" s="365"/>
      <c r="Q157" s="36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154" t="s">
        <v>65</v>
      </c>
    </row>
    <row r="158" spans="1:29" ht="16.5" customHeight="1" x14ac:dyDescent="0.25">
      <c r="A158" s="64" t="s">
        <v>281</v>
      </c>
      <c r="B158" s="64" t="s">
        <v>282</v>
      </c>
      <c r="C158" s="37">
        <v>4301020220</v>
      </c>
      <c r="D158" s="363">
        <v>4680115880764</v>
      </c>
      <c r="E158" s="363"/>
      <c r="F158" s="63">
        <v>0.35</v>
      </c>
      <c r="G158" s="38">
        <v>6</v>
      </c>
      <c r="H158" s="63">
        <v>2.1</v>
      </c>
      <c r="I158" s="63">
        <v>2.2999999999999998</v>
      </c>
      <c r="J158" s="38">
        <v>156</v>
      </c>
      <c r="K158" s="39" t="s">
        <v>114</v>
      </c>
      <c r="L158" s="38">
        <v>50</v>
      </c>
      <c r="M158" s="454" t="s">
        <v>283</v>
      </c>
      <c r="N158" s="365"/>
      <c r="O158" s="365"/>
      <c r="P158" s="365"/>
      <c r="Q158" s="36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IFERROR(IF(V158=0,"",ROUNDUP(V158/H158,0)*0.00753),"")</f>
        <v/>
      </c>
      <c r="X158" s="69" t="s">
        <v>48</v>
      </c>
      <c r="Y158" s="70" t="s">
        <v>48</v>
      </c>
      <c r="AC158" s="155" t="s">
        <v>65</v>
      </c>
    </row>
    <row r="159" spans="1:29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1"/>
      <c r="M159" s="367" t="s">
        <v>43</v>
      </c>
      <c r="N159" s="368"/>
      <c r="O159" s="368"/>
      <c r="P159" s="368"/>
      <c r="Q159" s="368"/>
      <c r="R159" s="368"/>
      <c r="S159" s="369"/>
      <c r="T159" s="43" t="s">
        <v>42</v>
      </c>
      <c r="U159" s="44">
        <f>IFERROR(U157/H157,"0")+IFERROR(U158/H158,"0")</f>
        <v>0</v>
      </c>
      <c r="V159" s="44">
        <f>IFERROR(V157/H157,"0")+IFERROR(V158/H158,"0")</f>
        <v>0</v>
      </c>
      <c r="W159" s="44">
        <f>IFERROR(IF(W157="",0,W157),"0")+IFERROR(IF(W158="",0,W158),"0")</f>
        <v>0</v>
      </c>
      <c r="X159" s="68"/>
      <c r="Y159" s="68"/>
    </row>
    <row r="160" spans="1:29" x14ac:dyDescent="0.2">
      <c r="A160" s="370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1"/>
      <c r="M160" s="367" t="s">
        <v>43</v>
      </c>
      <c r="N160" s="368"/>
      <c r="O160" s="368"/>
      <c r="P160" s="368"/>
      <c r="Q160" s="368"/>
      <c r="R160" s="368"/>
      <c r="S160" s="369"/>
      <c r="T160" s="43" t="s">
        <v>0</v>
      </c>
      <c r="U160" s="44">
        <f>IFERROR(SUM(U157:U158),"0")</f>
        <v>0</v>
      </c>
      <c r="V160" s="44">
        <f>IFERROR(SUM(V157:V158),"0")</f>
        <v>0</v>
      </c>
      <c r="W160" s="43"/>
      <c r="X160" s="68"/>
      <c r="Y160" s="68"/>
    </row>
    <row r="161" spans="1:29" ht="14.25" customHeight="1" x14ac:dyDescent="0.25">
      <c r="A161" s="362" t="s">
        <v>75</v>
      </c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  <c r="W161" s="362"/>
      <c r="X161" s="67"/>
      <c r="Y161" s="67"/>
    </row>
    <row r="162" spans="1:29" ht="27" customHeight="1" x14ac:dyDescent="0.25">
      <c r="A162" s="64" t="s">
        <v>284</v>
      </c>
      <c r="B162" s="64" t="s">
        <v>285</v>
      </c>
      <c r="C162" s="37">
        <v>4301030878</v>
      </c>
      <c r="D162" s="363">
        <v>4607091387193</v>
      </c>
      <c r="E162" s="363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79</v>
      </c>
      <c r="L162" s="38">
        <v>35</v>
      </c>
      <c r="M162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65"/>
      <c r="O162" s="365"/>
      <c r="P162" s="365"/>
      <c r="Q162" s="366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ref="V162:V177" si="8">IFERROR(IF(U162="",0,CEILING((U162/$H162),1)*$H162),"")</f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6" t="s">
        <v>65</v>
      </c>
    </row>
    <row r="163" spans="1:29" ht="27" customHeight="1" x14ac:dyDescent="0.25">
      <c r="A163" s="64" t="s">
        <v>286</v>
      </c>
      <c r="B163" s="64" t="s">
        <v>287</v>
      </c>
      <c r="C163" s="37">
        <v>4301031153</v>
      </c>
      <c r="D163" s="363">
        <v>4607091387230</v>
      </c>
      <c r="E163" s="363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79</v>
      </c>
      <c r="L163" s="38">
        <v>40</v>
      </c>
      <c r="M163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65"/>
      <c r="O163" s="365"/>
      <c r="P163" s="365"/>
      <c r="Q163" s="36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57" t="s">
        <v>65</v>
      </c>
    </row>
    <row r="164" spans="1:29" ht="27" customHeight="1" x14ac:dyDescent="0.25">
      <c r="A164" s="64" t="s">
        <v>288</v>
      </c>
      <c r="B164" s="64" t="s">
        <v>289</v>
      </c>
      <c r="C164" s="37">
        <v>4301031191</v>
      </c>
      <c r="D164" s="363">
        <v>4680115880993</v>
      </c>
      <c r="E164" s="36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40</v>
      </c>
      <c r="M164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65"/>
      <c r="O164" s="365"/>
      <c r="P164" s="365"/>
      <c r="Q164" s="36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290</v>
      </c>
      <c r="B165" s="64" t="s">
        <v>291</v>
      </c>
      <c r="C165" s="37">
        <v>4301031204</v>
      </c>
      <c r="D165" s="363">
        <v>4680115881761</v>
      </c>
      <c r="E165" s="36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58" t="s">
        <v>292</v>
      </c>
      <c r="N165" s="365"/>
      <c r="O165" s="365"/>
      <c r="P165" s="365"/>
      <c r="Q165" s="36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293</v>
      </c>
      <c r="B166" s="64" t="s">
        <v>294</v>
      </c>
      <c r="C166" s="37">
        <v>4301031201</v>
      </c>
      <c r="D166" s="363">
        <v>4680115881563</v>
      </c>
      <c r="E166" s="363"/>
      <c r="F166" s="63">
        <v>0.7</v>
      </c>
      <c r="G166" s="38">
        <v>6</v>
      </c>
      <c r="H166" s="63">
        <v>4.2</v>
      </c>
      <c r="I166" s="63">
        <v>4.4000000000000004</v>
      </c>
      <c r="J166" s="38">
        <v>156</v>
      </c>
      <c r="K166" s="39" t="s">
        <v>79</v>
      </c>
      <c r="L166" s="38">
        <v>40</v>
      </c>
      <c r="M166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65"/>
      <c r="O166" s="365"/>
      <c r="P166" s="365"/>
      <c r="Q166" s="36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295</v>
      </c>
      <c r="B167" s="64" t="s">
        <v>296</v>
      </c>
      <c r="C167" s="37">
        <v>4301031224</v>
      </c>
      <c r="D167" s="363">
        <v>4680115882683</v>
      </c>
      <c r="E167" s="36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79</v>
      </c>
      <c r="L167" s="38">
        <v>40</v>
      </c>
      <c r="M167" s="460" t="s">
        <v>297</v>
      </c>
      <c r="N167" s="365"/>
      <c r="O167" s="365"/>
      <c r="P167" s="365"/>
      <c r="Q167" s="36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298</v>
      </c>
      <c r="B168" s="64" t="s">
        <v>299</v>
      </c>
      <c r="C168" s="37">
        <v>4301031230</v>
      </c>
      <c r="D168" s="363">
        <v>4680115882690</v>
      </c>
      <c r="E168" s="36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79</v>
      </c>
      <c r="L168" s="38">
        <v>40</v>
      </c>
      <c r="M168" s="461" t="s">
        <v>300</v>
      </c>
      <c r="N168" s="365"/>
      <c r="O168" s="365"/>
      <c r="P168" s="365"/>
      <c r="Q168" s="36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4301031220</v>
      </c>
      <c r="D169" s="363">
        <v>4680115882669</v>
      </c>
      <c r="E169" s="36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62" t="s">
        <v>303</v>
      </c>
      <c r="N169" s="365"/>
      <c r="O169" s="365"/>
      <c r="P169" s="365"/>
      <c r="Q169" s="36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4301031221</v>
      </c>
      <c r="D170" s="363">
        <v>4680115882676</v>
      </c>
      <c r="E170" s="36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63" t="s">
        <v>306</v>
      </c>
      <c r="N170" s="365"/>
      <c r="O170" s="365"/>
      <c r="P170" s="365"/>
      <c r="Q170" s="36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4301031152</v>
      </c>
      <c r="D171" s="363">
        <v>4607091387285</v>
      </c>
      <c r="E171" s="363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79</v>
      </c>
      <c r="L171" s="38">
        <v>40</v>
      </c>
      <c r="M171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65"/>
      <c r="O171" s="365"/>
      <c r="P171" s="365"/>
      <c r="Q171" s="36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309</v>
      </c>
      <c r="B172" s="64" t="s">
        <v>310</v>
      </c>
      <c r="C172" s="37">
        <v>4301031199</v>
      </c>
      <c r="D172" s="363">
        <v>4680115880986</v>
      </c>
      <c r="E172" s="363"/>
      <c r="F172" s="63">
        <v>0.35</v>
      </c>
      <c r="G172" s="38">
        <v>6</v>
      </c>
      <c r="H172" s="63">
        <v>2.1</v>
      </c>
      <c r="I172" s="63">
        <v>2.23</v>
      </c>
      <c r="J172" s="38">
        <v>234</v>
      </c>
      <c r="K172" s="39" t="s">
        <v>79</v>
      </c>
      <c r="L172" s="38">
        <v>40</v>
      </c>
      <c r="M172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65"/>
      <c r="O172" s="365"/>
      <c r="P172" s="365"/>
      <c r="Q172" s="36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311</v>
      </c>
      <c r="B173" s="64" t="s">
        <v>312</v>
      </c>
      <c r="C173" s="37">
        <v>4301031190</v>
      </c>
      <c r="D173" s="363">
        <v>4680115880207</v>
      </c>
      <c r="E173" s="363"/>
      <c r="F173" s="63">
        <v>0.4</v>
      </c>
      <c r="G173" s="38">
        <v>6</v>
      </c>
      <c r="H173" s="63">
        <v>2.4</v>
      </c>
      <c r="I173" s="63">
        <v>2.63</v>
      </c>
      <c r="J173" s="38">
        <v>156</v>
      </c>
      <c r="K173" s="39" t="s">
        <v>79</v>
      </c>
      <c r="L173" s="38">
        <v>40</v>
      </c>
      <c r="M173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65"/>
      <c r="O173" s="365"/>
      <c r="P173" s="365"/>
      <c r="Q173" s="36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313</v>
      </c>
      <c r="B174" s="64" t="s">
        <v>314</v>
      </c>
      <c r="C174" s="37">
        <v>4301031205</v>
      </c>
      <c r="D174" s="363">
        <v>4680115881785</v>
      </c>
      <c r="E174" s="36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67" t="s">
        <v>315</v>
      </c>
      <c r="N174" s="365"/>
      <c r="O174" s="365"/>
      <c r="P174" s="365"/>
      <c r="Q174" s="36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316</v>
      </c>
      <c r="B175" s="64" t="s">
        <v>317</v>
      </c>
      <c r="C175" s="37">
        <v>4301031202</v>
      </c>
      <c r="D175" s="363">
        <v>4680115881679</v>
      </c>
      <c r="E175" s="363"/>
      <c r="F175" s="63">
        <v>0.35</v>
      </c>
      <c r="G175" s="38">
        <v>6</v>
      </c>
      <c r="H175" s="63">
        <v>2.1</v>
      </c>
      <c r="I175" s="63">
        <v>2.2000000000000002</v>
      </c>
      <c r="J175" s="38">
        <v>234</v>
      </c>
      <c r="K175" s="39" t="s">
        <v>79</v>
      </c>
      <c r="L175" s="38">
        <v>40</v>
      </c>
      <c r="M175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65"/>
      <c r="O175" s="365"/>
      <c r="P175" s="365"/>
      <c r="Q175" s="36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318</v>
      </c>
      <c r="B176" s="64" t="s">
        <v>319</v>
      </c>
      <c r="C176" s="37">
        <v>4301031158</v>
      </c>
      <c r="D176" s="363">
        <v>4680115880191</v>
      </c>
      <c r="E176" s="363"/>
      <c r="F176" s="63">
        <v>0.4</v>
      </c>
      <c r="G176" s="38">
        <v>6</v>
      </c>
      <c r="H176" s="63">
        <v>2.4</v>
      </c>
      <c r="I176" s="63">
        <v>2.5</v>
      </c>
      <c r="J176" s="38">
        <v>234</v>
      </c>
      <c r="K176" s="39" t="s">
        <v>79</v>
      </c>
      <c r="L176" s="38">
        <v>40</v>
      </c>
      <c r="M176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65"/>
      <c r="O176" s="365"/>
      <c r="P176" s="365"/>
      <c r="Q176" s="36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320</v>
      </c>
      <c r="B177" s="64" t="s">
        <v>321</v>
      </c>
      <c r="C177" s="37">
        <v>4301031151</v>
      </c>
      <c r="D177" s="363">
        <v>4607091389845</v>
      </c>
      <c r="E177" s="36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65"/>
      <c r="O177" s="365"/>
      <c r="P177" s="365"/>
      <c r="Q177" s="36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x14ac:dyDescent="0.2">
      <c r="A178" s="370"/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1"/>
      <c r="M178" s="367" t="s">
        <v>43</v>
      </c>
      <c r="N178" s="368"/>
      <c r="O178" s="368"/>
      <c r="P178" s="368"/>
      <c r="Q178" s="368"/>
      <c r="R178" s="368"/>
      <c r="S178" s="369"/>
      <c r="T178" s="43" t="s">
        <v>42</v>
      </c>
      <c r="U178" s="44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44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44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68"/>
      <c r="Y178" s="68"/>
    </row>
    <row r="179" spans="1:29" x14ac:dyDescent="0.2">
      <c r="A179" s="370"/>
      <c r="B179" s="370"/>
      <c r="C179" s="370"/>
      <c r="D179" s="370"/>
      <c r="E179" s="370"/>
      <c r="F179" s="370"/>
      <c r="G179" s="370"/>
      <c r="H179" s="370"/>
      <c r="I179" s="370"/>
      <c r="J179" s="370"/>
      <c r="K179" s="370"/>
      <c r="L179" s="371"/>
      <c r="M179" s="367" t="s">
        <v>43</v>
      </c>
      <c r="N179" s="368"/>
      <c r="O179" s="368"/>
      <c r="P179" s="368"/>
      <c r="Q179" s="368"/>
      <c r="R179" s="368"/>
      <c r="S179" s="369"/>
      <c r="T179" s="43" t="s">
        <v>0</v>
      </c>
      <c r="U179" s="44">
        <f>IFERROR(SUM(U162:U177),"0")</f>
        <v>0</v>
      </c>
      <c r="V179" s="44">
        <f>IFERROR(SUM(V162:V177),"0")</f>
        <v>0</v>
      </c>
      <c r="W179" s="43"/>
      <c r="X179" s="68"/>
      <c r="Y179" s="68"/>
    </row>
    <row r="180" spans="1:29" ht="14.25" customHeight="1" x14ac:dyDescent="0.25">
      <c r="A180" s="362" t="s">
        <v>80</v>
      </c>
      <c r="B180" s="362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67"/>
      <c r="Y180" s="67"/>
    </row>
    <row r="181" spans="1:29" ht="27" customHeight="1" x14ac:dyDescent="0.25">
      <c r="A181" s="64" t="s">
        <v>322</v>
      </c>
      <c r="B181" s="64" t="s">
        <v>323</v>
      </c>
      <c r="C181" s="37">
        <v>4301051479</v>
      </c>
      <c r="D181" s="363">
        <v>4680115882607</v>
      </c>
      <c r="E181" s="363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142</v>
      </c>
      <c r="L181" s="38">
        <v>45</v>
      </c>
      <c r="M181" s="471" t="s">
        <v>324</v>
      </c>
      <c r="N181" s="365"/>
      <c r="O181" s="365"/>
      <c r="P181" s="365"/>
      <c r="Q181" s="36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ref="V181:V203" si="9">IFERROR(IF(U181="",0,CEILING((U181/$H181),1)*$H181),"")</f>
        <v>0</v>
      </c>
      <c r="W181" s="42" t="str">
        <f>IFERROR(IF(V181=0,"",ROUNDUP(V181/H181,0)*0.00753),"")</f>
        <v/>
      </c>
      <c r="X181" s="69" t="s">
        <v>48</v>
      </c>
      <c r="Y181" s="70" t="s">
        <v>243</v>
      </c>
      <c r="AC181" s="172" t="s">
        <v>65</v>
      </c>
    </row>
    <row r="182" spans="1:29" ht="16.5" customHeight="1" x14ac:dyDescent="0.25">
      <c r="A182" s="64" t="s">
        <v>325</v>
      </c>
      <c r="B182" s="64" t="s">
        <v>326</v>
      </c>
      <c r="C182" s="37">
        <v>4301051523</v>
      </c>
      <c r="D182" s="363">
        <v>4680115882942</v>
      </c>
      <c r="E182" s="363"/>
      <c r="F182" s="63">
        <v>0.3</v>
      </c>
      <c r="G182" s="38">
        <v>6</v>
      </c>
      <c r="H182" s="63">
        <v>1.8</v>
      </c>
      <c r="I182" s="63">
        <v>2.0720000000000001</v>
      </c>
      <c r="J182" s="38">
        <v>156</v>
      </c>
      <c r="K182" s="39" t="s">
        <v>79</v>
      </c>
      <c r="L182" s="38">
        <v>40</v>
      </c>
      <c r="M182" s="472" t="s">
        <v>327</v>
      </c>
      <c r="N182" s="365"/>
      <c r="O182" s="365"/>
      <c r="P182" s="365"/>
      <c r="Q182" s="366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IFERROR(IF(V182=0,"",ROUNDUP(V182/H182,0)*0.00753),"")</f>
        <v/>
      </c>
      <c r="X182" s="69" t="s">
        <v>48</v>
      </c>
      <c r="Y182" s="70" t="s">
        <v>243</v>
      </c>
      <c r="AC182" s="173" t="s">
        <v>65</v>
      </c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63">
        <v>4680115881556</v>
      </c>
      <c r="E183" s="36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73" t="s">
        <v>330</v>
      </c>
      <c r="N183" s="365"/>
      <c r="O183" s="365"/>
      <c r="P183" s="365"/>
      <c r="Q183" s="36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63">
        <v>4607091387766</v>
      </c>
      <c r="E184" s="36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65"/>
      <c r="O184" s="365"/>
      <c r="P184" s="365"/>
      <c r="Q184" s="36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63">
        <v>4607091387957</v>
      </c>
      <c r="E185" s="36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65"/>
      <c r="O185" s="365"/>
      <c r="P185" s="365"/>
      <c r="Q185" s="36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63">
        <v>4607091387964</v>
      </c>
      <c r="E186" s="36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65"/>
      <c r="O186" s="365"/>
      <c r="P186" s="365"/>
      <c r="Q186" s="36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63">
        <v>4680115880573</v>
      </c>
      <c r="E187" s="36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77" t="s">
        <v>339</v>
      </c>
      <c r="N187" s="365"/>
      <c r="O187" s="365"/>
      <c r="P187" s="365"/>
      <c r="Q187" s="36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63">
        <v>4680115881594</v>
      </c>
      <c r="E188" s="36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78" t="s">
        <v>342</v>
      </c>
      <c r="N188" s="365"/>
      <c r="O188" s="365"/>
      <c r="P188" s="365"/>
      <c r="Q188" s="36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63">
        <v>4680115881587</v>
      </c>
      <c r="E189" s="36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79" t="s">
        <v>345</v>
      </c>
      <c r="N189" s="365"/>
      <c r="O189" s="365"/>
      <c r="P189" s="365"/>
      <c r="Q189" s="36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63">
        <v>4680115880962</v>
      </c>
      <c r="E190" s="36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80" t="s">
        <v>348</v>
      </c>
      <c r="N190" s="365"/>
      <c r="O190" s="365"/>
      <c r="P190" s="365"/>
      <c r="Q190" s="36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63">
        <v>4680115881617</v>
      </c>
      <c r="E191" s="36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81" t="s">
        <v>351</v>
      </c>
      <c r="N191" s="365"/>
      <c r="O191" s="365"/>
      <c r="P191" s="365"/>
      <c r="Q191" s="36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63">
        <v>4680115881228</v>
      </c>
      <c r="E192" s="36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8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65"/>
      <c r="O192" s="365"/>
      <c r="P192" s="365"/>
      <c r="Q192" s="36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63">
        <v>4680115881037</v>
      </c>
      <c r="E193" s="36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83" t="s">
        <v>356</v>
      </c>
      <c r="N193" s="365"/>
      <c r="O193" s="365"/>
      <c r="P193" s="365"/>
      <c r="Q193" s="36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63">
        <v>4680115881211</v>
      </c>
      <c r="E194" s="36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84" t="s">
        <v>359</v>
      </c>
      <c r="N194" s="365"/>
      <c r="O194" s="365"/>
      <c r="P194" s="365"/>
      <c r="Q194" s="36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63">
        <v>4680115881020</v>
      </c>
      <c r="E195" s="36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85" t="s">
        <v>362</v>
      </c>
      <c r="N195" s="365"/>
      <c r="O195" s="365"/>
      <c r="P195" s="365"/>
      <c r="Q195" s="36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63">
        <v>4607091381672</v>
      </c>
      <c r="E196" s="36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65"/>
      <c r="O196" s="365"/>
      <c r="P196" s="365"/>
      <c r="Q196" s="36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63">
        <v>4607091387537</v>
      </c>
      <c r="E197" s="36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65"/>
      <c r="O197" s="365"/>
      <c r="P197" s="365"/>
      <c r="Q197" s="36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3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63">
        <v>4607091387513</v>
      </c>
      <c r="E198" s="36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65"/>
      <c r="O198" s="365"/>
      <c r="P198" s="365"/>
      <c r="Q198" s="36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63">
        <v>4680115882195</v>
      </c>
      <c r="E199" s="36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89" t="s">
        <v>371</v>
      </c>
      <c r="N199" s="365"/>
      <c r="O199" s="365"/>
      <c r="P199" s="365"/>
      <c r="Q199" s="36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4301051468</v>
      </c>
      <c r="D200" s="363">
        <v>4680115880092</v>
      </c>
      <c r="E200" s="36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142</v>
      </c>
      <c r="L200" s="38">
        <v>45</v>
      </c>
      <c r="M200" s="490" t="s">
        <v>374</v>
      </c>
      <c r="N200" s="365"/>
      <c r="O200" s="365"/>
      <c r="P200" s="365"/>
      <c r="Q200" s="36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4301051469</v>
      </c>
      <c r="D201" s="363">
        <v>4680115880221</v>
      </c>
      <c r="E201" s="36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491" t="s">
        <v>377</v>
      </c>
      <c r="N201" s="365"/>
      <c r="O201" s="365"/>
      <c r="P201" s="365"/>
      <c r="Q201" s="36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16.5" customHeight="1" x14ac:dyDescent="0.25">
      <c r="A202" s="64" t="s">
        <v>378</v>
      </c>
      <c r="B202" s="64" t="s">
        <v>379</v>
      </c>
      <c r="C202" s="37">
        <v>4301051326</v>
      </c>
      <c r="D202" s="363">
        <v>4680115880504</v>
      </c>
      <c r="E202" s="36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79</v>
      </c>
      <c r="L202" s="38">
        <v>40</v>
      </c>
      <c r="M202" s="49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65"/>
      <c r="O202" s="365"/>
      <c r="P202" s="365"/>
      <c r="Q202" s="36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27" customHeight="1" x14ac:dyDescent="0.25">
      <c r="A203" s="64" t="s">
        <v>380</v>
      </c>
      <c r="B203" s="64" t="s">
        <v>381</v>
      </c>
      <c r="C203" s="37">
        <v>4301051410</v>
      </c>
      <c r="D203" s="363">
        <v>4680115882164</v>
      </c>
      <c r="E203" s="363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9" t="s">
        <v>142</v>
      </c>
      <c r="L203" s="38">
        <v>40</v>
      </c>
      <c r="M203" s="493" t="s">
        <v>382</v>
      </c>
      <c r="N203" s="365"/>
      <c r="O203" s="365"/>
      <c r="P203" s="365"/>
      <c r="Q203" s="36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1"/>
      <c r="M204" s="367" t="s">
        <v>43</v>
      </c>
      <c r="N204" s="368"/>
      <c r="O204" s="368"/>
      <c r="P204" s="368"/>
      <c r="Q204" s="368"/>
      <c r="R204" s="368"/>
      <c r="S204" s="369"/>
      <c r="T204" s="43" t="s">
        <v>42</v>
      </c>
      <c r="U204" s="44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29" x14ac:dyDescent="0.2">
      <c r="A205" s="370"/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1"/>
      <c r="M205" s="367" t="s">
        <v>43</v>
      </c>
      <c r="N205" s="368"/>
      <c r="O205" s="368"/>
      <c r="P205" s="368"/>
      <c r="Q205" s="368"/>
      <c r="R205" s="368"/>
      <c r="S205" s="369"/>
      <c r="T205" s="43" t="s">
        <v>0</v>
      </c>
      <c r="U205" s="44">
        <f>IFERROR(SUM(U181:U203),"0")</f>
        <v>0</v>
      </c>
      <c r="V205" s="44">
        <f>IFERROR(SUM(V181:V203),"0")</f>
        <v>0</v>
      </c>
      <c r="W205" s="43"/>
      <c r="X205" s="68"/>
      <c r="Y205" s="68"/>
    </row>
    <row r="206" spans="1:29" ht="14.25" customHeight="1" x14ac:dyDescent="0.25">
      <c r="A206" s="362" t="s">
        <v>211</v>
      </c>
      <c r="B206" s="362"/>
      <c r="C206" s="362"/>
      <c r="D206" s="362"/>
      <c r="E206" s="362"/>
      <c r="F206" s="362"/>
      <c r="G206" s="362"/>
      <c r="H206" s="362"/>
      <c r="I206" s="362"/>
      <c r="J206" s="362"/>
      <c r="K206" s="362"/>
      <c r="L206" s="362"/>
      <c r="M206" s="362"/>
      <c r="N206" s="362"/>
      <c r="O206" s="362"/>
      <c r="P206" s="362"/>
      <c r="Q206" s="362"/>
      <c r="R206" s="362"/>
      <c r="S206" s="362"/>
      <c r="T206" s="362"/>
      <c r="U206" s="362"/>
      <c r="V206" s="362"/>
      <c r="W206" s="362"/>
      <c r="X206" s="67"/>
      <c r="Y206" s="67"/>
    </row>
    <row r="207" spans="1:29" ht="16.5" customHeight="1" x14ac:dyDescent="0.25">
      <c r="A207" s="64" t="s">
        <v>383</v>
      </c>
      <c r="B207" s="64" t="s">
        <v>384</v>
      </c>
      <c r="C207" s="37">
        <v>4301060326</v>
      </c>
      <c r="D207" s="363">
        <v>4607091380880</v>
      </c>
      <c r="E207" s="363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79</v>
      </c>
      <c r="L207" s="38">
        <v>30</v>
      </c>
      <c r="M207" s="4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65"/>
      <c r="O207" s="365"/>
      <c r="P207" s="365"/>
      <c r="Q207" s="366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ref="V207:V212" si="11">IFERROR(IF(U207="",0,CEILING((U207/$H207),1)*$H207),"")</f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  <c r="AC207" s="195" t="s">
        <v>65</v>
      </c>
    </row>
    <row r="208" spans="1:29" ht="27" customHeight="1" x14ac:dyDescent="0.25">
      <c r="A208" s="64" t="s">
        <v>385</v>
      </c>
      <c r="B208" s="64" t="s">
        <v>386</v>
      </c>
      <c r="C208" s="37">
        <v>4301060308</v>
      </c>
      <c r="D208" s="363">
        <v>4607091384482</v>
      </c>
      <c r="E208" s="363"/>
      <c r="F208" s="63">
        <v>1.3</v>
      </c>
      <c r="G208" s="38">
        <v>6</v>
      </c>
      <c r="H208" s="63">
        <v>7.8</v>
      </c>
      <c r="I208" s="63">
        <v>8.3640000000000008</v>
      </c>
      <c r="J208" s="38">
        <v>56</v>
      </c>
      <c r="K208" s="39" t="s">
        <v>79</v>
      </c>
      <c r="L208" s="38">
        <v>30</v>
      </c>
      <c r="M208" s="4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65"/>
      <c r="O208" s="365"/>
      <c r="P208" s="365"/>
      <c r="Q208" s="366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IFERROR(IF(V208=0,"",ROUNDUP(V208/H208,0)*0.02175),"")</f>
        <v/>
      </c>
      <c r="X208" s="69" t="s">
        <v>48</v>
      </c>
      <c r="Y208" s="70" t="s">
        <v>48</v>
      </c>
      <c r="AC208" s="196" t="s">
        <v>65</v>
      </c>
    </row>
    <row r="209" spans="1:29" ht="16.5" customHeight="1" x14ac:dyDescent="0.25">
      <c r="A209" s="64" t="s">
        <v>387</v>
      </c>
      <c r="B209" s="64" t="s">
        <v>388</v>
      </c>
      <c r="C209" s="37">
        <v>4301060325</v>
      </c>
      <c r="D209" s="363">
        <v>4607091380897</v>
      </c>
      <c r="E209" s="36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65"/>
      <c r="O209" s="365"/>
      <c r="P209" s="365"/>
      <c r="Q209" s="36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16.5" customHeight="1" x14ac:dyDescent="0.25">
      <c r="A210" s="64" t="s">
        <v>389</v>
      </c>
      <c r="B210" s="64" t="s">
        <v>390</v>
      </c>
      <c r="C210" s="37">
        <v>4301060338</v>
      </c>
      <c r="D210" s="363">
        <v>4680115880801</v>
      </c>
      <c r="E210" s="363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9" t="s">
        <v>79</v>
      </c>
      <c r="L210" s="38">
        <v>40</v>
      </c>
      <c r="M210" s="497" t="s">
        <v>391</v>
      </c>
      <c r="N210" s="365"/>
      <c r="O210" s="365"/>
      <c r="P210" s="365"/>
      <c r="Q210" s="36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IFERROR(IF(V210=0,"",ROUNDUP(V210/H210,0)*0.00753),"")</f>
        <v/>
      </c>
      <c r="X210" s="69" t="s">
        <v>48</v>
      </c>
      <c r="Y210" s="70" t="s">
        <v>48</v>
      </c>
      <c r="AC210" s="198" t="s">
        <v>65</v>
      </c>
    </row>
    <row r="211" spans="1:29" ht="27" customHeight="1" x14ac:dyDescent="0.25">
      <c r="A211" s="64" t="s">
        <v>392</v>
      </c>
      <c r="B211" s="64" t="s">
        <v>393</v>
      </c>
      <c r="C211" s="37">
        <v>4301060339</v>
      </c>
      <c r="D211" s="363">
        <v>4680115880818</v>
      </c>
      <c r="E211" s="363"/>
      <c r="F211" s="63">
        <v>0.4</v>
      </c>
      <c r="G211" s="38">
        <v>6</v>
      </c>
      <c r="H211" s="63">
        <v>2.4</v>
      </c>
      <c r="I211" s="63">
        <v>2.6720000000000002</v>
      </c>
      <c r="J211" s="38">
        <v>156</v>
      </c>
      <c r="K211" s="39" t="s">
        <v>79</v>
      </c>
      <c r="L211" s="38">
        <v>40</v>
      </c>
      <c r="M211" s="498" t="s">
        <v>394</v>
      </c>
      <c r="N211" s="365"/>
      <c r="O211" s="365"/>
      <c r="P211" s="365"/>
      <c r="Q211" s="36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4301060337</v>
      </c>
      <c r="D212" s="363">
        <v>4680115880368</v>
      </c>
      <c r="E212" s="363"/>
      <c r="F212" s="63">
        <v>1</v>
      </c>
      <c r="G212" s="38">
        <v>4</v>
      </c>
      <c r="H212" s="63">
        <v>4</v>
      </c>
      <c r="I212" s="63">
        <v>4.3600000000000003</v>
      </c>
      <c r="J212" s="38">
        <v>104</v>
      </c>
      <c r="K212" s="39" t="s">
        <v>142</v>
      </c>
      <c r="L212" s="38">
        <v>40</v>
      </c>
      <c r="M212" s="499" t="s">
        <v>397</v>
      </c>
      <c r="N212" s="365"/>
      <c r="O212" s="365"/>
      <c r="P212" s="365"/>
      <c r="Q212" s="36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IFERROR(IF(V212=0,"",ROUNDUP(V212/H212,0)*0.01196),"")</f>
        <v/>
      </c>
      <c r="X212" s="69" t="s">
        <v>48</v>
      </c>
      <c r="Y212" s="70" t="s">
        <v>48</v>
      </c>
      <c r="AC212" s="200" t="s">
        <v>65</v>
      </c>
    </row>
    <row r="213" spans="1:29" x14ac:dyDescent="0.2">
      <c r="A213" s="370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1"/>
      <c r="M213" s="367" t="s">
        <v>43</v>
      </c>
      <c r="N213" s="368"/>
      <c r="O213" s="368"/>
      <c r="P213" s="368"/>
      <c r="Q213" s="368"/>
      <c r="R213" s="368"/>
      <c r="S213" s="369"/>
      <c r="T213" s="43" t="s">
        <v>42</v>
      </c>
      <c r="U213" s="44">
        <f>IFERROR(U207/H207,"0")+IFERROR(U208/H208,"0")+IFERROR(U209/H209,"0")+IFERROR(U210/H210,"0")+IFERROR(U211/H211,"0")+IFERROR(U212/H212,"0")</f>
        <v>0</v>
      </c>
      <c r="V213" s="44">
        <f>IFERROR(V207/H207,"0")+IFERROR(V208/H208,"0")+IFERROR(V209/H209,"0")+IFERROR(V210/H210,"0")+IFERROR(V211/H211,"0")+IFERROR(V212/H212,"0")</f>
        <v>0</v>
      </c>
      <c r="W213" s="44">
        <f>IFERROR(IF(W207="",0,W207),"0")+IFERROR(IF(W208="",0,W208),"0")+IFERROR(IF(W209="",0,W209),"0")+IFERROR(IF(W210="",0,W210),"0")+IFERROR(IF(W211="",0,W211),"0")+IFERROR(IF(W212="",0,W212),"0")</f>
        <v>0</v>
      </c>
      <c r="X213" s="68"/>
      <c r="Y213" s="68"/>
    </row>
    <row r="214" spans="1:29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1"/>
      <c r="M214" s="367" t="s">
        <v>43</v>
      </c>
      <c r="N214" s="368"/>
      <c r="O214" s="368"/>
      <c r="P214" s="368"/>
      <c r="Q214" s="368"/>
      <c r="R214" s="368"/>
      <c r="S214" s="369"/>
      <c r="T214" s="43" t="s">
        <v>0</v>
      </c>
      <c r="U214" s="44">
        <f>IFERROR(SUM(U207:U212),"0")</f>
        <v>0</v>
      </c>
      <c r="V214" s="44">
        <f>IFERROR(SUM(V207:V212),"0")</f>
        <v>0</v>
      </c>
      <c r="W214" s="43"/>
      <c r="X214" s="68"/>
      <c r="Y214" s="68"/>
    </row>
    <row r="215" spans="1:29" ht="14.25" customHeight="1" x14ac:dyDescent="0.25">
      <c r="A215" s="362" t="s">
        <v>94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67"/>
      <c r="Y215" s="67"/>
    </row>
    <row r="216" spans="1:29" ht="16.5" customHeight="1" x14ac:dyDescent="0.25">
      <c r="A216" s="64" t="s">
        <v>398</v>
      </c>
      <c r="B216" s="64" t="s">
        <v>399</v>
      </c>
      <c r="C216" s="37">
        <v>4301030232</v>
      </c>
      <c r="D216" s="363">
        <v>4607091388374</v>
      </c>
      <c r="E216" s="363"/>
      <c r="F216" s="63">
        <v>0.38</v>
      </c>
      <c r="G216" s="38">
        <v>8</v>
      </c>
      <c r="H216" s="63">
        <v>3.04</v>
      </c>
      <c r="I216" s="63">
        <v>3.28</v>
      </c>
      <c r="J216" s="38">
        <v>156</v>
      </c>
      <c r="K216" s="39" t="s">
        <v>98</v>
      </c>
      <c r="L216" s="38">
        <v>180</v>
      </c>
      <c r="M216" s="500" t="s">
        <v>400</v>
      </c>
      <c r="N216" s="365"/>
      <c r="O216" s="365"/>
      <c r="P216" s="365"/>
      <c r="Q216" s="36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201" t="s">
        <v>65</v>
      </c>
    </row>
    <row r="217" spans="1:29" ht="27" customHeight="1" x14ac:dyDescent="0.25">
      <c r="A217" s="64" t="s">
        <v>401</v>
      </c>
      <c r="B217" s="64" t="s">
        <v>402</v>
      </c>
      <c r="C217" s="37">
        <v>4301030235</v>
      </c>
      <c r="D217" s="363">
        <v>4607091388381</v>
      </c>
      <c r="E217" s="363"/>
      <c r="F217" s="63">
        <v>0.38</v>
      </c>
      <c r="G217" s="38">
        <v>8</v>
      </c>
      <c r="H217" s="63">
        <v>3.04</v>
      </c>
      <c r="I217" s="63">
        <v>3.32</v>
      </c>
      <c r="J217" s="38">
        <v>156</v>
      </c>
      <c r="K217" s="39" t="s">
        <v>98</v>
      </c>
      <c r="L217" s="38">
        <v>180</v>
      </c>
      <c r="M217" s="501" t="s">
        <v>403</v>
      </c>
      <c r="N217" s="365"/>
      <c r="O217" s="365"/>
      <c r="P217" s="365"/>
      <c r="Q217" s="366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IFERROR(IF(V217=0,"",ROUNDUP(V217/H217,0)*0.00753),"")</f>
        <v/>
      </c>
      <c r="X217" s="69" t="s">
        <v>48</v>
      </c>
      <c r="Y217" s="70" t="s">
        <v>48</v>
      </c>
      <c r="AC217" s="202" t="s">
        <v>65</v>
      </c>
    </row>
    <row r="218" spans="1:29" ht="27" customHeight="1" x14ac:dyDescent="0.25">
      <c r="A218" s="64" t="s">
        <v>404</v>
      </c>
      <c r="B218" s="64" t="s">
        <v>405</v>
      </c>
      <c r="C218" s="37">
        <v>4301030233</v>
      </c>
      <c r="D218" s="363">
        <v>4607091388404</v>
      </c>
      <c r="E218" s="363"/>
      <c r="F218" s="63">
        <v>0.17</v>
      </c>
      <c r="G218" s="38">
        <v>15</v>
      </c>
      <c r="H218" s="63">
        <v>2.5499999999999998</v>
      </c>
      <c r="I218" s="63">
        <v>2.9</v>
      </c>
      <c r="J218" s="38">
        <v>156</v>
      </c>
      <c r="K218" s="39" t="s">
        <v>98</v>
      </c>
      <c r="L218" s="38">
        <v>180</v>
      </c>
      <c r="M218" s="5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65"/>
      <c r="O218" s="365"/>
      <c r="P218" s="365"/>
      <c r="Q218" s="36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1"/>
      <c r="M219" s="367" t="s">
        <v>43</v>
      </c>
      <c r="N219" s="368"/>
      <c r="O219" s="368"/>
      <c r="P219" s="368"/>
      <c r="Q219" s="368"/>
      <c r="R219" s="368"/>
      <c r="S219" s="369"/>
      <c r="T219" s="43" t="s">
        <v>42</v>
      </c>
      <c r="U219" s="44">
        <f>IFERROR(U216/H216,"0")+IFERROR(U217/H217,"0")+IFERROR(U218/H218,"0")</f>
        <v>0</v>
      </c>
      <c r="V219" s="44">
        <f>IFERROR(V216/H216,"0")+IFERROR(V217/H217,"0")+IFERROR(V218/H218,"0")</f>
        <v>0</v>
      </c>
      <c r="W219" s="44">
        <f>IFERROR(IF(W216="",0,W216),"0")+IFERROR(IF(W217="",0,W217),"0")+IFERROR(IF(W218="",0,W218),"0")</f>
        <v>0</v>
      </c>
      <c r="X219" s="68"/>
      <c r="Y219" s="68"/>
    </row>
    <row r="220" spans="1:29" x14ac:dyDescent="0.2">
      <c r="A220" s="370"/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1"/>
      <c r="M220" s="367" t="s">
        <v>43</v>
      </c>
      <c r="N220" s="368"/>
      <c r="O220" s="368"/>
      <c r="P220" s="368"/>
      <c r="Q220" s="368"/>
      <c r="R220" s="368"/>
      <c r="S220" s="369"/>
      <c r="T220" s="43" t="s">
        <v>0</v>
      </c>
      <c r="U220" s="44">
        <f>IFERROR(SUM(U216:U218),"0")</f>
        <v>0</v>
      </c>
      <c r="V220" s="44">
        <f>IFERROR(SUM(V216:V218),"0")</f>
        <v>0</v>
      </c>
      <c r="W220" s="43"/>
      <c r="X220" s="68"/>
      <c r="Y220" s="68"/>
    </row>
    <row r="221" spans="1:29" ht="14.25" customHeight="1" x14ac:dyDescent="0.25">
      <c r="A221" s="362" t="s">
        <v>406</v>
      </c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67"/>
      <c r="Y221" s="67"/>
    </row>
    <row r="222" spans="1:29" ht="16.5" customHeight="1" x14ac:dyDescent="0.25">
      <c r="A222" s="64" t="s">
        <v>407</v>
      </c>
      <c r="B222" s="64" t="s">
        <v>408</v>
      </c>
      <c r="C222" s="37">
        <v>4301180002</v>
      </c>
      <c r="D222" s="363">
        <v>4680115880122</v>
      </c>
      <c r="E222" s="363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409</v>
      </c>
      <c r="L222" s="38">
        <v>730</v>
      </c>
      <c r="M222" s="50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65"/>
      <c r="O222" s="365"/>
      <c r="P222" s="365"/>
      <c r="Q222" s="366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4" t="s">
        <v>65</v>
      </c>
    </row>
    <row r="223" spans="1:29" ht="16.5" customHeight="1" x14ac:dyDescent="0.25">
      <c r="A223" s="64" t="s">
        <v>410</v>
      </c>
      <c r="B223" s="64" t="s">
        <v>411</v>
      </c>
      <c r="C223" s="37">
        <v>4301180007</v>
      </c>
      <c r="D223" s="363">
        <v>4680115881808</v>
      </c>
      <c r="E223" s="363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409</v>
      </c>
      <c r="L223" s="38">
        <v>730</v>
      </c>
      <c r="M223" s="504" t="s">
        <v>412</v>
      </c>
      <c r="N223" s="365"/>
      <c r="O223" s="365"/>
      <c r="P223" s="365"/>
      <c r="Q223" s="366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  <c r="AC223" s="205" t="s">
        <v>65</v>
      </c>
    </row>
    <row r="224" spans="1:29" ht="27" customHeight="1" x14ac:dyDescent="0.25">
      <c r="A224" s="64" t="s">
        <v>413</v>
      </c>
      <c r="B224" s="64" t="s">
        <v>414</v>
      </c>
      <c r="C224" s="37">
        <v>4301180006</v>
      </c>
      <c r="D224" s="363">
        <v>4680115881822</v>
      </c>
      <c r="E224" s="36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409</v>
      </c>
      <c r="L224" s="38">
        <v>730</v>
      </c>
      <c r="M224" s="505" t="s">
        <v>415</v>
      </c>
      <c r="N224" s="365"/>
      <c r="O224" s="365"/>
      <c r="P224" s="365"/>
      <c r="Q224" s="36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416</v>
      </c>
      <c r="B225" s="64" t="s">
        <v>417</v>
      </c>
      <c r="C225" s="37">
        <v>4301180001</v>
      </c>
      <c r="D225" s="363">
        <v>4680115880016</v>
      </c>
      <c r="E225" s="36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409</v>
      </c>
      <c r="L225" s="38">
        <v>730</v>
      </c>
      <c r="M225" s="5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65"/>
      <c r="O225" s="365"/>
      <c r="P225" s="365"/>
      <c r="Q225" s="36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x14ac:dyDescent="0.2">
      <c r="A226" s="370"/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1"/>
      <c r="M226" s="367" t="s">
        <v>43</v>
      </c>
      <c r="N226" s="368"/>
      <c r="O226" s="368"/>
      <c r="P226" s="368"/>
      <c r="Q226" s="368"/>
      <c r="R226" s="368"/>
      <c r="S226" s="369"/>
      <c r="T226" s="43" t="s">
        <v>42</v>
      </c>
      <c r="U226" s="44">
        <f>IFERROR(U222/H222,"0")+IFERROR(U223/H223,"0")+IFERROR(U224/H224,"0")+IFERROR(U225/H225,"0")</f>
        <v>0</v>
      </c>
      <c r="V226" s="44">
        <f>IFERROR(V222/H222,"0")+IFERROR(V223/H223,"0")+IFERROR(V224/H224,"0")+IFERROR(V225/H225,"0")</f>
        <v>0</v>
      </c>
      <c r="W226" s="44">
        <f>IFERROR(IF(W222="",0,W222),"0")+IFERROR(IF(W223="",0,W223),"0")+IFERROR(IF(W224="",0,W224),"0")+IFERROR(IF(W225="",0,W225),"0")</f>
        <v>0</v>
      </c>
      <c r="X226" s="68"/>
      <c r="Y226" s="68"/>
    </row>
    <row r="227" spans="1:29" x14ac:dyDescent="0.2">
      <c r="A227" s="370"/>
      <c r="B227" s="370"/>
      <c r="C227" s="370"/>
      <c r="D227" s="370"/>
      <c r="E227" s="370"/>
      <c r="F227" s="370"/>
      <c r="G227" s="370"/>
      <c r="H227" s="370"/>
      <c r="I227" s="370"/>
      <c r="J227" s="370"/>
      <c r="K227" s="370"/>
      <c r="L227" s="371"/>
      <c r="M227" s="367" t="s">
        <v>43</v>
      </c>
      <c r="N227" s="368"/>
      <c r="O227" s="368"/>
      <c r="P227" s="368"/>
      <c r="Q227" s="368"/>
      <c r="R227" s="368"/>
      <c r="S227" s="369"/>
      <c r="T227" s="43" t="s">
        <v>0</v>
      </c>
      <c r="U227" s="44">
        <f>IFERROR(SUM(U222:U225),"0")</f>
        <v>0</v>
      </c>
      <c r="V227" s="44">
        <f>IFERROR(SUM(V222:V225),"0")</f>
        <v>0</v>
      </c>
      <c r="W227" s="43"/>
      <c r="X227" s="68"/>
      <c r="Y227" s="68"/>
    </row>
    <row r="228" spans="1:29" ht="16.5" customHeight="1" x14ac:dyDescent="0.25">
      <c r="A228" s="361" t="s">
        <v>418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66"/>
      <c r="Y228" s="66"/>
    </row>
    <row r="229" spans="1:29" ht="14.25" customHeight="1" x14ac:dyDescent="0.25">
      <c r="A229" s="362" t="s">
        <v>118</v>
      </c>
      <c r="B229" s="362"/>
      <c r="C229" s="362"/>
      <c r="D229" s="362"/>
      <c r="E229" s="362"/>
      <c r="F229" s="362"/>
      <c r="G229" s="362"/>
      <c r="H229" s="362"/>
      <c r="I229" s="362"/>
      <c r="J229" s="362"/>
      <c r="K229" s="362"/>
      <c r="L229" s="362"/>
      <c r="M229" s="362"/>
      <c r="N229" s="362"/>
      <c r="O229" s="362"/>
      <c r="P229" s="362"/>
      <c r="Q229" s="362"/>
      <c r="R229" s="362"/>
      <c r="S229" s="362"/>
      <c r="T229" s="362"/>
      <c r="U229" s="362"/>
      <c r="V229" s="362"/>
      <c r="W229" s="362"/>
      <c r="X229" s="67"/>
      <c r="Y229" s="67"/>
    </row>
    <row r="230" spans="1:29" ht="27" customHeight="1" x14ac:dyDescent="0.25">
      <c r="A230" s="64" t="s">
        <v>419</v>
      </c>
      <c r="B230" s="64" t="s">
        <v>420</v>
      </c>
      <c r="C230" s="37">
        <v>4301011315</v>
      </c>
      <c r="D230" s="363">
        <v>4607091387421</v>
      </c>
      <c r="E230" s="363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114</v>
      </c>
      <c r="L230" s="38">
        <v>55</v>
      </c>
      <c r="M230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65"/>
      <c r="O230" s="365"/>
      <c r="P230" s="365"/>
      <c r="Q230" s="366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ref="V230:V236" si="12"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08" t="s">
        <v>65</v>
      </c>
    </row>
    <row r="231" spans="1:29" ht="27" customHeight="1" x14ac:dyDescent="0.25">
      <c r="A231" s="64" t="s">
        <v>419</v>
      </c>
      <c r="B231" s="64" t="s">
        <v>421</v>
      </c>
      <c r="C231" s="37">
        <v>4301011121</v>
      </c>
      <c r="D231" s="363">
        <v>4607091387421</v>
      </c>
      <c r="E231" s="363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248</v>
      </c>
      <c r="L231" s="38">
        <v>55</v>
      </c>
      <c r="M231" s="50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65"/>
      <c r="O231" s="365"/>
      <c r="P231" s="365"/>
      <c r="Q231" s="36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422</v>
      </c>
      <c r="B232" s="64" t="s">
        <v>423</v>
      </c>
      <c r="C232" s="37">
        <v>4301011396</v>
      </c>
      <c r="D232" s="363">
        <v>4607091387452</v>
      </c>
      <c r="E232" s="36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0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65"/>
      <c r="O232" s="365"/>
      <c r="P232" s="365"/>
      <c r="Q232" s="36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422</v>
      </c>
      <c r="B233" s="64" t="s">
        <v>424</v>
      </c>
      <c r="C233" s="37">
        <v>4301011322</v>
      </c>
      <c r="D233" s="363">
        <v>4607091387452</v>
      </c>
      <c r="E233" s="363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9" t="s">
        <v>142</v>
      </c>
      <c r="L233" s="38">
        <v>55</v>
      </c>
      <c r="M233" s="5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65"/>
      <c r="O233" s="365"/>
      <c r="P233" s="365"/>
      <c r="Q233" s="36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425</v>
      </c>
      <c r="B234" s="64" t="s">
        <v>426</v>
      </c>
      <c r="C234" s="37">
        <v>4301011313</v>
      </c>
      <c r="D234" s="363">
        <v>4607091385984</v>
      </c>
      <c r="E234" s="36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114</v>
      </c>
      <c r="L234" s="38">
        <v>55</v>
      </c>
      <c r="M234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65"/>
      <c r="O234" s="365"/>
      <c r="P234" s="365"/>
      <c r="Q234" s="36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427</v>
      </c>
      <c r="B235" s="64" t="s">
        <v>428</v>
      </c>
      <c r="C235" s="37">
        <v>4301011316</v>
      </c>
      <c r="D235" s="363">
        <v>4607091387438</v>
      </c>
      <c r="E235" s="363"/>
      <c r="F235" s="63">
        <v>0.5</v>
      </c>
      <c r="G235" s="38">
        <v>10</v>
      </c>
      <c r="H235" s="63">
        <v>5</v>
      </c>
      <c r="I235" s="63">
        <v>5.24</v>
      </c>
      <c r="J235" s="38">
        <v>120</v>
      </c>
      <c r="K235" s="39" t="s">
        <v>114</v>
      </c>
      <c r="L235" s="38">
        <v>55</v>
      </c>
      <c r="M235" s="5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65"/>
      <c r="O235" s="365"/>
      <c r="P235" s="365"/>
      <c r="Q235" s="36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IFERROR(IF(V235=0,"",ROUNDUP(V235/H235,0)*0.00937),"")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429</v>
      </c>
      <c r="B236" s="64" t="s">
        <v>430</v>
      </c>
      <c r="C236" s="37">
        <v>4301011318</v>
      </c>
      <c r="D236" s="363">
        <v>4607091387469</v>
      </c>
      <c r="E236" s="363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9" t="s">
        <v>79</v>
      </c>
      <c r="L236" s="38">
        <v>55</v>
      </c>
      <c r="M236" s="5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65"/>
      <c r="O236" s="365"/>
      <c r="P236" s="365"/>
      <c r="Q236" s="36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x14ac:dyDescent="0.2">
      <c r="A237" s="370"/>
      <c r="B237" s="370"/>
      <c r="C237" s="370"/>
      <c r="D237" s="370"/>
      <c r="E237" s="370"/>
      <c r="F237" s="370"/>
      <c r="G237" s="370"/>
      <c r="H237" s="370"/>
      <c r="I237" s="370"/>
      <c r="J237" s="370"/>
      <c r="K237" s="370"/>
      <c r="L237" s="371"/>
      <c r="M237" s="367" t="s">
        <v>43</v>
      </c>
      <c r="N237" s="368"/>
      <c r="O237" s="368"/>
      <c r="P237" s="368"/>
      <c r="Q237" s="368"/>
      <c r="R237" s="368"/>
      <c r="S237" s="369"/>
      <c r="T237" s="43" t="s">
        <v>42</v>
      </c>
      <c r="U237" s="44">
        <f>IFERROR(U230/H230,"0")+IFERROR(U231/H231,"0")+IFERROR(U232/H232,"0")+IFERROR(U233/H233,"0")+IFERROR(U234/H234,"0")+IFERROR(U235/H235,"0")+IFERROR(U236/H236,"0")</f>
        <v>0</v>
      </c>
      <c r="V237" s="44">
        <f>IFERROR(V230/H230,"0")+IFERROR(V231/H231,"0")+IFERROR(V232/H232,"0")+IFERROR(V233/H233,"0")+IFERROR(V234/H234,"0")+IFERROR(V235/H235,"0")+IFERROR(V236/H236,"0")</f>
        <v>0</v>
      </c>
      <c r="W237" s="44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68"/>
      <c r="Y237" s="68"/>
    </row>
    <row r="238" spans="1:29" x14ac:dyDescent="0.2">
      <c r="A238" s="370"/>
      <c r="B238" s="370"/>
      <c r="C238" s="370"/>
      <c r="D238" s="370"/>
      <c r="E238" s="370"/>
      <c r="F238" s="370"/>
      <c r="G238" s="370"/>
      <c r="H238" s="370"/>
      <c r="I238" s="370"/>
      <c r="J238" s="370"/>
      <c r="K238" s="370"/>
      <c r="L238" s="371"/>
      <c r="M238" s="367" t="s">
        <v>43</v>
      </c>
      <c r="N238" s="368"/>
      <c r="O238" s="368"/>
      <c r="P238" s="368"/>
      <c r="Q238" s="368"/>
      <c r="R238" s="368"/>
      <c r="S238" s="369"/>
      <c r="T238" s="43" t="s">
        <v>0</v>
      </c>
      <c r="U238" s="44">
        <f>IFERROR(SUM(U230:U236),"0")</f>
        <v>0</v>
      </c>
      <c r="V238" s="44">
        <f>IFERROR(SUM(V230:V236),"0")</f>
        <v>0</v>
      </c>
      <c r="W238" s="43"/>
      <c r="X238" s="68"/>
      <c r="Y238" s="68"/>
    </row>
    <row r="239" spans="1:29" ht="14.25" customHeight="1" x14ac:dyDescent="0.25">
      <c r="A239" s="362" t="s">
        <v>75</v>
      </c>
      <c r="B239" s="362"/>
      <c r="C239" s="362"/>
      <c r="D239" s="362"/>
      <c r="E239" s="362"/>
      <c r="F239" s="362"/>
      <c r="G239" s="362"/>
      <c r="H239" s="362"/>
      <c r="I239" s="362"/>
      <c r="J239" s="362"/>
      <c r="K239" s="362"/>
      <c r="L239" s="362"/>
      <c r="M239" s="362"/>
      <c r="N239" s="362"/>
      <c r="O239" s="362"/>
      <c r="P239" s="362"/>
      <c r="Q239" s="362"/>
      <c r="R239" s="362"/>
      <c r="S239" s="362"/>
      <c r="T239" s="362"/>
      <c r="U239" s="362"/>
      <c r="V239" s="362"/>
      <c r="W239" s="362"/>
      <c r="X239" s="67"/>
      <c r="Y239" s="67"/>
    </row>
    <row r="240" spans="1:29" ht="27" customHeight="1" x14ac:dyDescent="0.25">
      <c r="A240" s="64" t="s">
        <v>431</v>
      </c>
      <c r="B240" s="64" t="s">
        <v>432</v>
      </c>
      <c r="C240" s="37">
        <v>4301031154</v>
      </c>
      <c r="D240" s="363">
        <v>4607091387292</v>
      </c>
      <c r="E240" s="363"/>
      <c r="F240" s="63">
        <v>0.63</v>
      </c>
      <c r="G240" s="38">
        <v>6</v>
      </c>
      <c r="H240" s="63">
        <v>3.78</v>
      </c>
      <c r="I240" s="63">
        <v>4.04</v>
      </c>
      <c r="J240" s="38">
        <v>156</v>
      </c>
      <c r="K240" s="39" t="s">
        <v>79</v>
      </c>
      <c r="L240" s="38">
        <v>45</v>
      </c>
      <c r="M240" s="5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65"/>
      <c r="O240" s="365"/>
      <c r="P240" s="365"/>
      <c r="Q240" s="36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15" t="s">
        <v>65</v>
      </c>
    </row>
    <row r="241" spans="1:29" ht="27" customHeight="1" x14ac:dyDescent="0.25">
      <c r="A241" s="64" t="s">
        <v>433</v>
      </c>
      <c r="B241" s="64" t="s">
        <v>434</v>
      </c>
      <c r="C241" s="37">
        <v>4301031155</v>
      </c>
      <c r="D241" s="363">
        <v>4607091387315</v>
      </c>
      <c r="E241" s="363"/>
      <c r="F241" s="63">
        <v>0.7</v>
      </c>
      <c r="G241" s="38">
        <v>4</v>
      </c>
      <c r="H241" s="63">
        <v>2.8</v>
      </c>
      <c r="I241" s="63">
        <v>3.048</v>
      </c>
      <c r="J241" s="38">
        <v>156</v>
      </c>
      <c r="K241" s="39" t="s">
        <v>79</v>
      </c>
      <c r="L241" s="38">
        <v>45</v>
      </c>
      <c r="M241" s="5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65"/>
      <c r="O241" s="365"/>
      <c r="P241" s="365"/>
      <c r="Q241" s="36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x14ac:dyDescent="0.2">
      <c r="A242" s="370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1"/>
      <c r="M242" s="367" t="s">
        <v>43</v>
      </c>
      <c r="N242" s="368"/>
      <c r="O242" s="368"/>
      <c r="P242" s="368"/>
      <c r="Q242" s="368"/>
      <c r="R242" s="368"/>
      <c r="S242" s="369"/>
      <c r="T242" s="43" t="s">
        <v>42</v>
      </c>
      <c r="U242" s="44">
        <f>IFERROR(U240/H240,"0")+IFERROR(U241/H241,"0")</f>
        <v>0</v>
      </c>
      <c r="V242" s="44">
        <f>IFERROR(V240/H240,"0")+IFERROR(V241/H241,"0")</f>
        <v>0</v>
      </c>
      <c r="W242" s="44">
        <f>IFERROR(IF(W240="",0,W240),"0")+IFERROR(IF(W241="",0,W241),"0")</f>
        <v>0</v>
      </c>
      <c r="X242" s="68"/>
      <c r="Y242" s="68"/>
    </row>
    <row r="243" spans="1:29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1"/>
      <c r="M243" s="367" t="s">
        <v>43</v>
      </c>
      <c r="N243" s="368"/>
      <c r="O243" s="368"/>
      <c r="P243" s="368"/>
      <c r="Q243" s="368"/>
      <c r="R243" s="368"/>
      <c r="S243" s="369"/>
      <c r="T243" s="43" t="s">
        <v>0</v>
      </c>
      <c r="U243" s="44">
        <f>IFERROR(SUM(U240:U241),"0")</f>
        <v>0</v>
      </c>
      <c r="V243" s="44">
        <f>IFERROR(SUM(V240:V241),"0")</f>
        <v>0</v>
      </c>
      <c r="W243" s="43"/>
      <c r="X243" s="68"/>
      <c r="Y243" s="68"/>
    </row>
    <row r="244" spans="1:29" ht="16.5" customHeight="1" x14ac:dyDescent="0.25">
      <c r="A244" s="361" t="s">
        <v>435</v>
      </c>
      <c r="B244" s="361"/>
      <c r="C244" s="361"/>
      <c r="D244" s="361"/>
      <c r="E244" s="361"/>
      <c r="F244" s="361"/>
      <c r="G244" s="361"/>
      <c r="H244" s="361"/>
      <c r="I244" s="361"/>
      <c r="J244" s="361"/>
      <c r="K244" s="361"/>
      <c r="L244" s="361"/>
      <c r="M244" s="361"/>
      <c r="N244" s="361"/>
      <c r="O244" s="361"/>
      <c r="P244" s="361"/>
      <c r="Q244" s="361"/>
      <c r="R244" s="361"/>
      <c r="S244" s="361"/>
      <c r="T244" s="361"/>
      <c r="U244" s="361"/>
      <c r="V244" s="361"/>
      <c r="W244" s="361"/>
      <c r="X244" s="66"/>
      <c r="Y244" s="66"/>
    </row>
    <row r="245" spans="1:29" ht="14.25" customHeight="1" x14ac:dyDescent="0.25">
      <c r="A245" s="362" t="s">
        <v>75</v>
      </c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2"/>
      <c r="N245" s="362"/>
      <c r="O245" s="362"/>
      <c r="P245" s="362"/>
      <c r="Q245" s="362"/>
      <c r="R245" s="362"/>
      <c r="S245" s="362"/>
      <c r="T245" s="362"/>
      <c r="U245" s="362"/>
      <c r="V245" s="362"/>
      <c r="W245" s="362"/>
      <c r="X245" s="67"/>
      <c r="Y245" s="67"/>
    </row>
    <row r="246" spans="1:29" ht="37.5" customHeight="1" x14ac:dyDescent="0.25">
      <c r="A246" s="64" t="s">
        <v>436</v>
      </c>
      <c r="B246" s="64" t="s">
        <v>437</v>
      </c>
      <c r="C246" s="37">
        <v>4301030368</v>
      </c>
      <c r="D246" s="363">
        <v>4607091383232</v>
      </c>
      <c r="E246" s="363"/>
      <c r="F246" s="63">
        <v>0.28000000000000003</v>
      </c>
      <c r="G246" s="38">
        <v>6</v>
      </c>
      <c r="H246" s="63">
        <v>1.68</v>
      </c>
      <c r="I246" s="63">
        <v>2.6</v>
      </c>
      <c r="J246" s="38">
        <v>156</v>
      </c>
      <c r="K246" s="39" t="s">
        <v>79</v>
      </c>
      <c r="L246" s="38">
        <v>35</v>
      </c>
      <c r="M246" s="51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65"/>
      <c r="O246" s="365"/>
      <c r="P246" s="365"/>
      <c r="Q246" s="366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IFERROR(IF(V246=0,"",ROUNDUP(V246/H246,0)*0.00753),"")</f>
        <v/>
      </c>
      <c r="X246" s="69" t="s">
        <v>48</v>
      </c>
      <c r="Y246" s="70" t="s">
        <v>48</v>
      </c>
      <c r="AC246" s="217" t="s">
        <v>65</v>
      </c>
    </row>
    <row r="247" spans="1:29" ht="27" customHeight="1" x14ac:dyDescent="0.25">
      <c r="A247" s="64" t="s">
        <v>438</v>
      </c>
      <c r="B247" s="64" t="s">
        <v>439</v>
      </c>
      <c r="C247" s="37">
        <v>4301031066</v>
      </c>
      <c r="D247" s="363">
        <v>4607091383836</v>
      </c>
      <c r="E247" s="363"/>
      <c r="F247" s="63">
        <v>0.3</v>
      </c>
      <c r="G247" s="38">
        <v>6</v>
      </c>
      <c r="H247" s="63">
        <v>1.8</v>
      </c>
      <c r="I247" s="63">
        <v>2.048</v>
      </c>
      <c r="J247" s="38">
        <v>156</v>
      </c>
      <c r="K247" s="39" t="s">
        <v>79</v>
      </c>
      <c r="L247" s="38">
        <v>40</v>
      </c>
      <c r="M247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65"/>
      <c r="O247" s="365"/>
      <c r="P247" s="365"/>
      <c r="Q247" s="36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x14ac:dyDescent="0.2">
      <c r="A248" s="370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1"/>
      <c r="M248" s="367" t="s">
        <v>43</v>
      </c>
      <c r="N248" s="368"/>
      <c r="O248" s="368"/>
      <c r="P248" s="368"/>
      <c r="Q248" s="368"/>
      <c r="R248" s="368"/>
      <c r="S248" s="369"/>
      <c r="T248" s="43" t="s">
        <v>42</v>
      </c>
      <c r="U248" s="44">
        <f>IFERROR(U246/H246,"0")+IFERROR(U247/H247,"0")</f>
        <v>0</v>
      </c>
      <c r="V248" s="44">
        <f>IFERROR(V246/H246,"0")+IFERROR(V247/H247,"0")</f>
        <v>0</v>
      </c>
      <c r="W248" s="44">
        <f>IFERROR(IF(W246="",0,W246),"0")+IFERROR(IF(W247="",0,W247),"0")</f>
        <v>0</v>
      </c>
      <c r="X248" s="68"/>
      <c r="Y248" s="68"/>
    </row>
    <row r="249" spans="1:29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1"/>
      <c r="M249" s="367" t="s">
        <v>43</v>
      </c>
      <c r="N249" s="368"/>
      <c r="O249" s="368"/>
      <c r="P249" s="368"/>
      <c r="Q249" s="368"/>
      <c r="R249" s="368"/>
      <c r="S249" s="369"/>
      <c r="T249" s="43" t="s">
        <v>0</v>
      </c>
      <c r="U249" s="44">
        <f>IFERROR(SUM(U246:U247),"0")</f>
        <v>0</v>
      </c>
      <c r="V249" s="44">
        <f>IFERROR(SUM(V246:V247),"0")</f>
        <v>0</v>
      </c>
      <c r="W249" s="43"/>
      <c r="X249" s="68"/>
      <c r="Y249" s="68"/>
    </row>
    <row r="250" spans="1:29" ht="14.25" customHeight="1" x14ac:dyDescent="0.25">
      <c r="A250" s="362" t="s">
        <v>80</v>
      </c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2"/>
      <c r="N250" s="362"/>
      <c r="O250" s="362"/>
      <c r="P250" s="362"/>
      <c r="Q250" s="362"/>
      <c r="R250" s="362"/>
      <c r="S250" s="362"/>
      <c r="T250" s="362"/>
      <c r="U250" s="362"/>
      <c r="V250" s="362"/>
      <c r="W250" s="362"/>
      <c r="X250" s="67"/>
      <c r="Y250" s="67"/>
    </row>
    <row r="251" spans="1:29" ht="27" customHeight="1" x14ac:dyDescent="0.25">
      <c r="A251" s="64" t="s">
        <v>440</v>
      </c>
      <c r="B251" s="64" t="s">
        <v>441</v>
      </c>
      <c r="C251" s="37">
        <v>4301051142</v>
      </c>
      <c r="D251" s="363">
        <v>4607091387919</v>
      </c>
      <c r="E251" s="363"/>
      <c r="F251" s="63">
        <v>1.35</v>
      </c>
      <c r="G251" s="38">
        <v>6</v>
      </c>
      <c r="H251" s="63">
        <v>8.1</v>
      </c>
      <c r="I251" s="63">
        <v>8.6639999999999997</v>
      </c>
      <c r="J251" s="38">
        <v>56</v>
      </c>
      <c r="K251" s="39" t="s">
        <v>79</v>
      </c>
      <c r="L251" s="38">
        <v>45</v>
      </c>
      <c r="M251" s="5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65"/>
      <c r="O251" s="365"/>
      <c r="P251" s="365"/>
      <c r="Q251" s="366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19" t="s">
        <v>65</v>
      </c>
    </row>
    <row r="252" spans="1:29" ht="27" customHeight="1" x14ac:dyDescent="0.25">
      <c r="A252" s="64" t="s">
        <v>442</v>
      </c>
      <c r="B252" s="64" t="s">
        <v>443</v>
      </c>
      <c r="C252" s="37">
        <v>4301051109</v>
      </c>
      <c r="D252" s="363">
        <v>4607091383942</v>
      </c>
      <c r="E252" s="363"/>
      <c r="F252" s="63">
        <v>0.42</v>
      </c>
      <c r="G252" s="38">
        <v>6</v>
      </c>
      <c r="H252" s="63">
        <v>2.52</v>
      </c>
      <c r="I252" s="63">
        <v>2.7919999999999998</v>
      </c>
      <c r="J252" s="38">
        <v>156</v>
      </c>
      <c r="K252" s="39" t="s">
        <v>142</v>
      </c>
      <c r="L252" s="38">
        <v>45</v>
      </c>
      <c r="M252" s="5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65"/>
      <c r="O252" s="365"/>
      <c r="P252" s="365"/>
      <c r="Q252" s="36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IFERROR(IF(V252=0,"",ROUNDUP(V252/H252,0)*0.00753),"")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444</v>
      </c>
      <c r="B253" s="64" t="s">
        <v>445</v>
      </c>
      <c r="C253" s="37">
        <v>4301051300</v>
      </c>
      <c r="D253" s="363">
        <v>4607091383959</v>
      </c>
      <c r="E253" s="363"/>
      <c r="F253" s="63">
        <v>0.42</v>
      </c>
      <c r="G253" s="38">
        <v>6</v>
      </c>
      <c r="H253" s="63">
        <v>2.52</v>
      </c>
      <c r="I253" s="63">
        <v>2.78</v>
      </c>
      <c r="J253" s="38">
        <v>156</v>
      </c>
      <c r="K253" s="39" t="s">
        <v>79</v>
      </c>
      <c r="L253" s="38">
        <v>35</v>
      </c>
      <c r="M253" s="5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65"/>
      <c r="O253" s="365"/>
      <c r="P253" s="365"/>
      <c r="Q253" s="36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1"/>
      <c r="M254" s="367" t="s">
        <v>43</v>
      </c>
      <c r="N254" s="368"/>
      <c r="O254" s="368"/>
      <c r="P254" s="368"/>
      <c r="Q254" s="368"/>
      <c r="R254" s="368"/>
      <c r="S254" s="369"/>
      <c r="T254" s="43" t="s">
        <v>42</v>
      </c>
      <c r="U254" s="44">
        <f>IFERROR(U251/H251,"0")+IFERROR(U252/H252,"0")+IFERROR(U253/H253,"0")</f>
        <v>0</v>
      </c>
      <c r="V254" s="44">
        <f>IFERROR(V251/H251,"0")+IFERROR(V252/H252,"0")+IFERROR(V253/H253,"0")</f>
        <v>0</v>
      </c>
      <c r="W254" s="44">
        <f>IFERROR(IF(W251="",0,W251),"0")+IFERROR(IF(W252="",0,W252),"0")+IFERROR(IF(W253="",0,W253),"0")</f>
        <v>0</v>
      </c>
      <c r="X254" s="68"/>
      <c r="Y254" s="68"/>
    </row>
    <row r="255" spans="1:29" x14ac:dyDescent="0.2">
      <c r="A255" s="370"/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1"/>
      <c r="M255" s="367" t="s">
        <v>43</v>
      </c>
      <c r="N255" s="368"/>
      <c r="O255" s="368"/>
      <c r="P255" s="368"/>
      <c r="Q255" s="368"/>
      <c r="R255" s="368"/>
      <c r="S255" s="369"/>
      <c r="T255" s="43" t="s">
        <v>0</v>
      </c>
      <c r="U255" s="44">
        <f>IFERROR(SUM(U251:U253),"0")</f>
        <v>0</v>
      </c>
      <c r="V255" s="44">
        <f>IFERROR(SUM(V251:V253),"0")</f>
        <v>0</v>
      </c>
      <c r="W255" s="43"/>
      <c r="X255" s="68"/>
      <c r="Y255" s="68"/>
    </row>
    <row r="256" spans="1:29" ht="14.25" customHeight="1" x14ac:dyDescent="0.25">
      <c r="A256" s="362" t="s">
        <v>211</v>
      </c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2"/>
      <c r="P256" s="362"/>
      <c r="Q256" s="362"/>
      <c r="R256" s="362"/>
      <c r="S256" s="362"/>
      <c r="T256" s="362"/>
      <c r="U256" s="362"/>
      <c r="V256" s="362"/>
      <c r="W256" s="362"/>
      <c r="X256" s="67"/>
      <c r="Y256" s="67"/>
    </row>
    <row r="257" spans="1:29" ht="27" customHeight="1" x14ac:dyDescent="0.25">
      <c r="A257" s="64" t="s">
        <v>446</v>
      </c>
      <c r="B257" s="64" t="s">
        <v>447</v>
      </c>
      <c r="C257" s="37">
        <v>4301060324</v>
      </c>
      <c r="D257" s="363">
        <v>4607091388831</v>
      </c>
      <c r="E257" s="363"/>
      <c r="F257" s="63">
        <v>0.38</v>
      </c>
      <c r="G257" s="38">
        <v>6</v>
      </c>
      <c r="H257" s="63">
        <v>2.2799999999999998</v>
      </c>
      <c r="I257" s="63">
        <v>2.552</v>
      </c>
      <c r="J257" s="38">
        <v>156</v>
      </c>
      <c r="K257" s="39" t="s">
        <v>79</v>
      </c>
      <c r="L257" s="38">
        <v>40</v>
      </c>
      <c r="M257" s="5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65"/>
      <c r="O257" s="365"/>
      <c r="P257" s="365"/>
      <c r="Q257" s="36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222" t="s">
        <v>65</v>
      </c>
    </row>
    <row r="258" spans="1:29" x14ac:dyDescent="0.2">
      <c r="A258" s="370"/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1"/>
      <c r="M258" s="367" t="s">
        <v>43</v>
      </c>
      <c r="N258" s="368"/>
      <c r="O258" s="368"/>
      <c r="P258" s="368"/>
      <c r="Q258" s="368"/>
      <c r="R258" s="368"/>
      <c r="S258" s="369"/>
      <c r="T258" s="43" t="s">
        <v>42</v>
      </c>
      <c r="U258" s="44">
        <f>IFERROR(U257/H257,"0")</f>
        <v>0</v>
      </c>
      <c r="V258" s="44">
        <f>IFERROR(V257/H257,"0")</f>
        <v>0</v>
      </c>
      <c r="W258" s="44">
        <f>IFERROR(IF(W257="",0,W257),"0")</f>
        <v>0</v>
      </c>
      <c r="X258" s="68"/>
      <c r="Y258" s="68"/>
    </row>
    <row r="259" spans="1:29" x14ac:dyDescent="0.2">
      <c r="A259" s="370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1"/>
      <c r="M259" s="367" t="s">
        <v>43</v>
      </c>
      <c r="N259" s="368"/>
      <c r="O259" s="368"/>
      <c r="P259" s="368"/>
      <c r="Q259" s="368"/>
      <c r="R259" s="368"/>
      <c r="S259" s="369"/>
      <c r="T259" s="43" t="s">
        <v>0</v>
      </c>
      <c r="U259" s="44">
        <f>IFERROR(SUM(U257:U257),"0")</f>
        <v>0</v>
      </c>
      <c r="V259" s="44">
        <f>IFERROR(SUM(V257:V257),"0")</f>
        <v>0</v>
      </c>
      <c r="W259" s="43"/>
      <c r="X259" s="68"/>
      <c r="Y259" s="68"/>
    </row>
    <row r="260" spans="1:29" ht="14.25" customHeight="1" x14ac:dyDescent="0.25">
      <c r="A260" s="362" t="s">
        <v>94</v>
      </c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2"/>
      <c r="M260" s="362"/>
      <c r="N260" s="362"/>
      <c r="O260" s="362"/>
      <c r="P260" s="362"/>
      <c r="Q260" s="362"/>
      <c r="R260" s="362"/>
      <c r="S260" s="362"/>
      <c r="T260" s="362"/>
      <c r="U260" s="362"/>
      <c r="V260" s="362"/>
      <c r="W260" s="362"/>
      <c r="X260" s="67"/>
      <c r="Y260" s="67"/>
    </row>
    <row r="261" spans="1:29" ht="27" customHeight="1" x14ac:dyDescent="0.25">
      <c r="A261" s="64" t="s">
        <v>448</v>
      </c>
      <c r="B261" s="64" t="s">
        <v>449</v>
      </c>
      <c r="C261" s="37">
        <v>4301032015</v>
      </c>
      <c r="D261" s="363">
        <v>4607091383102</v>
      </c>
      <c r="E261" s="363"/>
      <c r="F261" s="63">
        <v>0.17</v>
      </c>
      <c r="G261" s="38">
        <v>15</v>
      </c>
      <c r="H261" s="63">
        <v>2.5499999999999998</v>
      </c>
      <c r="I261" s="63">
        <v>2.9750000000000001</v>
      </c>
      <c r="J261" s="38">
        <v>156</v>
      </c>
      <c r="K261" s="39" t="s">
        <v>98</v>
      </c>
      <c r="L261" s="38">
        <v>180</v>
      </c>
      <c r="M261" s="5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65"/>
      <c r="O261" s="365"/>
      <c r="P261" s="365"/>
      <c r="Q261" s="366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23" t="s">
        <v>65</v>
      </c>
    </row>
    <row r="262" spans="1:29" x14ac:dyDescent="0.2">
      <c r="A262" s="370"/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1"/>
      <c r="M262" s="367" t="s">
        <v>43</v>
      </c>
      <c r="N262" s="368"/>
      <c r="O262" s="368"/>
      <c r="P262" s="368"/>
      <c r="Q262" s="368"/>
      <c r="R262" s="368"/>
      <c r="S262" s="369"/>
      <c r="T262" s="43" t="s">
        <v>42</v>
      </c>
      <c r="U262" s="44">
        <f>IFERROR(U261/H261,"0")</f>
        <v>0</v>
      </c>
      <c r="V262" s="44">
        <f>IFERROR(V261/H261,"0")</f>
        <v>0</v>
      </c>
      <c r="W262" s="44">
        <f>IFERROR(IF(W261="",0,W261),"0")</f>
        <v>0</v>
      </c>
      <c r="X262" s="68"/>
      <c r="Y262" s="68"/>
    </row>
    <row r="263" spans="1:29" x14ac:dyDescent="0.2">
      <c r="A263" s="370"/>
      <c r="B263" s="370"/>
      <c r="C263" s="370"/>
      <c r="D263" s="370"/>
      <c r="E263" s="370"/>
      <c r="F263" s="370"/>
      <c r="G263" s="370"/>
      <c r="H263" s="370"/>
      <c r="I263" s="370"/>
      <c r="J263" s="370"/>
      <c r="K263" s="370"/>
      <c r="L263" s="371"/>
      <c r="M263" s="367" t="s">
        <v>43</v>
      </c>
      <c r="N263" s="368"/>
      <c r="O263" s="368"/>
      <c r="P263" s="368"/>
      <c r="Q263" s="368"/>
      <c r="R263" s="368"/>
      <c r="S263" s="369"/>
      <c r="T263" s="43" t="s">
        <v>0</v>
      </c>
      <c r="U263" s="44">
        <f>IFERROR(SUM(U261:U261),"0")</f>
        <v>0</v>
      </c>
      <c r="V263" s="44">
        <f>IFERROR(SUM(V261:V261),"0")</f>
        <v>0</v>
      </c>
      <c r="W263" s="43"/>
      <c r="X263" s="68"/>
      <c r="Y263" s="68"/>
    </row>
    <row r="264" spans="1:29" ht="27.75" customHeight="1" x14ac:dyDescent="0.2">
      <c r="A264" s="360" t="s">
        <v>450</v>
      </c>
      <c r="B264" s="360"/>
      <c r="C264" s="360"/>
      <c r="D264" s="360"/>
      <c r="E264" s="360"/>
      <c r="F264" s="360"/>
      <c r="G264" s="360"/>
      <c r="H264" s="360"/>
      <c r="I264" s="360"/>
      <c r="J264" s="360"/>
      <c r="K264" s="360"/>
      <c r="L264" s="360"/>
      <c r="M264" s="360"/>
      <c r="N264" s="360"/>
      <c r="O264" s="360"/>
      <c r="P264" s="360"/>
      <c r="Q264" s="360"/>
      <c r="R264" s="360"/>
      <c r="S264" s="360"/>
      <c r="T264" s="360"/>
      <c r="U264" s="360"/>
      <c r="V264" s="360"/>
      <c r="W264" s="360"/>
      <c r="X264" s="55"/>
      <c r="Y264" s="55"/>
    </row>
    <row r="265" spans="1:29" ht="16.5" customHeight="1" x14ac:dyDescent="0.25">
      <c r="A265" s="361" t="s">
        <v>451</v>
      </c>
      <c r="B265" s="361"/>
      <c r="C265" s="361"/>
      <c r="D265" s="361"/>
      <c r="E265" s="361"/>
      <c r="F265" s="361"/>
      <c r="G265" s="361"/>
      <c r="H265" s="361"/>
      <c r="I265" s="361"/>
      <c r="J265" s="361"/>
      <c r="K265" s="361"/>
      <c r="L265" s="361"/>
      <c r="M265" s="361"/>
      <c r="N265" s="361"/>
      <c r="O265" s="361"/>
      <c r="P265" s="361"/>
      <c r="Q265" s="361"/>
      <c r="R265" s="361"/>
      <c r="S265" s="361"/>
      <c r="T265" s="361"/>
      <c r="U265" s="361"/>
      <c r="V265" s="361"/>
      <c r="W265" s="361"/>
      <c r="X265" s="66"/>
      <c r="Y265" s="66"/>
    </row>
    <row r="266" spans="1:29" ht="14.25" customHeight="1" x14ac:dyDescent="0.25">
      <c r="A266" s="362" t="s">
        <v>118</v>
      </c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2"/>
      <c r="P266" s="362"/>
      <c r="Q266" s="362"/>
      <c r="R266" s="362"/>
      <c r="S266" s="362"/>
      <c r="T266" s="362"/>
      <c r="U266" s="362"/>
      <c r="V266" s="362"/>
      <c r="W266" s="362"/>
      <c r="X266" s="67"/>
      <c r="Y266" s="67"/>
    </row>
    <row r="267" spans="1:29" ht="27" customHeight="1" x14ac:dyDescent="0.25">
      <c r="A267" s="64" t="s">
        <v>452</v>
      </c>
      <c r="B267" s="64" t="s">
        <v>453</v>
      </c>
      <c r="C267" s="37">
        <v>4301011239</v>
      </c>
      <c r="D267" s="363">
        <v>4607091383997</v>
      </c>
      <c r="E267" s="363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248</v>
      </c>
      <c r="L267" s="38">
        <v>60</v>
      </c>
      <c r="M267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65"/>
      <c r="O267" s="365"/>
      <c r="P267" s="365"/>
      <c r="Q267" s="366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ref="V267:V274" si="13">IFERROR(IF(U267="",0,CEILING((U267/$H267),1)*$H267),"")</f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  <c r="AC267" s="224" t="s">
        <v>65</v>
      </c>
    </row>
    <row r="268" spans="1:29" ht="27" customHeight="1" x14ac:dyDescent="0.25">
      <c r="A268" s="64" t="s">
        <v>452</v>
      </c>
      <c r="B268" s="64" t="s">
        <v>454</v>
      </c>
      <c r="C268" s="37">
        <v>4301011339</v>
      </c>
      <c r="D268" s="363">
        <v>4607091383997</v>
      </c>
      <c r="E268" s="36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65"/>
      <c r="O268" s="365"/>
      <c r="P268" s="365"/>
      <c r="Q268" s="36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3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455</v>
      </c>
      <c r="B269" s="64" t="s">
        <v>456</v>
      </c>
      <c r="C269" s="37">
        <v>4301011326</v>
      </c>
      <c r="D269" s="363">
        <v>4607091384130</v>
      </c>
      <c r="E269" s="36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79</v>
      </c>
      <c r="L269" s="38">
        <v>60</v>
      </c>
      <c r="M269" s="5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65"/>
      <c r="O269" s="365"/>
      <c r="P269" s="365"/>
      <c r="Q269" s="366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455</v>
      </c>
      <c r="B270" s="64" t="s">
        <v>457</v>
      </c>
      <c r="C270" s="37">
        <v>4301011240</v>
      </c>
      <c r="D270" s="363">
        <v>4607091384130</v>
      </c>
      <c r="E270" s="36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248</v>
      </c>
      <c r="L270" s="38">
        <v>60</v>
      </c>
      <c r="M270" s="5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65"/>
      <c r="O270" s="365"/>
      <c r="P270" s="365"/>
      <c r="Q270" s="36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  <c r="AC270" s="227" t="s">
        <v>65</v>
      </c>
    </row>
    <row r="271" spans="1:29" ht="16.5" customHeight="1" x14ac:dyDescent="0.25">
      <c r="A271" s="64" t="s">
        <v>458</v>
      </c>
      <c r="B271" s="64" t="s">
        <v>459</v>
      </c>
      <c r="C271" s="37">
        <v>4301011330</v>
      </c>
      <c r="D271" s="363">
        <v>4607091384147</v>
      </c>
      <c r="E271" s="36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5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65"/>
      <c r="O271" s="365"/>
      <c r="P271" s="365"/>
      <c r="Q271" s="366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IFERROR(IF(V271=0,"",ROUNDUP(V271/H271,0)*0.02175),"")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458</v>
      </c>
      <c r="B272" s="64" t="s">
        <v>460</v>
      </c>
      <c r="C272" s="37">
        <v>4301011238</v>
      </c>
      <c r="D272" s="363">
        <v>4607091384147</v>
      </c>
      <c r="E272" s="36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248</v>
      </c>
      <c r="L272" s="38">
        <v>60</v>
      </c>
      <c r="M272" s="528" t="s">
        <v>461</v>
      </c>
      <c r="N272" s="365"/>
      <c r="O272" s="365"/>
      <c r="P272" s="365"/>
      <c r="Q272" s="36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27" customHeight="1" x14ac:dyDescent="0.25">
      <c r="A273" s="64" t="s">
        <v>462</v>
      </c>
      <c r="B273" s="64" t="s">
        <v>463</v>
      </c>
      <c r="C273" s="37">
        <v>4301011327</v>
      </c>
      <c r="D273" s="363">
        <v>4607091384154</v>
      </c>
      <c r="E273" s="363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79</v>
      </c>
      <c r="L273" s="38">
        <v>60</v>
      </c>
      <c r="M273" s="5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65"/>
      <c r="O273" s="365"/>
      <c r="P273" s="365"/>
      <c r="Q273" s="36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IFERROR(IF(V273=0,"",ROUNDUP(V273/H273,0)*0.00937),"")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464</v>
      </c>
      <c r="B274" s="64" t="s">
        <v>465</v>
      </c>
      <c r="C274" s="37">
        <v>4301011332</v>
      </c>
      <c r="D274" s="363">
        <v>4607091384161</v>
      </c>
      <c r="E274" s="36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65"/>
      <c r="O274" s="365"/>
      <c r="P274" s="365"/>
      <c r="Q274" s="36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x14ac:dyDescent="0.2">
      <c r="A275" s="370"/>
      <c r="B275" s="370"/>
      <c r="C275" s="370"/>
      <c r="D275" s="370"/>
      <c r="E275" s="370"/>
      <c r="F275" s="370"/>
      <c r="G275" s="370"/>
      <c r="H275" s="370"/>
      <c r="I275" s="370"/>
      <c r="J275" s="370"/>
      <c r="K275" s="370"/>
      <c r="L275" s="371"/>
      <c r="M275" s="367" t="s">
        <v>43</v>
      </c>
      <c r="N275" s="368"/>
      <c r="O275" s="368"/>
      <c r="P275" s="368"/>
      <c r="Q275" s="368"/>
      <c r="R275" s="368"/>
      <c r="S275" s="369"/>
      <c r="T275" s="43" t="s">
        <v>42</v>
      </c>
      <c r="U275" s="44">
        <f>IFERROR(U267/H267,"0")+IFERROR(U268/H268,"0")+IFERROR(U269/H269,"0")+IFERROR(U270/H270,"0")+IFERROR(U271/H271,"0")+IFERROR(U272/H272,"0")+IFERROR(U273/H273,"0")+IFERROR(U274/H274,"0")</f>
        <v>0</v>
      </c>
      <c r="V275" s="44">
        <f>IFERROR(V267/H267,"0")+IFERROR(V268/H268,"0")+IFERROR(V269/H269,"0")+IFERROR(V270/H270,"0")+IFERROR(V271/H271,"0")+IFERROR(V272/H272,"0")+IFERROR(V273/H273,"0")+IFERROR(V274/H274,"0")</f>
        <v>0</v>
      </c>
      <c r="W275" s="44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0</v>
      </c>
      <c r="X275" s="68"/>
      <c r="Y275" s="68"/>
    </row>
    <row r="276" spans="1:29" x14ac:dyDescent="0.2">
      <c r="A276" s="370"/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1"/>
      <c r="M276" s="367" t="s">
        <v>43</v>
      </c>
      <c r="N276" s="368"/>
      <c r="O276" s="368"/>
      <c r="P276" s="368"/>
      <c r="Q276" s="368"/>
      <c r="R276" s="368"/>
      <c r="S276" s="369"/>
      <c r="T276" s="43" t="s">
        <v>0</v>
      </c>
      <c r="U276" s="44">
        <f>IFERROR(SUM(U267:U274),"0")</f>
        <v>0</v>
      </c>
      <c r="V276" s="44">
        <f>IFERROR(SUM(V267:V274),"0")</f>
        <v>0</v>
      </c>
      <c r="W276" s="43"/>
      <c r="X276" s="68"/>
      <c r="Y276" s="68"/>
    </row>
    <row r="277" spans="1:29" ht="14.25" customHeight="1" x14ac:dyDescent="0.25">
      <c r="A277" s="362" t="s">
        <v>111</v>
      </c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2"/>
      <c r="M277" s="362"/>
      <c r="N277" s="362"/>
      <c r="O277" s="362"/>
      <c r="P277" s="362"/>
      <c r="Q277" s="362"/>
      <c r="R277" s="362"/>
      <c r="S277" s="362"/>
      <c r="T277" s="362"/>
      <c r="U277" s="362"/>
      <c r="V277" s="362"/>
      <c r="W277" s="362"/>
      <c r="X277" s="67"/>
      <c r="Y277" s="67"/>
    </row>
    <row r="278" spans="1:29" ht="27" customHeight="1" x14ac:dyDescent="0.25">
      <c r="A278" s="64" t="s">
        <v>466</v>
      </c>
      <c r="B278" s="64" t="s">
        <v>467</v>
      </c>
      <c r="C278" s="37">
        <v>4301020178</v>
      </c>
      <c r="D278" s="363">
        <v>4607091383980</v>
      </c>
      <c r="E278" s="363"/>
      <c r="F278" s="63">
        <v>2.5</v>
      </c>
      <c r="G278" s="38">
        <v>6</v>
      </c>
      <c r="H278" s="63">
        <v>15</v>
      </c>
      <c r="I278" s="63">
        <v>15.48</v>
      </c>
      <c r="J278" s="38">
        <v>48</v>
      </c>
      <c r="K278" s="39" t="s">
        <v>114</v>
      </c>
      <c r="L278" s="38">
        <v>50</v>
      </c>
      <c r="M278" s="5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65"/>
      <c r="O278" s="365"/>
      <c r="P278" s="365"/>
      <c r="Q278" s="366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IFERROR(IF(V278=0,"",ROUNDUP(V278/H278,0)*0.02175),"")</f>
        <v/>
      </c>
      <c r="X278" s="69" t="s">
        <v>48</v>
      </c>
      <c r="Y278" s="70" t="s">
        <v>48</v>
      </c>
      <c r="AC278" s="232" t="s">
        <v>65</v>
      </c>
    </row>
    <row r="279" spans="1:29" ht="27" customHeight="1" x14ac:dyDescent="0.25">
      <c r="A279" s="64" t="s">
        <v>468</v>
      </c>
      <c r="B279" s="64" t="s">
        <v>469</v>
      </c>
      <c r="C279" s="37">
        <v>4301020179</v>
      </c>
      <c r="D279" s="363">
        <v>4607091384178</v>
      </c>
      <c r="E279" s="363"/>
      <c r="F279" s="63">
        <v>0.4</v>
      </c>
      <c r="G279" s="38">
        <v>10</v>
      </c>
      <c r="H279" s="63">
        <v>4</v>
      </c>
      <c r="I279" s="63">
        <v>4.24</v>
      </c>
      <c r="J279" s="38">
        <v>120</v>
      </c>
      <c r="K279" s="39" t="s">
        <v>114</v>
      </c>
      <c r="L279" s="38">
        <v>50</v>
      </c>
      <c r="M279" s="5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65"/>
      <c r="O279" s="365"/>
      <c r="P279" s="365"/>
      <c r="Q279" s="36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IFERROR(IF(V279=0,"",ROUNDUP(V279/H279,0)*0.00937),"")</f>
        <v/>
      </c>
      <c r="X279" s="69" t="s">
        <v>48</v>
      </c>
      <c r="Y279" s="70" t="s">
        <v>48</v>
      </c>
      <c r="AC279" s="233" t="s">
        <v>65</v>
      </c>
    </row>
    <row r="280" spans="1:29" x14ac:dyDescent="0.2">
      <c r="A280" s="370"/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1"/>
      <c r="M280" s="367" t="s">
        <v>43</v>
      </c>
      <c r="N280" s="368"/>
      <c r="O280" s="368"/>
      <c r="P280" s="368"/>
      <c r="Q280" s="368"/>
      <c r="R280" s="368"/>
      <c r="S280" s="369"/>
      <c r="T280" s="43" t="s">
        <v>42</v>
      </c>
      <c r="U280" s="44">
        <f>IFERROR(U278/H278,"0")+IFERROR(U279/H279,"0")</f>
        <v>0</v>
      </c>
      <c r="V280" s="44">
        <f>IFERROR(V278/H278,"0")+IFERROR(V279/H279,"0")</f>
        <v>0</v>
      </c>
      <c r="W280" s="44">
        <f>IFERROR(IF(W278="",0,W278),"0")+IFERROR(IF(W279="",0,W279),"0")</f>
        <v>0</v>
      </c>
      <c r="X280" s="68"/>
      <c r="Y280" s="68"/>
    </row>
    <row r="281" spans="1:29" x14ac:dyDescent="0.2">
      <c r="A281" s="370"/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1"/>
      <c r="M281" s="367" t="s">
        <v>43</v>
      </c>
      <c r="N281" s="368"/>
      <c r="O281" s="368"/>
      <c r="P281" s="368"/>
      <c r="Q281" s="368"/>
      <c r="R281" s="368"/>
      <c r="S281" s="369"/>
      <c r="T281" s="43" t="s">
        <v>0</v>
      </c>
      <c r="U281" s="44">
        <f>IFERROR(SUM(U278:U279),"0")</f>
        <v>0</v>
      </c>
      <c r="V281" s="44">
        <f>IFERROR(SUM(V278:V279),"0")</f>
        <v>0</v>
      </c>
      <c r="W281" s="43"/>
      <c r="X281" s="68"/>
      <c r="Y281" s="68"/>
    </row>
    <row r="282" spans="1:29" ht="14.25" customHeight="1" x14ac:dyDescent="0.25">
      <c r="A282" s="362" t="s">
        <v>75</v>
      </c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2"/>
      <c r="M282" s="362"/>
      <c r="N282" s="362"/>
      <c r="O282" s="362"/>
      <c r="P282" s="362"/>
      <c r="Q282" s="362"/>
      <c r="R282" s="362"/>
      <c r="S282" s="362"/>
      <c r="T282" s="362"/>
      <c r="U282" s="362"/>
      <c r="V282" s="362"/>
      <c r="W282" s="362"/>
      <c r="X282" s="67"/>
      <c r="Y282" s="67"/>
    </row>
    <row r="283" spans="1:29" ht="27" customHeight="1" x14ac:dyDescent="0.25">
      <c r="A283" s="64" t="s">
        <v>470</v>
      </c>
      <c r="B283" s="64" t="s">
        <v>471</v>
      </c>
      <c r="C283" s="37">
        <v>4301031137</v>
      </c>
      <c r="D283" s="363">
        <v>4607091384857</v>
      </c>
      <c r="E283" s="363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79</v>
      </c>
      <c r="L283" s="38">
        <v>35</v>
      </c>
      <c r="M283" s="53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65"/>
      <c r="O283" s="365"/>
      <c r="P283" s="365"/>
      <c r="Q283" s="366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  <c r="AC283" s="234" t="s">
        <v>65</v>
      </c>
    </row>
    <row r="284" spans="1:29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1"/>
      <c r="M284" s="367" t="s">
        <v>43</v>
      </c>
      <c r="N284" s="368"/>
      <c r="O284" s="368"/>
      <c r="P284" s="368"/>
      <c r="Q284" s="368"/>
      <c r="R284" s="368"/>
      <c r="S284" s="369"/>
      <c r="T284" s="43" t="s">
        <v>42</v>
      </c>
      <c r="U284" s="44">
        <f>IFERROR(U283/H283,"0")</f>
        <v>0</v>
      </c>
      <c r="V284" s="44">
        <f>IFERROR(V283/H283,"0")</f>
        <v>0</v>
      </c>
      <c r="W284" s="44">
        <f>IFERROR(IF(W283="",0,W283),"0")</f>
        <v>0</v>
      </c>
      <c r="X284" s="68"/>
      <c r="Y284" s="68"/>
    </row>
    <row r="285" spans="1:29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1"/>
      <c r="M285" s="367" t="s">
        <v>43</v>
      </c>
      <c r="N285" s="368"/>
      <c r="O285" s="368"/>
      <c r="P285" s="368"/>
      <c r="Q285" s="368"/>
      <c r="R285" s="368"/>
      <c r="S285" s="369"/>
      <c r="T285" s="43" t="s">
        <v>0</v>
      </c>
      <c r="U285" s="44">
        <f>IFERROR(SUM(U283:U283),"0")</f>
        <v>0</v>
      </c>
      <c r="V285" s="44">
        <f>IFERROR(SUM(V283:V283),"0")</f>
        <v>0</v>
      </c>
      <c r="W285" s="43"/>
      <c r="X285" s="68"/>
      <c r="Y285" s="68"/>
    </row>
    <row r="286" spans="1:29" ht="14.25" customHeight="1" x14ac:dyDescent="0.25">
      <c r="A286" s="362" t="s">
        <v>80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67"/>
      <c r="Y286" s="67"/>
    </row>
    <row r="287" spans="1:29" ht="27" customHeight="1" x14ac:dyDescent="0.25">
      <c r="A287" s="64" t="s">
        <v>472</v>
      </c>
      <c r="B287" s="64" t="s">
        <v>473</v>
      </c>
      <c r="C287" s="37">
        <v>4301051298</v>
      </c>
      <c r="D287" s="363">
        <v>4607091384260</v>
      </c>
      <c r="E287" s="363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79</v>
      </c>
      <c r="L287" s="38">
        <v>35</v>
      </c>
      <c r="M287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65"/>
      <c r="O287" s="365"/>
      <c r="P287" s="365"/>
      <c r="Q287" s="366"/>
      <c r="R287" s="40" t="s">
        <v>48</v>
      </c>
      <c r="S287" s="40" t="s">
        <v>48</v>
      </c>
      <c r="T287" s="41" t="s">
        <v>0</v>
      </c>
      <c r="U287" s="59">
        <v>0</v>
      </c>
      <c r="V287" s="56">
        <f>IFERROR(IF(U287="",0,CEILING((U287/$H287),1)*$H287),"")</f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235" t="s">
        <v>65</v>
      </c>
    </row>
    <row r="288" spans="1:29" x14ac:dyDescent="0.2">
      <c r="A288" s="370"/>
      <c r="B288" s="370"/>
      <c r="C288" s="370"/>
      <c r="D288" s="370"/>
      <c r="E288" s="370"/>
      <c r="F288" s="370"/>
      <c r="G288" s="370"/>
      <c r="H288" s="370"/>
      <c r="I288" s="370"/>
      <c r="J288" s="370"/>
      <c r="K288" s="370"/>
      <c r="L288" s="371"/>
      <c r="M288" s="367" t="s">
        <v>43</v>
      </c>
      <c r="N288" s="368"/>
      <c r="O288" s="368"/>
      <c r="P288" s="368"/>
      <c r="Q288" s="368"/>
      <c r="R288" s="368"/>
      <c r="S288" s="369"/>
      <c r="T288" s="43" t="s">
        <v>42</v>
      </c>
      <c r="U288" s="44">
        <f>IFERROR(U287/H287,"0")</f>
        <v>0</v>
      </c>
      <c r="V288" s="44">
        <f>IFERROR(V287/H287,"0")</f>
        <v>0</v>
      </c>
      <c r="W288" s="44">
        <f>IFERROR(IF(W287="",0,W287),"0")</f>
        <v>0</v>
      </c>
      <c r="X288" s="68"/>
      <c r="Y288" s="68"/>
    </row>
    <row r="289" spans="1:29" x14ac:dyDescent="0.2">
      <c r="A289" s="370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1"/>
      <c r="M289" s="367" t="s">
        <v>43</v>
      </c>
      <c r="N289" s="368"/>
      <c r="O289" s="368"/>
      <c r="P289" s="368"/>
      <c r="Q289" s="368"/>
      <c r="R289" s="368"/>
      <c r="S289" s="369"/>
      <c r="T289" s="43" t="s">
        <v>0</v>
      </c>
      <c r="U289" s="44">
        <f>IFERROR(SUM(U287:U287),"0")</f>
        <v>0</v>
      </c>
      <c r="V289" s="44">
        <f>IFERROR(SUM(V287:V287),"0")</f>
        <v>0</v>
      </c>
      <c r="W289" s="43"/>
      <c r="X289" s="68"/>
      <c r="Y289" s="68"/>
    </row>
    <row r="290" spans="1:29" ht="14.25" customHeight="1" x14ac:dyDescent="0.25">
      <c r="A290" s="362" t="s">
        <v>211</v>
      </c>
      <c r="B290" s="362"/>
      <c r="C290" s="362"/>
      <c r="D290" s="362"/>
      <c r="E290" s="362"/>
      <c r="F290" s="362"/>
      <c r="G290" s="362"/>
      <c r="H290" s="362"/>
      <c r="I290" s="362"/>
      <c r="J290" s="362"/>
      <c r="K290" s="362"/>
      <c r="L290" s="362"/>
      <c r="M290" s="362"/>
      <c r="N290" s="362"/>
      <c r="O290" s="362"/>
      <c r="P290" s="362"/>
      <c r="Q290" s="362"/>
      <c r="R290" s="362"/>
      <c r="S290" s="362"/>
      <c r="T290" s="362"/>
      <c r="U290" s="362"/>
      <c r="V290" s="362"/>
      <c r="W290" s="362"/>
      <c r="X290" s="67"/>
      <c r="Y290" s="67"/>
    </row>
    <row r="291" spans="1:29" ht="16.5" customHeight="1" x14ac:dyDescent="0.25">
      <c r="A291" s="64" t="s">
        <v>474</v>
      </c>
      <c r="B291" s="64" t="s">
        <v>475</v>
      </c>
      <c r="C291" s="37">
        <v>4301060314</v>
      </c>
      <c r="D291" s="363">
        <v>4607091384673</v>
      </c>
      <c r="E291" s="363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79</v>
      </c>
      <c r="L291" s="38">
        <v>30</v>
      </c>
      <c r="M291" s="5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65"/>
      <c r="O291" s="365"/>
      <c r="P291" s="365"/>
      <c r="Q291" s="366"/>
      <c r="R291" s="40" t="s">
        <v>48</v>
      </c>
      <c r="S291" s="40" t="s">
        <v>48</v>
      </c>
      <c r="T291" s="41" t="s">
        <v>0</v>
      </c>
      <c r="U291" s="59">
        <v>0</v>
      </c>
      <c r="V291" s="56">
        <f>IFERROR(IF(U291="",0,CEILING((U291/$H291),1)*$H291),"")</f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236" t="s">
        <v>65</v>
      </c>
    </row>
    <row r="292" spans="1:29" x14ac:dyDescent="0.2">
      <c r="A292" s="370"/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1"/>
      <c r="M292" s="367" t="s">
        <v>43</v>
      </c>
      <c r="N292" s="368"/>
      <c r="O292" s="368"/>
      <c r="P292" s="368"/>
      <c r="Q292" s="368"/>
      <c r="R292" s="368"/>
      <c r="S292" s="369"/>
      <c r="T292" s="43" t="s">
        <v>42</v>
      </c>
      <c r="U292" s="44">
        <f>IFERROR(U291/H291,"0")</f>
        <v>0</v>
      </c>
      <c r="V292" s="44">
        <f>IFERROR(V291/H291,"0")</f>
        <v>0</v>
      </c>
      <c r="W292" s="44">
        <f>IFERROR(IF(W291="",0,W291),"0")</f>
        <v>0</v>
      </c>
      <c r="X292" s="68"/>
      <c r="Y292" s="68"/>
    </row>
    <row r="293" spans="1:29" x14ac:dyDescent="0.2">
      <c r="A293" s="370"/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1"/>
      <c r="M293" s="367" t="s">
        <v>43</v>
      </c>
      <c r="N293" s="368"/>
      <c r="O293" s="368"/>
      <c r="P293" s="368"/>
      <c r="Q293" s="368"/>
      <c r="R293" s="368"/>
      <c r="S293" s="369"/>
      <c r="T293" s="43" t="s">
        <v>0</v>
      </c>
      <c r="U293" s="44">
        <f>IFERROR(SUM(U291:U291),"0")</f>
        <v>0</v>
      </c>
      <c r="V293" s="44">
        <f>IFERROR(SUM(V291:V291),"0")</f>
        <v>0</v>
      </c>
      <c r="W293" s="43"/>
      <c r="X293" s="68"/>
      <c r="Y293" s="68"/>
    </row>
    <row r="294" spans="1:29" ht="16.5" customHeight="1" x14ac:dyDescent="0.25">
      <c r="A294" s="361" t="s">
        <v>476</v>
      </c>
      <c r="B294" s="361"/>
      <c r="C294" s="361"/>
      <c r="D294" s="361"/>
      <c r="E294" s="361"/>
      <c r="F294" s="361"/>
      <c r="G294" s="361"/>
      <c r="H294" s="361"/>
      <c r="I294" s="361"/>
      <c r="J294" s="361"/>
      <c r="K294" s="361"/>
      <c r="L294" s="361"/>
      <c r="M294" s="361"/>
      <c r="N294" s="361"/>
      <c r="O294" s="361"/>
      <c r="P294" s="361"/>
      <c r="Q294" s="361"/>
      <c r="R294" s="361"/>
      <c r="S294" s="361"/>
      <c r="T294" s="361"/>
      <c r="U294" s="361"/>
      <c r="V294" s="361"/>
      <c r="W294" s="361"/>
      <c r="X294" s="66"/>
      <c r="Y294" s="66"/>
    </row>
    <row r="295" spans="1:29" ht="14.25" customHeight="1" x14ac:dyDescent="0.25">
      <c r="A295" s="362" t="s">
        <v>118</v>
      </c>
      <c r="B295" s="362"/>
      <c r="C295" s="362"/>
      <c r="D295" s="362"/>
      <c r="E295" s="362"/>
      <c r="F295" s="362"/>
      <c r="G295" s="362"/>
      <c r="H295" s="362"/>
      <c r="I295" s="362"/>
      <c r="J295" s="362"/>
      <c r="K295" s="362"/>
      <c r="L295" s="362"/>
      <c r="M295" s="362"/>
      <c r="N295" s="362"/>
      <c r="O295" s="362"/>
      <c r="P295" s="362"/>
      <c r="Q295" s="362"/>
      <c r="R295" s="362"/>
      <c r="S295" s="362"/>
      <c r="T295" s="362"/>
      <c r="U295" s="362"/>
      <c r="V295" s="362"/>
      <c r="W295" s="362"/>
      <c r="X295" s="67"/>
      <c r="Y295" s="67"/>
    </row>
    <row r="296" spans="1:29" ht="27" customHeight="1" x14ac:dyDescent="0.25">
      <c r="A296" s="64" t="s">
        <v>477</v>
      </c>
      <c r="B296" s="64" t="s">
        <v>478</v>
      </c>
      <c r="C296" s="37">
        <v>4301011324</v>
      </c>
      <c r="D296" s="363">
        <v>4607091384185</v>
      </c>
      <c r="E296" s="363"/>
      <c r="F296" s="63">
        <v>0.8</v>
      </c>
      <c r="G296" s="38">
        <v>15</v>
      </c>
      <c r="H296" s="63">
        <v>12</v>
      </c>
      <c r="I296" s="63">
        <v>12.48</v>
      </c>
      <c r="J296" s="38">
        <v>56</v>
      </c>
      <c r="K296" s="39" t="s">
        <v>79</v>
      </c>
      <c r="L296" s="38">
        <v>60</v>
      </c>
      <c r="M296" s="5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65"/>
      <c r="O296" s="365"/>
      <c r="P296" s="365"/>
      <c r="Q296" s="36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237" t="s">
        <v>65</v>
      </c>
    </row>
    <row r="297" spans="1:29" ht="27" customHeight="1" x14ac:dyDescent="0.25">
      <c r="A297" s="64" t="s">
        <v>479</v>
      </c>
      <c r="B297" s="64" t="s">
        <v>480</v>
      </c>
      <c r="C297" s="37">
        <v>4301011312</v>
      </c>
      <c r="D297" s="363">
        <v>4607091384192</v>
      </c>
      <c r="E297" s="363"/>
      <c r="F297" s="63">
        <v>1.8</v>
      </c>
      <c r="G297" s="38">
        <v>6</v>
      </c>
      <c r="H297" s="63">
        <v>10.8</v>
      </c>
      <c r="I297" s="63">
        <v>11.28</v>
      </c>
      <c r="J297" s="38">
        <v>56</v>
      </c>
      <c r="K297" s="39" t="s">
        <v>114</v>
      </c>
      <c r="L297" s="38">
        <v>60</v>
      </c>
      <c r="M297" s="5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65"/>
      <c r="O297" s="365"/>
      <c r="P297" s="365"/>
      <c r="Q297" s="36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481</v>
      </c>
      <c r="B298" s="64" t="s">
        <v>482</v>
      </c>
      <c r="C298" s="37">
        <v>4301011483</v>
      </c>
      <c r="D298" s="363">
        <v>4680115881907</v>
      </c>
      <c r="E298" s="36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79</v>
      </c>
      <c r="L298" s="38">
        <v>60</v>
      </c>
      <c r="M298" s="538" t="s">
        <v>483</v>
      </c>
      <c r="N298" s="365"/>
      <c r="O298" s="365"/>
      <c r="P298" s="365"/>
      <c r="Q298" s="36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484</v>
      </c>
      <c r="B299" s="64" t="s">
        <v>485</v>
      </c>
      <c r="C299" s="37">
        <v>4301011303</v>
      </c>
      <c r="D299" s="363">
        <v>4607091384680</v>
      </c>
      <c r="E299" s="363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79</v>
      </c>
      <c r="L299" s="38">
        <v>60</v>
      </c>
      <c r="M299" s="5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65"/>
      <c r="O299" s="365"/>
      <c r="P299" s="365"/>
      <c r="Q299" s="36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240" t="s">
        <v>65</v>
      </c>
    </row>
    <row r="300" spans="1:29" x14ac:dyDescent="0.2">
      <c r="A300" s="370"/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1"/>
      <c r="M300" s="367" t="s">
        <v>43</v>
      </c>
      <c r="N300" s="368"/>
      <c r="O300" s="368"/>
      <c r="P300" s="368"/>
      <c r="Q300" s="368"/>
      <c r="R300" s="368"/>
      <c r="S300" s="369"/>
      <c r="T300" s="43" t="s">
        <v>42</v>
      </c>
      <c r="U300" s="44">
        <f>IFERROR(U296/H296,"0")+IFERROR(U297/H297,"0")+IFERROR(U298/H298,"0")+IFERROR(U299/H299,"0")</f>
        <v>0</v>
      </c>
      <c r="V300" s="44">
        <f>IFERROR(V296/H296,"0")+IFERROR(V297/H297,"0")+IFERROR(V298/H298,"0")+IFERROR(V299/H299,"0")</f>
        <v>0</v>
      </c>
      <c r="W300" s="44">
        <f>IFERROR(IF(W296="",0,W296),"0")+IFERROR(IF(W297="",0,W297),"0")+IFERROR(IF(W298="",0,W298),"0")+IFERROR(IF(W299="",0,W299),"0")</f>
        <v>0</v>
      </c>
      <c r="X300" s="68"/>
      <c r="Y300" s="68"/>
    </row>
    <row r="301" spans="1:29" x14ac:dyDescent="0.2">
      <c r="A301" s="370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1"/>
      <c r="M301" s="367" t="s">
        <v>43</v>
      </c>
      <c r="N301" s="368"/>
      <c r="O301" s="368"/>
      <c r="P301" s="368"/>
      <c r="Q301" s="368"/>
      <c r="R301" s="368"/>
      <c r="S301" s="369"/>
      <c r="T301" s="43" t="s">
        <v>0</v>
      </c>
      <c r="U301" s="44">
        <f>IFERROR(SUM(U296:U299),"0")</f>
        <v>0</v>
      </c>
      <c r="V301" s="44">
        <f>IFERROR(SUM(V296:V299),"0")</f>
        <v>0</v>
      </c>
      <c r="W301" s="43"/>
      <c r="X301" s="68"/>
      <c r="Y301" s="68"/>
    </row>
    <row r="302" spans="1:29" ht="14.25" customHeight="1" x14ac:dyDescent="0.25">
      <c r="A302" s="362" t="s">
        <v>75</v>
      </c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2"/>
      <c r="N302" s="362"/>
      <c r="O302" s="362"/>
      <c r="P302" s="362"/>
      <c r="Q302" s="362"/>
      <c r="R302" s="362"/>
      <c r="S302" s="362"/>
      <c r="T302" s="362"/>
      <c r="U302" s="362"/>
      <c r="V302" s="362"/>
      <c r="W302" s="362"/>
      <c r="X302" s="67"/>
      <c r="Y302" s="67"/>
    </row>
    <row r="303" spans="1:29" ht="27" customHeight="1" x14ac:dyDescent="0.25">
      <c r="A303" s="64" t="s">
        <v>486</v>
      </c>
      <c r="B303" s="64" t="s">
        <v>487</v>
      </c>
      <c r="C303" s="37">
        <v>4301031139</v>
      </c>
      <c r="D303" s="363">
        <v>4607091384802</v>
      </c>
      <c r="E303" s="363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79</v>
      </c>
      <c r="L303" s="38">
        <v>35</v>
      </c>
      <c r="M303" s="5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65"/>
      <c r="O303" s="365"/>
      <c r="P303" s="365"/>
      <c r="Q303" s="36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IFERROR(IF(V303=0,"",ROUNDUP(V303/H303,0)*0.00753),"")</f>
        <v/>
      </c>
      <c r="X303" s="69" t="s">
        <v>48</v>
      </c>
      <c r="Y303" s="70" t="s">
        <v>48</v>
      </c>
      <c r="AC303" s="241" t="s">
        <v>65</v>
      </c>
    </row>
    <row r="304" spans="1:29" ht="27" customHeight="1" x14ac:dyDescent="0.25">
      <c r="A304" s="64" t="s">
        <v>488</v>
      </c>
      <c r="B304" s="64" t="s">
        <v>489</v>
      </c>
      <c r="C304" s="37">
        <v>4301031140</v>
      </c>
      <c r="D304" s="363">
        <v>4607091384826</v>
      </c>
      <c r="E304" s="363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79</v>
      </c>
      <c r="L304" s="38">
        <v>35</v>
      </c>
      <c r="M304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65"/>
      <c r="O304" s="365"/>
      <c r="P304" s="365"/>
      <c r="Q304" s="36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IFERROR(IF(V304=0,"",ROUNDUP(V304/H304,0)*0.00502),"")</f>
        <v/>
      </c>
      <c r="X304" s="69" t="s">
        <v>48</v>
      </c>
      <c r="Y304" s="70" t="s">
        <v>48</v>
      </c>
      <c r="AC304" s="242" t="s">
        <v>65</v>
      </c>
    </row>
    <row r="305" spans="1:29" x14ac:dyDescent="0.2">
      <c r="A305" s="370"/>
      <c r="B305" s="370"/>
      <c r="C305" s="370"/>
      <c r="D305" s="370"/>
      <c r="E305" s="370"/>
      <c r="F305" s="370"/>
      <c r="G305" s="370"/>
      <c r="H305" s="370"/>
      <c r="I305" s="370"/>
      <c r="J305" s="370"/>
      <c r="K305" s="370"/>
      <c r="L305" s="371"/>
      <c r="M305" s="367" t="s">
        <v>43</v>
      </c>
      <c r="N305" s="368"/>
      <c r="O305" s="368"/>
      <c r="P305" s="368"/>
      <c r="Q305" s="368"/>
      <c r="R305" s="368"/>
      <c r="S305" s="369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29" x14ac:dyDescent="0.2">
      <c r="A306" s="370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1"/>
      <c r="M306" s="367" t="s">
        <v>43</v>
      </c>
      <c r="N306" s="368"/>
      <c r="O306" s="368"/>
      <c r="P306" s="368"/>
      <c r="Q306" s="368"/>
      <c r="R306" s="368"/>
      <c r="S306" s="369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29" ht="14.25" customHeight="1" x14ac:dyDescent="0.25">
      <c r="A307" s="362" t="s">
        <v>80</v>
      </c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2"/>
      <c r="N307" s="362"/>
      <c r="O307" s="362"/>
      <c r="P307" s="362"/>
      <c r="Q307" s="362"/>
      <c r="R307" s="362"/>
      <c r="S307" s="362"/>
      <c r="T307" s="362"/>
      <c r="U307" s="362"/>
      <c r="V307" s="362"/>
      <c r="W307" s="362"/>
      <c r="X307" s="67"/>
      <c r="Y307" s="67"/>
    </row>
    <row r="308" spans="1:29" ht="27" customHeight="1" x14ac:dyDescent="0.25">
      <c r="A308" s="64" t="s">
        <v>490</v>
      </c>
      <c r="B308" s="64" t="s">
        <v>491</v>
      </c>
      <c r="C308" s="37">
        <v>4301051303</v>
      </c>
      <c r="D308" s="363">
        <v>4607091384246</v>
      </c>
      <c r="E308" s="36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79</v>
      </c>
      <c r="L308" s="38">
        <v>40</v>
      </c>
      <c r="M308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65"/>
      <c r="O308" s="365"/>
      <c r="P308" s="365"/>
      <c r="Q308" s="36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43" t="s">
        <v>65</v>
      </c>
    </row>
    <row r="309" spans="1:29" ht="27" customHeight="1" x14ac:dyDescent="0.25">
      <c r="A309" s="64" t="s">
        <v>492</v>
      </c>
      <c r="B309" s="64" t="s">
        <v>493</v>
      </c>
      <c r="C309" s="37">
        <v>4301051445</v>
      </c>
      <c r="D309" s="363">
        <v>4680115881976</v>
      </c>
      <c r="E309" s="363"/>
      <c r="F309" s="63">
        <v>1.3</v>
      </c>
      <c r="G309" s="38">
        <v>6</v>
      </c>
      <c r="H309" s="63">
        <v>7.8</v>
      </c>
      <c r="I309" s="63">
        <v>8.2799999999999994</v>
      </c>
      <c r="J309" s="38">
        <v>56</v>
      </c>
      <c r="K309" s="39" t="s">
        <v>79</v>
      </c>
      <c r="L309" s="38">
        <v>40</v>
      </c>
      <c r="M309" s="543" t="s">
        <v>494</v>
      </c>
      <c r="N309" s="365"/>
      <c r="O309" s="365"/>
      <c r="P309" s="365"/>
      <c r="Q309" s="36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495</v>
      </c>
      <c r="B310" s="64" t="s">
        <v>496</v>
      </c>
      <c r="C310" s="37">
        <v>4301051297</v>
      </c>
      <c r="D310" s="363">
        <v>4607091384253</v>
      </c>
      <c r="E310" s="363"/>
      <c r="F310" s="63">
        <v>0.4</v>
      </c>
      <c r="G310" s="38">
        <v>6</v>
      </c>
      <c r="H310" s="63">
        <v>2.4</v>
      </c>
      <c r="I310" s="63">
        <v>2.6840000000000002</v>
      </c>
      <c r="J310" s="38">
        <v>156</v>
      </c>
      <c r="K310" s="39" t="s">
        <v>79</v>
      </c>
      <c r="L310" s="38">
        <v>40</v>
      </c>
      <c r="M310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65"/>
      <c r="O310" s="365"/>
      <c r="P310" s="365"/>
      <c r="Q310" s="36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IFERROR(IF(V310=0,"",ROUNDUP(V310/H310,0)*0.00753),"")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497</v>
      </c>
      <c r="B311" s="64" t="s">
        <v>498</v>
      </c>
      <c r="C311" s="37">
        <v>4301051444</v>
      </c>
      <c r="D311" s="363">
        <v>4680115881969</v>
      </c>
      <c r="E311" s="363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79</v>
      </c>
      <c r="L311" s="38">
        <v>40</v>
      </c>
      <c r="M311" s="545" t="s">
        <v>499</v>
      </c>
      <c r="N311" s="365"/>
      <c r="O311" s="365"/>
      <c r="P311" s="365"/>
      <c r="Q311" s="36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1"/>
      <c r="M312" s="367" t="s">
        <v>43</v>
      </c>
      <c r="N312" s="368"/>
      <c r="O312" s="368"/>
      <c r="P312" s="368"/>
      <c r="Q312" s="368"/>
      <c r="R312" s="368"/>
      <c r="S312" s="369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29" x14ac:dyDescent="0.2">
      <c r="A313" s="370"/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1"/>
      <c r="M313" s="367" t="s">
        <v>43</v>
      </c>
      <c r="N313" s="368"/>
      <c r="O313" s="368"/>
      <c r="P313" s="368"/>
      <c r="Q313" s="368"/>
      <c r="R313" s="368"/>
      <c r="S313" s="369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29" ht="14.25" customHeight="1" x14ac:dyDescent="0.25">
      <c r="A314" s="362" t="s">
        <v>211</v>
      </c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2"/>
      <c r="N314" s="362"/>
      <c r="O314" s="362"/>
      <c r="P314" s="362"/>
      <c r="Q314" s="362"/>
      <c r="R314" s="362"/>
      <c r="S314" s="362"/>
      <c r="T314" s="362"/>
      <c r="U314" s="362"/>
      <c r="V314" s="362"/>
      <c r="W314" s="362"/>
      <c r="X314" s="67"/>
      <c r="Y314" s="67"/>
    </row>
    <row r="315" spans="1:29" ht="27" customHeight="1" x14ac:dyDescent="0.25">
      <c r="A315" s="64" t="s">
        <v>500</v>
      </c>
      <c r="B315" s="64" t="s">
        <v>501</v>
      </c>
      <c r="C315" s="37">
        <v>4301060322</v>
      </c>
      <c r="D315" s="363">
        <v>4607091389357</v>
      </c>
      <c r="E315" s="363"/>
      <c r="F315" s="63">
        <v>1.3</v>
      </c>
      <c r="G315" s="38">
        <v>6</v>
      </c>
      <c r="H315" s="63">
        <v>7.8</v>
      </c>
      <c r="I315" s="63">
        <v>8.2799999999999994</v>
      </c>
      <c r="J315" s="38">
        <v>56</v>
      </c>
      <c r="K315" s="39" t="s">
        <v>79</v>
      </c>
      <c r="L315" s="38">
        <v>40</v>
      </c>
      <c r="M315" s="546" t="s">
        <v>502</v>
      </c>
      <c r="N315" s="365"/>
      <c r="O315" s="365"/>
      <c r="P315" s="365"/>
      <c r="Q315" s="36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247" t="s">
        <v>65</v>
      </c>
    </row>
    <row r="316" spans="1:29" x14ac:dyDescent="0.2">
      <c r="A316" s="370"/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1"/>
      <c r="M316" s="367" t="s">
        <v>43</v>
      </c>
      <c r="N316" s="368"/>
      <c r="O316" s="368"/>
      <c r="P316" s="368"/>
      <c r="Q316" s="368"/>
      <c r="R316" s="368"/>
      <c r="S316" s="369"/>
      <c r="T316" s="43" t="s">
        <v>42</v>
      </c>
      <c r="U316" s="44">
        <f>IFERROR(U315/H315,"0")</f>
        <v>0</v>
      </c>
      <c r="V316" s="44">
        <f>IFERROR(V315/H315,"0")</f>
        <v>0</v>
      </c>
      <c r="W316" s="44">
        <f>IFERROR(IF(W315="",0,W315),"0")</f>
        <v>0</v>
      </c>
      <c r="X316" s="68"/>
      <c r="Y316" s="68"/>
    </row>
    <row r="317" spans="1:29" x14ac:dyDescent="0.2">
      <c r="A317" s="370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1"/>
      <c r="M317" s="367" t="s">
        <v>43</v>
      </c>
      <c r="N317" s="368"/>
      <c r="O317" s="368"/>
      <c r="P317" s="368"/>
      <c r="Q317" s="368"/>
      <c r="R317" s="368"/>
      <c r="S317" s="369"/>
      <c r="T317" s="43" t="s">
        <v>0</v>
      </c>
      <c r="U317" s="44">
        <f>IFERROR(SUM(U315:U315),"0")</f>
        <v>0</v>
      </c>
      <c r="V317" s="44">
        <f>IFERROR(SUM(V315:V315),"0")</f>
        <v>0</v>
      </c>
      <c r="W317" s="43"/>
      <c r="X317" s="68"/>
      <c r="Y317" s="68"/>
    </row>
    <row r="318" spans="1:29" ht="27.75" customHeight="1" x14ac:dyDescent="0.2">
      <c r="A318" s="360" t="s">
        <v>503</v>
      </c>
      <c r="B318" s="360"/>
      <c r="C318" s="360"/>
      <c r="D318" s="360"/>
      <c r="E318" s="360"/>
      <c r="F318" s="360"/>
      <c r="G318" s="360"/>
      <c r="H318" s="360"/>
      <c r="I318" s="360"/>
      <c r="J318" s="360"/>
      <c r="K318" s="360"/>
      <c r="L318" s="360"/>
      <c r="M318" s="360"/>
      <c r="N318" s="360"/>
      <c r="O318" s="360"/>
      <c r="P318" s="360"/>
      <c r="Q318" s="360"/>
      <c r="R318" s="360"/>
      <c r="S318" s="360"/>
      <c r="T318" s="360"/>
      <c r="U318" s="360"/>
      <c r="V318" s="360"/>
      <c r="W318" s="360"/>
      <c r="X318" s="55"/>
      <c r="Y318" s="55"/>
    </row>
    <row r="319" spans="1:29" ht="16.5" customHeight="1" x14ac:dyDescent="0.25">
      <c r="A319" s="361" t="s">
        <v>504</v>
      </c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66"/>
      <c r="Y319" s="66"/>
    </row>
    <row r="320" spans="1:29" ht="14.25" customHeight="1" x14ac:dyDescent="0.25">
      <c r="A320" s="362" t="s">
        <v>118</v>
      </c>
      <c r="B320" s="362"/>
      <c r="C320" s="362"/>
      <c r="D320" s="362"/>
      <c r="E320" s="362"/>
      <c r="F320" s="362"/>
      <c r="G320" s="362"/>
      <c r="H320" s="362"/>
      <c r="I320" s="362"/>
      <c r="J320" s="362"/>
      <c r="K320" s="362"/>
      <c r="L320" s="362"/>
      <c r="M320" s="362"/>
      <c r="N320" s="362"/>
      <c r="O320" s="362"/>
      <c r="P320" s="362"/>
      <c r="Q320" s="362"/>
      <c r="R320" s="362"/>
      <c r="S320" s="362"/>
      <c r="T320" s="362"/>
      <c r="U320" s="362"/>
      <c r="V320" s="362"/>
      <c r="W320" s="362"/>
      <c r="X320" s="67"/>
      <c r="Y320" s="67"/>
    </row>
    <row r="321" spans="1:29" ht="27" customHeight="1" x14ac:dyDescent="0.25">
      <c r="A321" s="64" t="s">
        <v>505</v>
      </c>
      <c r="B321" s="64" t="s">
        <v>506</v>
      </c>
      <c r="C321" s="37">
        <v>4301011428</v>
      </c>
      <c r="D321" s="363">
        <v>4607091389708</v>
      </c>
      <c r="E321" s="363"/>
      <c r="F321" s="63">
        <v>0.45</v>
      </c>
      <c r="G321" s="38">
        <v>6</v>
      </c>
      <c r="H321" s="63">
        <v>2.7</v>
      </c>
      <c r="I321" s="63">
        <v>2.9</v>
      </c>
      <c r="J321" s="38">
        <v>156</v>
      </c>
      <c r="K321" s="39" t="s">
        <v>114</v>
      </c>
      <c r="L321" s="38">
        <v>50</v>
      </c>
      <c r="M321" s="5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65"/>
      <c r="O321" s="365"/>
      <c r="P321" s="365"/>
      <c r="Q321" s="36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IFERROR(IF(V321=0,"",ROUNDUP(V321/H321,0)*0.00753),"")</f>
        <v/>
      </c>
      <c r="X321" s="69" t="s">
        <v>48</v>
      </c>
      <c r="Y321" s="70" t="s">
        <v>48</v>
      </c>
      <c r="AC321" s="248" t="s">
        <v>65</v>
      </c>
    </row>
    <row r="322" spans="1:29" ht="27" customHeight="1" x14ac:dyDescent="0.25">
      <c r="A322" s="64" t="s">
        <v>507</v>
      </c>
      <c r="B322" s="64" t="s">
        <v>508</v>
      </c>
      <c r="C322" s="37">
        <v>4301011427</v>
      </c>
      <c r="D322" s="363">
        <v>4607091389692</v>
      </c>
      <c r="E322" s="36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48" t="s">
        <v>509</v>
      </c>
      <c r="N322" s="365"/>
      <c r="O322" s="365"/>
      <c r="P322" s="365"/>
      <c r="Q322" s="36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x14ac:dyDescent="0.2">
      <c r="A323" s="370"/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1"/>
      <c r="M323" s="367" t="s">
        <v>43</v>
      </c>
      <c r="N323" s="368"/>
      <c r="O323" s="368"/>
      <c r="P323" s="368"/>
      <c r="Q323" s="368"/>
      <c r="R323" s="368"/>
      <c r="S323" s="369"/>
      <c r="T323" s="43" t="s">
        <v>42</v>
      </c>
      <c r="U323" s="44">
        <f>IFERROR(U321/H321,"0")+IFERROR(U322/H322,"0")</f>
        <v>0</v>
      </c>
      <c r="V323" s="44">
        <f>IFERROR(V321/H321,"0")+IFERROR(V322/H322,"0")</f>
        <v>0</v>
      </c>
      <c r="W323" s="44">
        <f>IFERROR(IF(W321="",0,W321),"0")+IFERROR(IF(W322="",0,W322),"0")</f>
        <v>0</v>
      </c>
      <c r="X323" s="68"/>
      <c r="Y323" s="68"/>
    </row>
    <row r="324" spans="1:29" x14ac:dyDescent="0.2">
      <c r="A324" s="370"/>
      <c r="B324" s="370"/>
      <c r="C324" s="370"/>
      <c r="D324" s="370"/>
      <c r="E324" s="370"/>
      <c r="F324" s="370"/>
      <c r="G324" s="370"/>
      <c r="H324" s="370"/>
      <c r="I324" s="370"/>
      <c r="J324" s="370"/>
      <c r="K324" s="370"/>
      <c r="L324" s="371"/>
      <c r="M324" s="367" t="s">
        <v>43</v>
      </c>
      <c r="N324" s="368"/>
      <c r="O324" s="368"/>
      <c r="P324" s="368"/>
      <c r="Q324" s="368"/>
      <c r="R324" s="368"/>
      <c r="S324" s="369"/>
      <c r="T324" s="43" t="s">
        <v>0</v>
      </c>
      <c r="U324" s="44">
        <f>IFERROR(SUM(U321:U322),"0")</f>
        <v>0</v>
      </c>
      <c r="V324" s="44">
        <f>IFERROR(SUM(V321:V322),"0")</f>
        <v>0</v>
      </c>
      <c r="W324" s="43"/>
      <c r="X324" s="68"/>
      <c r="Y324" s="68"/>
    </row>
    <row r="325" spans="1:29" ht="14.25" customHeight="1" x14ac:dyDescent="0.25">
      <c r="A325" s="362" t="s">
        <v>75</v>
      </c>
      <c r="B325" s="362"/>
      <c r="C325" s="362"/>
      <c r="D325" s="362"/>
      <c r="E325" s="362"/>
      <c r="F325" s="362"/>
      <c r="G325" s="362"/>
      <c r="H325" s="362"/>
      <c r="I325" s="362"/>
      <c r="J325" s="362"/>
      <c r="K325" s="362"/>
      <c r="L325" s="362"/>
      <c r="M325" s="362"/>
      <c r="N325" s="362"/>
      <c r="O325" s="362"/>
      <c r="P325" s="362"/>
      <c r="Q325" s="362"/>
      <c r="R325" s="362"/>
      <c r="S325" s="362"/>
      <c r="T325" s="362"/>
      <c r="U325" s="362"/>
      <c r="V325" s="362"/>
      <c r="W325" s="362"/>
      <c r="X325" s="67"/>
      <c r="Y325" s="67"/>
    </row>
    <row r="326" spans="1:29" ht="27" customHeight="1" x14ac:dyDescent="0.25">
      <c r="A326" s="64" t="s">
        <v>511</v>
      </c>
      <c r="B326" s="64" t="s">
        <v>512</v>
      </c>
      <c r="C326" s="37">
        <v>4301031257</v>
      </c>
      <c r="D326" s="363">
        <v>4680115883147</v>
      </c>
      <c r="E326" s="363"/>
      <c r="F326" s="63">
        <v>0.28000000000000003</v>
      </c>
      <c r="G326" s="38">
        <v>6</v>
      </c>
      <c r="H326" s="63">
        <v>1.68</v>
      </c>
      <c r="I326" s="63">
        <v>1.81</v>
      </c>
      <c r="J326" s="38">
        <v>234</v>
      </c>
      <c r="K326" s="39" t="s">
        <v>79</v>
      </c>
      <c r="L326" s="38">
        <v>45</v>
      </c>
      <c r="M326" s="549" t="s">
        <v>513</v>
      </c>
      <c r="N326" s="365"/>
      <c r="O326" s="365"/>
      <c r="P326" s="365"/>
      <c r="Q326" s="366"/>
      <c r="R326" s="40" t="s">
        <v>510</v>
      </c>
      <c r="S326" s="40" t="s">
        <v>48</v>
      </c>
      <c r="T326" s="41" t="s">
        <v>0</v>
      </c>
      <c r="U326" s="59">
        <v>0</v>
      </c>
      <c r="V326" s="56">
        <f t="shared" ref="V326:V336" si="14">IFERROR(IF(U326="",0,CEILING((U326/$H326),1)*$H326),"")</f>
        <v>0</v>
      </c>
      <c r="W326" s="42" t="str">
        <f>IFERROR(IF(V326=0,"",ROUNDUP(V326/H326,0)*0.00502),"")</f>
        <v/>
      </c>
      <c r="X326" s="69" t="s">
        <v>48</v>
      </c>
      <c r="Y326" s="70" t="s">
        <v>243</v>
      </c>
      <c r="AC326" s="250" t="s">
        <v>65</v>
      </c>
    </row>
    <row r="327" spans="1:29" ht="37.5" customHeight="1" x14ac:dyDescent="0.25">
      <c r="A327" s="64" t="s">
        <v>514</v>
      </c>
      <c r="B327" s="64" t="s">
        <v>515</v>
      </c>
      <c r="C327" s="37">
        <v>4301031254</v>
      </c>
      <c r="D327" s="363">
        <v>4680115883154</v>
      </c>
      <c r="E327" s="363"/>
      <c r="F327" s="63">
        <v>0.28000000000000003</v>
      </c>
      <c r="G327" s="38">
        <v>6</v>
      </c>
      <c r="H327" s="63">
        <v>1.68</v>
      </c>
      <c r="I327" s="63">
        <v>1.81</v>
      </c>
      <c r="J327" s="38">
        <v>234</v>
      </c>
      <c r="K327" s="39" t="s">
        <v>79</v>
      </c>
      <c r="L327" s="38">
        <v>45</v>
      </c>
      <c r="M327" s="550" t="s">
        <v>516</v>
      </c>
      <c r="N327" s="365"/>
      <c r="O327" s="365"/>
      <c r="P327" s="365"/>
      <c r="Q327" s="366"/>
      <c r="R327" s="40" t="s">
        <v>510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243</v>
      </c>
      <c r="AC327" s="251" t="s">
        <v>65</v>
      </c>
    </row>
    <row r="328" spans="1:29" ht="27" customHeight="1" x14ac:dyDescent="0.25">
      <c r="A328" s="64" t="s">
        <v>517</v>
      </c>
      <c r="B328" s="64" t="s">
        <v>518</v>
      </c>
      <c r="C328" s="37">
        <v>4301031258</v>
      </c>
      <c r="D328" s="363">
        <v>4680115883161</v>
      </c>
      <c r="E328" s="36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51" t="s">
        <v>519</v>
      </c>
      <c r="N328" s="365"/>
      <c r="O328" s="365"/>
      <c r="P328" s="365"/>
      <c r="Q328" s="36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243</v>
      </c>
      <c r="AC328" s="252" t="s">
        <v>65</v>
      </c>
    </row>
    <row r="329" spans="1:29" ht="27" customHeight="1" x14ac:dyDescent="0.25">
      <c r="A329" s="64" t="s">
        <v>520</v>
      </c>
      <c r="B329" s="64" t="s">
        <v>521</v>
      </c>
      <c r="C329" s="37">
        <v>4301031255</v>
      </c>
      <c r="D329" s="363">
        <v>4680115883185</v>
      </c>
      <c r="E329" s="363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552" t="s">
        <v>522</v>
      </c>
      <c r="N329" s="365"/>
      <c r="O329" s="365"/>
      <c r="P329" s="365"/>
      <c r="Q329" s="366"/>
      <c r="R329" s="40" t="s">
        <v>510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243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4301031177</v>
      </c>
      <c r="D330" s="363">
        <v>4607091389753</v>
      </c>
      <c r="E330" s="36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5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65"/>
      <c r="O330" s="365"/>
      <c r="P330" s="365"/>
      <c r="Q330" s="36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4301031174</v>
      </c>
      <c r="D331" s="363">
        <v>4607091389760</v>
      </c>
      <c r="E331" s="36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65"/>
      <c r="O331" s="365"/>
      <c r="P331" s="365"/>
      <c r="Q331" s="36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4301031175</v>
      </c>
      <c r="D332" s="363">
        <v>4607091389746</v>
      </c>
      <c r="E332" s="363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79</v>
      </c>
      <c r="L332" s="38">
        <v>45</v>
      </c>
      <c r="M332" s="55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65"/>
      <c r="O332" s="365"/>
      <c r="P332" s="365"/>
      <c r="Q332" s="36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529</v>
      </c>
      <c r="B333" s="64" t="s">
        <v>530</v>
      </c>
      <c r="C333" s="37">
        <v>4301031178</v>
      </c>
      <c r="D333" s="363">
        <v>4607091384338</v>
      </c>
      <c r="E333" s="36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65"/>
      <c r="O333" s="365"/>
      <c r="P333" s="365"/>
      <c r="Q333" s="36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531</v>
      </c>
      <c r="B334" s="64" t="s">
        <v>532</v>
      </c>
      <c r="C334" s="37">
        <v>4301031171</v>
      </c>
      <c r="D334" s="363">
        <v>4607091389524</v>
      </c>
      <c r="E334" s="363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79</v>
      </c>
      <c r="L334" s="38">
        <v>45</v>
      </c>
      <c r="M334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65"/>
      <c r="O334" s="365"/>
      <c r="P334" s="365"/>
      <c r="Q334" s="36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533</v>
      </c>
      <c r="B335" s="64" t="s">
        <v>534</v>
      </c>
      <c r="C335" s="37">
        <v>4301031170</v>
      </c>
      <c r="D335" s="363">
        <v>4607091384345</v>
      </c>
      <c r="E335" s="36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65"/>
      <c r="O335" s="365"/>
      <c r="P335" s="365"/>
      <c r="Q335" s="36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535</v>
      </c>
      <c r="B336" s="64" t="s">
        <v>536</v>
      </c>
      <c r="C336" s="37">
        <v>4301031172</v>
      </c>
      <c r="D336" s="363">
        <v>4607091389531</v>
      </c>
      <c r="E336" s="363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79</v>
      </c>
      <c r="L336" s="38">
        <v>45</v>
      </c>
      <c r="M336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65"/>
      <c r="O336" s="365"/>
      <c r="P336" s="365"/>
      <c r="Q336" s="36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  <c r="AC336" s="260" t="s">
        <v>65</v>
      </c>
    </row>
    <row r="337" spans="1:29" x14ac:dyDescent="0.2">
      <c r="A337" s="370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1"/>
      <c r="M337" s="367" t="s">
        <v>43</v>
      </c>
      <c r="N337" s="368"/>
      <c r="O337" s="368"/>
      <c r="P337" s="368"/>
      <c r="Q337" s="368"/>
      <c r="R337" s="368"/>
      <c r="S337" s="369"/>
      <c r="T337" s="43" t="s">
        <v>42</v>
      </c>
      <c r="U337" s="44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44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44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9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1"/>
      <c r="M338" s="367" t="s">
        <v>43</v>
      </c>
      <c r="N338" s="368"/>
      <c r="O338" s="368"/>
      <c r="P338" s="368"/>
      <c r="Q338" s="368"/>
      <c r="R338" s="368"/>
      <c r="S338" s="369"/>
      <c r="T338" s="43" t="s">
        <v>0</v>
      </c>
      <c r="U338" s="44">
        <f>IFERROR(SUM(U326:U336),"0")</f>
        <v>0</v>
      </c>
      <c r="V338" s="44">
        <f>IFERROR(SUM(V326:V336),"0")</f>
        <v>0</v>
      </c>
      <c r="W338" s="43"/>
      <c r="X338" s="68"/>
      <c r="Y338" s="68"/>
    </row>
    <row r="339" spans="1:29" ht="14.25" customHeight="1" x14ac:dyDescent="0.25">
      <c r="A339" s="362" t="s">
        <v>80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67"/>
      <c r="Y339" s="67"/>
    </row>
    <row r="340" spans="1:29" ht="27" customHeight="1" x14ac:dyDescent="0.25">
      <c r="A340" s="64" t="s">
        <v>537</v>
      </c>
      <c r="B340" s="64" t="s">
        <v>538</v>
      </c>
      <c r="C340" s="37">
        <v>4301051258</v>
      </c>
      <c r="D340" s="363">
        <v>4607091389685</v>
      </c>
      <c r="E340" s="363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142</v>
      </c>
      <c r="L340" s="38">
        <v>45</v>
      </c>
      <c r="M340" s="5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65"/>
      <c r="O340" s="365"/>
      <c r="P340" s="365"/>
      <c r="Q340" s="366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  <c r="AC340" s="261" t="s">
        <v>65</v>
      </c>
    </row>
    <row r="341" spans="1:29" ht="27" customHeight="1" x14ac:dyDescent="0.25">
      <c r="A341" s="64" t="s">
        <v>539</v>
      </c>
      <c r="B341" s="64" t="s">
        <v>540</v>
      </c>
      <c r="C341" s="37">
        <v>4301051431</v>
      </c>
      <c r="D341" s="363">
        <v>4607091389654</v>
      </c>
      <c r="E341" s="363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142</v>
      </c>
      <c r="L341" s="38">
        <v>45</v>
      </c>
      <c r="M341" s="561" t="s">
        <v>541</v>
      </c>
      <c r="N341" s="365"/>
      <c r="O341" s="365"/>
      <c r="P341" s="365"/>
      <c r="Q341" s="366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262" t="s">
        <v>65</v>
      </c>
    </row>
    <row r="342" spans="1:29" ht="27" customHeight="1" x14ac:dyDescent="0.25">
      <c r="A342" s="64" t="s">
        <v>542</v>
      </c>
      <c r="B342" s="64" t="s">
        <v>543</v>
      </c>
      <c r="C342" s="37">
        <v>4301051284</v>
      </c>
      <c r="D342" s="363">
        <v>4607091384352</v>
      </c>
      <c r="E342" s="363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142</v>
      </c>
      <c r="L342" s="38">
        <v>45</v>
      </c>
      <c r="M342" s="5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65"/>
      <c r="O342" s="365"/>
      <c r="P342" s="365"/>
      <c r="Q342" s="366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  <c r="AC342" s="263" t="s">
        <v>65</v>
      </c>
    </row>
    <row r="343" spans="1:29" ht="27" customHeight="1" x14ac:dyDescent="0.25">
      <c r="A343" s="64" t="s">
        <v>544</v>
      </c>
      <c r="B343" s="64" t="s">
        <v>545</v>
      </c>
      <c r="C343" s="37">
        <v>4301051257</v>
      </c>
      <c r="D343" s="363">
        <v>4607091389661</v>
      </c>
      <c r="E343" s="363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142</v>
      </c>
      <c r="L343" s="38">
        <v>45</v>
      </c>
      <c r="M343" s="5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65"/>
      <c r="O343" s="365"/>
      <c r="P343" s="365"/>
      <c r="Q343" s="36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  <c r="AC343" s="264" t="s">
        <v>65</v>
      </c>
    </row>
    <row r="344" spans="1:29" x14ac:dyDescent="0.2">
      <c r="A344" s="370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1"/>
      <c r="M344" s="367" t="s">
        <v>43</v>
      </c>
      <c r="N344" s="368"/>
      <c r="O344" s="368"/>
      <c r="P344" s="368"/>
      <c r="Q344" s="368"/>
      <c r="R344" s="368"/>
      <c r="S344" s="369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9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1"/>
      <c r="M345" s="367" t="s">
        <v>43</v>
      </c>
      <c r="N345" s="368"/>
      <c r="O345" s="368"/>
      <c r="P345" s="368"/>
      <c r="Q345" s="368"/>
      <c r="R345" s="368"/>
      <c r="S345" s="369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9" ht="14.25" customHeight="1" x14ac:dyDescent="0.25">
      <c r="A346" s="362" t="s">
        <v>211</v>
      </c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2"/>
      <c r="N346" s="362"/>
      <c r="O346" s="362"/>
      <c r="P346" s="362"/>
      <c r="Q346" s="362"/>
      <c r="R346" s="362"/>
      <c r="S346" s="362"/>
      <c r="T346" s="362"/>
      <c r="U346" s="362"/>
      <c r="V346" s="362"/>
      <c r="W346" s="362"/>
      <c r="X346" s="67"/>
      <c r="Y346" s="67"/>
    </row>
    <row r="347" spans="1:29" ht="27" customHeight="1" x14ac:dyDescent="0.25">
      <c r="A347" s="64" t="s">
        <v>546</v>
      </c>
      <c r="B347" s="64" t="s">
        <v>547</v>
      </c>
      <c r="C347" s="37">
        <v>4301060352</v>
      </c>
      <c r="D347" s="363">
        <v>4680115881648</v>
      </c>
      <c r="E347" s="363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79</v>
      </c>
      <c r="L347" s="38">
        <v>35</v>
      </c>
      <c r="M347" s="564" t="s">
        <v>548</v>
      </c>
      <c r="N347" s="365"/>
      <c r="O347" s="365"/>
      <c r="P347" s="365"/>
      <c r="Q347" s="366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  <c r="AC347" s="265" t="s">
        <v>65</v>
      </c>
    </row>
    <row r="348" spans="1:29" x14ac:dyDescent="0.2">
      <c r="A348" s="370"/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1"/>
      <c r="M348" s="367" t="s">
        <v>43</v>
      </c>
      <c r="N348" s="368"/>
      <c r="O348" s="368"/>
      <c r="P348" s="368"/>
      <c r="Q348" s="368"/>
      <c r="R348" s="368"/>
      <c r="S348" s="369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9" x14ac:dyDescent="0.2">
      <c r="A349" s="370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1"/>
      <c r="M349" s="367" t="s">
        <v>43</v>
      </c>
      <c r="N349" s="368"/>
      <c r="O349" s="368"/>
      <c r="P349" s="368"/>
      <c r="Q349" s="368"/>
      <c r="R349" s="368"/>
      <c r="S349" s="369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9" ht="16.5" customHeight="1" x14ac:dyDescent="0.25">
      <c r="A350" s="361" t="s">
        <v>549</v>
      </c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1"/>
      <c r="N350" s="361"/>
      <c r="O350" s="361"/>
      <c r="P350" s="361"/>
      <c r="Q350" s="361"/>
      <c r="R350" s="361"/>
      <c r="S350" s="361"/>
      <c r="T350" s="361"/>
      <c r="U350" s="361"/>
      <c r="V350" s="361"/>
      <c r="W350" s="361"/>
      <c r="X350" s="66"/>
      <c r="Y350" s="66"/>
    </row>
    <row r="351" spans="1:29" ht="14.25" customHeight="1" x14ac:dyDescent="0.25">
      <c r="A351" s="362" t="s">
        <v>111</v>
      </c>
      <c r="B351" s="362"/>
      <c r="C351" s="362"/>
      <c r="D351" s="362"/>
      <c r="E351" s="362"/>
      <c r="F351" s="362"/>
      <c r="G351" s="362"/>
      <c r="H351" s="362"/>
      <c r="I351" s="362"/>
      <c r="J351" s="362"/>
      <c r="K351" s="362"/>
      <c r="L351" s="362"/>
      <c r="M351" s="362"/>
      <c r="N351" s="362"/>
      <c r="O351" s="362"/>
      <c r="P351" s="362"/>
      <c r="Q351" s="362"/>
      <c r="R351" s="362"/>
      <c r="S351" s="362"/>
      <c r="T351" s="362"/>
      <c r="U351" s="362"/>
      <c r="V351" s="362"/>
      <c r="W351" s="362"/>
      <c r="X351" s="67"/>
      <c r="Y351" s="67"/>
    </row>
    <row r="352" spans="1:29" ht="27" customHeight="1" x14ac:dyDescent="0.25">
      <c r="A352" s="64" t="s">
        <v>550</v>
      </c>
      <c r="B352" s="64" t="s">
        <v>551</v>
      </c>
      <c r="C352" s="37">
        <v>4301020196</v>
      </c>
      <c r="D352" s="363">
        <v>4607091389388</v>
      </c>
      <c r="E352" s="363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142</v>
      </c>
      <c r="L352" s="38">
        <v>35</v>
      </c>
      <c r="M352" s="56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65"/>
      <c r="O352" s="365"/>
      <c r="P352" s="365"/>
      <c r="Q352" s="366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  <c r="AC352" s="266" t="s">
        <v>65</v>
      </c>
    </row>
    <row r="353" spans="1:29" ht="27" customHeight="1" x14ac:dyDescent="0.25">
      <c r="A353" s="64" t="s">
        <v>552</v>
      </c>
      <c r="B353" s="64" t="s">
        <v>553</v>
      </c>
      <c r="C353" s="37">
        <v>4301020185</v>
      </c>
      <c r="D353" s="363">
        <v>4607091389364</v>
      </c>
      <c r="E353" s="363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142</v>
      </c>
      <c r="L353" s="38">
        <v>35</v>
      </c>
      <c r="M353" s="5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65"/>
      <c r="O353" s="365"/>
      <c r="P353" s="365"/>
      <c r="Q353" s="366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  <c r="AC353" s="267" t="s">
        <v>65</v>
      </c>
    </row>
    <row r="354" spans="1:29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1"/>
      <c r="M354" s="367" t="s">
        <v>43</v>
      </c>
      <c r="N354" s="368"/>
      <c r="O354" s="368"/>
      <c r="P354" s="368"/>
      <c r="Q354" s="368"/>
      <c r="R354" s="368"/>
      <c r="S354" s="369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9" x14ac:dyDescent="0.2">
      <c r="A355" s="370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1"/>
      <c r="M355" s="367" t="s">
        <v>43</v>
      </c>
      <c r="N355" s="368"/>
      <c r="O355" s="368"/>
      <c r="P355" s="368"/>
      <c r="Q355" s="368"/>
      <c r="R355" s="368"/>
      <c r="S355" s="369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9" ht="14.25" customHeight="1" x14ac:dyDescent="0.25">
      <c r="A356" s="362" t="s">
        <v>75</v>
      </c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2"/>
      <c r="N356" s="362"/>
      <c r="O356" s="362"/>
      <c r="P356" s="362"/>
      <c r="Q356" s="362"/>
      <c r="R356" s="362"/>
      <c r="S356" s="362"/>
      <c r="T356" s="362"/>
      <c r="U356" s="362"/>
      <c r="V356" s="362"/>
      <c r="W356" s="362"/>
      <c r="X356" s="67"/>
      <c r="Y356" s="67"/>
    </row>
    <row r="357" spans="1:29" ht="27" customHeight="1" x14ac:dyDescent="0.25">
      <c r="A357" s="64" t="s">
        <v>554</v>
      </c>
      <c r="B357" s="64" t="s">
        <v>555</v>
      </c>
      <c r="C357" s="37">
        <v>4301031179</v>
      </c>
      <c r="D357" s="363">
        <v>4607091389739</v>
      </c>
      <c r="E357" s="363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79</v>
      </c>
      <c r="L357" s="38">
        <v>45</v>
      </c>
      <c r="M357" s="56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65"/>
      <c r="O357" s="365"/>
      <c r="P357" s="365"/>
      <c r="Q357" s="36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268" t="s">
        <v>65</v>
      </c>
    </row>
    <row r="358" spans="1:29" ht="27" customHeight="1" x14ac:dyDescent="0.25">
      <c r="A358" s="64" t="s">
        <v>556</v>
      </c>
      <c r="B358" s="64" t="s">
        <v>557</v>
      </c>
      <c r="C358" s="37">
        <v>4301031176</v>
      </c>
      <c r="D358" s="363">
        <v>4607091389425</v>
      </c>
      <c r="E358" s="363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79</v>
      </c>
      <c r="L358" s="38">
        <v>45</v>
      </c>
      <c r="M358" s="5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65"/>
      <c r="O358" s="365"/>
      <c r="P358" s="365"/>
      <c r="Q358" s="36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65</v>
      </c>
    </row>
    <row r="359" spans="1:29" ht="27" customHeight="1" x14ac:dyDescent="0.25">
      <c r="A359" s="64" t="s">
        <v>558</v>
      </c>
      <c r="B359" s="64" t="s">
        <v>559</v>
      </c>
      <c r="C359" s="37">
        <v>4301031167</v>
      </c>
      <c r="D359" s="363">
        <v>4680115880771</v>
      </c>
      <c r="E359" s="363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79</v>
      </c>
      <c r="L359" s="38">
        <v>45</v>
      </c>
      <c r="M359" s="5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65"/>
      <c r="O359" s="365"/>
      <c r="P359" s="365"/>
      <c r="Q359" s="36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65</v>
      </c>
    </row>
    <row r="360" spans="1:29" ht="27" customHeight="1" x14ac:dyDescent="0.25">
      <c r="A360" s="64" t="s">
        <v>560</v>
      </c>
      <c r="B360" s="64" t="s">
        <v>561</v>
      </c>
      <c r="C360" s="37">
        <v>4301031173</v>
      </c>
      <c r="D360" s="363">
        <v>4607091389500</v>
      </c>
      <c r="E360" s="363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79</v>
      </c>
      <c r="L360" s="38">
        <v>45</v>
      </c>
      <c r="M360" s="5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65"/>
      <c r="O360" s="365"/>
      <c r="P360" s="365"/>
      <c r="Q360" s="366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  <c r="AC360" s="271" t="s">
        <v>65</v>
      </c>
    </row>
    <row r="361" spans="1:29" ht="27" customHeight="1" x14ac:dyDescent="0.25">
      <c r="A361" s="64" t="s">
        <v>562</v>
      </c>
      <c r="B361" s="64" t="s">
        <v>563</v>
      </c>
      <c r="C361" s="37">
        <v>4301031103</v>
      </c>
      <c r="D361" s="363">
        <v>4680115881983</v>
      </c>
      <c r="E361" s="363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79</v>
      </c>
      <c r="L361" s="38">
        <v>40</v>
      </c>
      <c r="M361" s="571" t="s">
        <v>564</v>
      </c>
      <c r="N361" s="365"/>
      <c r="O361" s="365"/>
      <c r="P361" s="365"/>
      <c r="Q361" s="36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  <c r="AC361" s="272" t="s">
        <v>65</v>
      </c>
    </row>
    <row r="362" spans="1:29" x14ac:dyDescent="0.2">
      <c r="A362" s="370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1"/>
      <c r="M362" s="367" t="s">
        <v>43</v>
      </c>
      <c r="N362" s="368"/>
      <c r="O362" s="368"/>
      <c r="P362" s="368"/>
      <c r="Q362" s="368"/>
      <c r="R362" s="368"/>
      <c r="S362" s="369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9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1"/>
      <c r="M363" s="367" t="s">
        <v>43</v>
      </c>
      <c r="N363" s="368"/>
      <c r="O363" s="368"/>
      <c r="P363" s="368"/>
      <c r="Q363" s="368"/>
      <c r="R363" s="368"/>
      <c r="S363" s="369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9" ht="27.75" customHeight="1" x14ac:dyDescent="0.2">
      <c r="A364" s="360" t="s">
        <v>565</v>
      </c>
      <c r="B364" s="360"/>
      <c r="C364" s="360"/>
      <c r="D364" s="360"/>
      <c r="E364" s="360"/>
      <c r="F364" s="360"/>
      <c r="G364" s="360"/>
      <c r="H364" s="360"/>
      <c r="I364" s="360"/>
      <c r="J364" s="360"/>
      <c r="K364" s="360"/>
      <c r="L364" s="360"/>
      <c r="M364" s="360"/>
      <c r="N364" s="360"/>
      <c r="O364" s="360"/>
      <c r="P364" s="360"/>
      <c r="Q364" s="360"/>
      <c r="R364" s="360"/>
      <c r="S364" s="360"/>
      <c r="T364" s="360"/>
      <c r="U364" s="360"/>
      <c r="V364" s="360"/>
      <c r="W364" s="360"/>
      <c r="X364" s="55"/>
      <c r="Y364" s="55"/>
    </row>
    <row r="365" spans="1:29" ht="16.5" customHeight="1" x14ac:dyDescent="0.25">
      <c r="A365" s="361" t="s">
        <v>565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66"/>
      <c r="Y365" s="66"/>
    </row>
    <row r="366" spans="1:29" ht="14.25" customHeight="1" x14ac:dyDescent="0.25">
      <c r="A366" s="362" t="s">
        <v>118</v>
      </c>
      <c r="B366" s="362"/>
      <c r="C366" s="362"/>
      <c r="D366" s="362"/>
      <c r="E366" s="362"/>
      <c r="F366" s="362"/>
      <c r="G366" s="362"/>
      <c r="H366" s="362"/>
      <c r="I366" s="362"/>
      <c r="J366" s="362"/>
      <c r="K366" s="362"/>
      <c r="L366" s="362"/>
      <c r="M366" s="362"/>
      <c r="N366" s="362"/>
      <c r="O366" s="362"/>
      <c r="P366" s="362"/>
      <c r="Q366" s="362"/>
      <c r="R366" s="362"/>
      <c r="S366" s="362"/>
      <c r="T366" s="362"/>
      <c r="U366" s="362"/>
      <c r="V366" s="362"/>
      <c r="W366" s="362"/>
      <c r="X366" s="67"/>
      <c r="Y366" s="67"/>
    </row>
    <row r="367" spans="1:29" ht="27" customHeight="1" x14ac:dyDescent="0.25">
      <c r="A367" s="64" t="s">
        <v>566</v>
      </c>
      <c r="B367" s="64" t="s">
        <v>567</v>
      </c>
      <c r="C367" s="37">
        <v>4301011371</v>
      </c>
      <c r="D367" s="363">
        <v>4607091389067</v>
      </c>
      <c r="E367" s="363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142</v>
      </c>
      <c r="L367" s="38">
        <v>55</v>
      </c>
      <c r="M367" s="5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65"/>
      <c r="O367" s="365"/>
      <c r="P367" s="365"/>
      <c r="Q367" s="36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65</v>
      </c>
    </row>
    <row r="368" spans="1:29" ht="27" customHeight="1" x14ac:dyDescent="0.25">
      <c r="A368" s="64" t="s">
        <v>568</v>
      </c>
      <c r="B368" s="64" t="s">
        <v>569</v>
      </c>
      <c r="C368" s="37">
        <v>4301011363</v>
      </c>
      <c r="D368" s="363">
        <v>4607091383522</v>
      </c>
      <c r="E368" s="363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114</v>
      </c>
      <c r="L368" s="38">
        <v>55</v>
      </c>
      <c r="M368" s="57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65"/>
      <c r="O368" s="365"/>
      <c r="P368" s="365"/>
      <c r="Q368" s="36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65</v>
      </c>
    </row>
    <row r="369" spans="1:29" ht="27" customHeight="1" x14ac:dyDescent="0.25">
      <c r="A369" s="64" t="s">
        <v>570</v>
      </c>
      <c r="B369" s="64" t="s">
        <v>571</v>
      </c>
      <c r="C369" s="37">
        <v>4301011431</v>
      </c>
      <c r="D369" s="363">
        <v>4607091384437</v>
      </c>
      <c r="E369" s="363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114</v>
      </c>
      <c r="L369" s="38">
        <v>50</v>
      </c>
      <c r="M369" s="574" t="s">
        <v>572</v>
      </c>
      <c r="N369" s="365"/>
      <c r="O369" s="365"/>
      <c r="P369" s="365"/>
      <c r="Q369" s="36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  <c r="AC369" s="275" t="s">
        <v>65</v>
      </c>
    </row>
    <row r="370" spans="1:29" ht="27" customHeight="1" x14ac:dyDescent="0.25">
      <c r="A370" s="64" t="s">
        <v>573</v>
      </c>
      <c r="B370" s="64" t="s">
        <v>574</v>
      </c>
      <c r="C370" s="37">
        <v>4301011365</v>
      </c>
      <c r="D370" s="363">
        <v>4607091389104</v>
      </c>
      <c r="E370" s="363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114</v>
      </c>
      <c r="L370" s="38">
        <v>55</v>
      </c>
      <c r="M370" s="57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65"/>
      <c r="O370" s="365"/>
      <c r="P370" s="365"/>
      <c r="Q370" s="36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76" t="s">
        <v>65</v>
      </c>
    </row>
    <row r="371" spans="1:29" ht="27" customHeight="1" x14ac:dyDescent="0.25">
      <c r="A371" s="64" t="s">
        <v>575</v>
      </c>
      <c r="B371" s="64" t="s">
        <v>576</v>
      </c>
      <c r="C371" s="37">
        <v>4301011142</v>
      </c>
      <c r="D371" s="363">
        <v>4607091389036</v>
      </c>
      <c r="E371" s="363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9" t="s">
        <v>142</v>
      </c>
      <c r="L371" s="38">
        <v>50</v>
      </c>
      <c r="M371" s="57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65"/>
      <c r="O371" s="365"/>
      <c r="P371" s="365"/>
      <c r="Q371" s="36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7" t="s">
        <v>65</v>
      </c>
    </row>
    <row r="372" spans="1:29" ht="27" customHeight="1" x14ac:dyDescent="0.25">
      <c r="A372" s="64" t="s">
        <v>577</v>
      </c>
      <c r="B372" s="64" t="s">
        <v>578</v>
      </c>
      <c r="C372" s="37">
        <v>4301011367</v>
      </c>
      <c r="D372" s="363">
        <v>4680115880603</v>
      </c>
      <c r="E372" s="363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114</v>
      </c>
      <c r="L372" s="38">
        <v>55</v>
      </c>
      <c r="M372" s="577" t="s">
        <v>579</v>
      </c>
      <c r="N372" s="365"/>
      <c r="O372" s="365"/>
      <c r="P372" s="365"/>
      <c r="Q372" s="366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65</v>
      </c>
    </row>
    <row r="373" spans="1:29" ht="27" customHeight="1" x14ac:dyDescent="0.25">
      <c r="A373" s="64" t="s">
        <v>580</v>
      </c>
      <c r="B373" s="64" t="s">
        <v>581</v>
      </c>
      <c r="C373" s="37">
        <v>4301011168</v>
      </c>
      <c r="D373" s="363">
        <v>4607091389999</v>
      </c>
      <c r="E373" s="363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114</v>
      </c>
      <c r="L373" s="38">
        <v>55</v>
      </c>
      <c r="M373" s="578" t="s">
        <v>582</v>
      </c>
      <c r="N373" s="365"/>
      <c r="O373" s="365"/>
      <c r="P373" s="365"/>
      <c r="Q373" s="366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  <c r="AC373" s="279" t="s">
        <v>65</v>
      </c>
    </row>
    <row r="374" spans="1:29" ht="27" customHeight="1" x14ac:dyDescent="0.25">
      <c r="A374" s="64" t="s">
        <v>583</v>
      </c>
      <c r="B374" s="64" t="s">
        <v>584</v>
      </c>
      <c r="C374" s="37">
        <v>4301011372</v>
      </c>
      <c r="D374" s="363">
        <v>4680115882782</v>
      </c>
      <c r="E374" s="363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114</v>
      </c>
      <c r="L374" s="38">
        <v>50</v>
      </c>
      <c r="M374" s="579" t="s">
        <v>585</v>
      </c>
      <c r="N374" s="365"/>
      <c r="O374" s="365"/>
      <c r="P374" s="365"/>
      <c r="Q374" s="366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4301011190</v>
      </c>
      <c r="D375" s="363">
        <v>4607091389098</v>
      </c>
      <c r="E375" s="363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142</v>
      </c>
      <c r="L375" s="38">
        <v>50</v>
      </c>
      <c r="M375" s="5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65"/>
      <c r="O375" s="365"/>
      <c r="P375" s="365"/>
      <c r="Q375" s="366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  <c r="AC375" s="281" t="s">
        <v>65</v>
      </c>
    </row>
    <row r="376" spans="1:29" ht="27" customHeight="1" x14ac:dyDescent="0.25">
      <c r="A376" s="64" t="s">
        <v>588</v>
      </c>
      <c r="B376" s="64" t="s">
        <v>589</v>
      </c>
      <c r="C376" s="37">
        <v>4301011366</v>
      </c>
      <c r="D376" s="363">
        <v>4607091389982</v>
      </c>
      <c r="E376" s="363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114</v>
      </c>
      <c r="L376" s="38">
        <v>55</v>
      </c>
      <c r="M376" s="581" t="s">
        <v>590</v>
      </c>
      <c r="N376" s="365"/>
      <c r="O376" s="365"/>
      <c r="P376" s="365"/>
      <c r="Q376" s="366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  <c r="AC376" s="282" t="s">
        <v>65</v>
      </c>
    </row>
    <row r="377" spans="1:29" x14ac:dyDescent="0.2">
      <c r="A377" s="370"/>
      <c r="B377" s="370"/>
      <c r="C377" s="370"/>
      <c r="D377" s="370"/>
      <c r="E377" s="370"/>
      <c r="F377" s="370"/>
      <c r="G377" s="370"/>
      <c r="H377" s="370"/>
      <c r="I377" s="370"/>
      <c r="J377" s="370"/>
      <c r="K377" s="370"/>
      <c r="L377" s="371"/>
      <c r="M377" s="367" t="s">
        <v>43</v>
      </c>
      <c r="N377" s="368"/>
      <c r="O377" s="368"/>
      <c r="P377" s="368"/>
      <c r="Q377" s="368"/>
      <c r="R377" s="368"/>
      <c r="S377" s="369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9" x14ac:dyDescent="0.2">
      <c r="A378" s="370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1"/>
      <c r="M378" s="367" t="s">
        <v>43</v>
      </c>
      <c r="N378" s="368"/>
      <c r="O378" s="368"/>
      <c r="P378" s="368"/>
      <c r="Q378" s="368"/>
      <c r="R378" s="368"/>
      <c r="S378" s="369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9" ht="14.25" customHeight="1" x14ac:dyDescent="0.25">
      <c r="A379" s="362" t="s">
        <v>111</v>
      </c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2"/>
      <c r="N379" s="362"/>
      <c r="O379" s="362"/>
      <c r="P379" s="362"/>
      <c r="Q379" s="362"/>
      <c r="R379" s="362"/>
      <c r="S379" s="362"/>
      <c r="T379" s="362"/>
      <c r="U379" s="362"/>
      <c r="V379" s="362"/>
      <c r="W379" s="362"/>
      <c r="X379" s="67"/>
      <c r="Y379" s="67"/>
    </row>
    <row r="380" spans="1:29" ht="16.5" customHeight="1" x14ac:dyDescent="0.25">
      <c r="A380" s="64" t="s">
        <v>591</v>
      </c>
      <c r="B380" s="64" t="s">
        <v>592</v>
      </c>
      <c r="C380" s="37">
        <v>4301020222</v>
      </c>
      <c r="D380" s="363">
        <v>4607091388930</v>
      </c>
      <c r="E380" s="363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114</v>
      </c>
      <c r="L380" s="38">
        <v>55</v>
      </c>
      <c r="M380" s="5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65"/>
      <c r="O380" s="365"/>
      <c r="P380" s="365"/>
      <c r="Q380" s="366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  <c r="AC380" s="283" t="s">
        <v>65</v>
      </c>
    </row>
    <row r="381" spans="1:29" ht="16.5" customHeight="1" x14ac:dyDescent="0.25">
      <c r="A381" s="64" t="s">
        <v>593</v>
      </c>
      <c r="B381" s="64" t="s">
        <v>594</v>
      </c>
      <c r="C381" s="37">
        <v>4301020206</v>
      </c>
      <c r="D381" s="363">
        <v>4680115880054</v>
      </c>
      <c r="E381" s="363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114</v>
      </c>
      <c r="L381" s="38">
        <v>55</v>
      </c>
      <c r="M381" s="583" t="s">
        <v>595</v>
      </c>
      <c r="N381" s="365"/>
      <c r="O381" s="365"/>
      <c r="P381" s="365"/>
      <c r="Q381" s="366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  <c r="AC381" s="284" t="s">
        <v>65</v>
      </c>
    </row>
    <row r="382" spans="1:29" x14ac:dyDescent="0.2">
      <c r="A382" s="370"/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1"/>
      <c r="M382" s="367" t="s">
        <v>43</v>
      </c>
      <c r="N382" s="368"/>
      <c r="O382" s="368"/>
      <c r="P382" s="368"/>
      <c r="Q382" s="368"/>
      <c r="R382" s="368"/>
      <c r="S382" s="369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9" x14ac:dyDescent="0.2">
      <c r="A383" s="370"/>
      <c r="B383" s="370"/>
      <c r="C383" s="370"/>
      <c r="D383" s="370"/>
      <c r="E383" s="370"/>
      <c r="F383" s="370"/>
      <c r="G383" s="370"/>
      <c r="H383" s="370"/>
      <c r="I383" s="370"/>
      <c r="J383" s="370"/>
      <c r="K383" s="370"/>
      <c r="L383" s="371"/>
      <c r="M383" s="367" t="s">
        <v>43</v>
      </c>
      <c r="N383" s="368"/>
      <c r="O383" s="368"/>
      <c r="P383" s="368"/>
      <c r="Q383" s="368"/>
      <c r="R383" s="368"/>
      <c r="S383" s="369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9" ht="14.25" customHeight="1" x14ac:dyDescent="0.25">
      <c r="A384" s="362" t="s">
        <v>75</v>
      </c>
      <c r="B384" s="362"/>
      <c r="C384" s="362"/>
      <c r="D384" s="362"/>
      <c r="E384" s="362"/>
      <c r="F384" s="362"/>
      <c r="G384" s="362"/>
      <c r="H384" s="362"/>
      <c r="I384" s="362"/>
      <c r="J384" s="362"/>
      <c r="K384" s="362"/>
      <c r="L384" s="362"/>
      <c r="M384" s="362"/>
      <c r="N384" s="362"/>
      <c r="O384" s="362"/>
      <c r="P384" s="362"/>
      <c r="Q384" s="362"/>
      <c r="R384" s="362"/>
      <c r="S384" s="362"/>
      <c r="T384" s="362"/>
      <c r="U384" s="362"/>
      <c r="V384" s="362"/>
      <c r="W384" s="362"/>
      <c r="X384" s="67"/>
      <c r="Y384" s="67"/>
    </row>
    <row r="385" spans="1:29" ht="27" customHeight="1" x14ac:dyDescent="0.25">
      <c r="A385" s="64" t="s">
        <v>596</v>
      </c>
      <c r="B385" s="64" t="s">
        <v>597</v>
      </c>
      <c r="C385" s="37">
        <v>4301031198</v>
      </c>
      <c r="D385" s="363">
        <v>4607091383348</v>
      </c>
      <c r="E385" s="36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114</v>
      </c>
      <c r="L385" s="38">
        <v>55</v>
      </c>
      <c r="M385" s="584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65"/>
      <c r="O385" s="365"/>
      <c r="P385" s="365"/>
      <c r="Q385" s="36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65</v>
      </c>
    </row>
    <row r="386" spans="1:29" ht="27" customHeight="1" x14ac:dyDescent="0.25">
      <c r="A386" s="64" t="s">
        <v>598</v>
      </c>
      <c r="B386" s="64" t="s">
        <v>599</v>
      </c>
      <c r="C386" s="37">
        <v>4301031188</v>
      </c>
      <c r="D386" s="363">
        <v>4607091383386</v>
      </c>
      <c r="E386" s="36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79</v>
      </c>
      <c r="L386" s="38">
        <v>55</v>
      </c>
      <c r="M386" s="585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65"/>
      <c r="O386" s="365"/>
      <c r="P386" s="365"/>
      <c r="Q386" s="36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6" t="s">
        <v>65</v>
      </c>
    </row>
    <row r="387" spans="1:29" ht="27" customHeight="1" x14ac:dyDescent="0.25">
      <c r="A387" s="64" t="s">
        <v>600</v>
      </c>
      <c r="B387" s="64" t="s">
        <v>601</v>
      </c>
      <c r="C387" s="37">
        <v>4301031189</v>
      </c>
      <c r="D387" s="363">
        <v>4607091383355</v>
      </c>
      <c r="E387" s="36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79</v>
      </c>
      <c r="L387" s="38">
        <v>55</v>
      </c>
      <c r="M387" s="586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65"/>
      <c r="O387" s="365"/>
      <c r="P387" s="365"/>
      <c r="Q387" s="36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7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4301031214</v>
      </c>
      <c r="D388" s="363">
        <v>4680115882072</v>
      </c>
      <c r="E388" s="363"/>
      <c r="F388" s="63">
        <v>0.6</v>
      </c>
      <c r="G388" s="38">
        <v>6</v>
      </c>
      <c r="H388" s="63">
        <v>3.6</v>
      </c>
      <c r="I388" s="63">
        <v>3.84</v>
      </c>
      <c r="J388" s="38">
        <v>120</v>
      </c>
      <c r="K388" s="39" t="s">
        <v>114</v>
      </c>
      <c r="L388" s="38">
        <v>55</v>
      </c>
      <c r="M388" s="587" t="s">
        <v>604</v>
      </c>
      <c r="N388" s="365"/>
      <c r="O388" s="365"/>
      <c r="P388" s="365"/>
      <c r="Q388" s="36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65</v>
      </c>
    </row>
    <row r="389" spans="1:29" ht="27" customHeight="1" x14ac:dyDescent="0.25">
      <c r="A389" s="64" t="s">
        <v>605</v>
      </c>
      <c r="B389" s="64" t="s">
        <v>606</v>
      </c>
      <c r="C389" s="37">
        <v>4301031217</v>
      </c>
      <c r="D389" s="363">
        <v>4680115882102</v>
      </c>
      <c r="E389" s="363"/>
      <c r="F389" s="63">
        <v>0.6</v>
      </c>
      <c r="G389" s="38">
        <v>6</v>
      </c>
      <c r="H389" s="63">
        <v>3.6</v>
      </c>
      <c r="I389" s="63">
        <v>3.81</v>
      </c>
      <c r="J389" s="38">
        <v>120</v>
      </c>
      <c r="K389" s="39" t="s">
        <v>79</v>
      </c>
      <c r="L389" s="38">
        <v>55</v>
      </c>
      <c r="M389" s="588" t="s">
        <v>607</v>
      </c>
      <c r="N389" s="365"/>
      <c r="O389" s="365"/>
      <c r="P389" s="365"/>
      <c r="Q389" s="36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289" t="s">
        <v>65</v>
      </c>
    </row>
    <row r="390" spans="1:29" ht="27" customHeight="1" x14ac:dyDescent="0.25">
      <c r="A390" s="64" t="s">
        <v>608</v>
      </c>
      <c r="B390" s="64" t="s">
        <v>609</v>
      </c>
      <c r="C390" s="37">
        <v>4301031216</v>
      </c>
      <c r="D390" s="363">
        <v>4680115882096</v>
      </c>
      <c r="E390" s="363"/>
      <c r="F390" s="63">
        <v>0.6</v>
      </c>
      <c r="G390" s="38">
        <v>6</v>
      </c>
      <c r="H390" s="63">
        <v>3.6</v>
      </c>
      <c r="I390" s="63">
        <v>3.81</v>
      </c>
      <c r="J390" s="38">
        <v>120</v>
      </c>
      <c r="K390" s="39" t="s">
        <v>79</v>
      </c>
      <c r="L390" s="38">
        <v>55</v>
      </c>
      <c r="M390" s="589" t="s">
        <v>610</v>
      </c>
      <c r="N390" s="365"/>
      <c r="O390" s="365"/>
      <c r="P390" s="365"/>
      <c r="Q390" s="36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90" t="s">
        <v>65</v>
      </c>
    </row>
    <row r="391" spans="1:29" x14ac:dyDescent="0.2">
      <c r="A391" s="370"/>
      <c r="B391" s="370"/>
      <c r="C391" s="370"/>
      <c r="D391" s="370"/>
      <c r="E391" s="370"/>
      <c r="F391" s="370"/>
      <c r="G391" s="370"/>
      <c r="H391" s="370"/>
      <c r="I391" s="370"/>
      <c r="J391" s="370"/>
      <c r="K391" s="370"/>
      <c r="L391" s="371"/>
      <c r="M391" s="367" t="s">
        <v>43</v>
      </c>
      <c r="N391" s="368"/>
      <c r="O391" s="368"/>
      <c r="P391" s="368"/>
      <c r="Q391" s="368"/>
      <c r="R391" s="368"/>
      <c r="S391" s="369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9" x14ac:dyDescent="0.2">
      <c r="A392" s="370"/>
      <c r="B392" s="370"/>
      <c r="C392" s="370"/>
      <c r="D392" s="370"/>
      <c r="E392" s="370"/>
      <c r="F392" s="370"/>
      <c r="G392" s="370"/>
      <c r="H392" s="370"/>
      <c r="I392" s="370"/>
      <c r="J392" s="370"/>
      <c r="K392" s="370"/>
      <c r="L392" s="371"/>
      <c r="M392" s="367" t="s">
        <v>43</v>
      </c>
      <c r="N392" s="368"/>
      <c r="O392" s="368"/>
      <c r="P392" s="368"/>
      <c r="Q392" s="368"/>
      <c r="R392" s="368"/>
      <c r="S392" s="369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9" ht="14.25" customHeight="1" x14ac:dyDescent="0.25">
      <c r="A393" s="362" t="s">
        <v>80</v>
      </c>
      <c r="B393" s="362"/>
      <c r="C393" s="362"/>
      <c r="D393" s="362"/>
      <c r="E393" s="362"/>
      <c r="F393" s="362"/>
      <c r="G393" s="362"/>
      <c r="H393" s="362"/>
      <c r="I393" s="362"/>
      <c r="J393" s="362"/>
      <c r="K393" s="362"/>
      <c r="L393" s="362"/>
      <c r="M393" s="362"/>
      <c r="N393" s="362"/>
      <c r="O393" s="362"/>
      <c r="P393" s="362"/>
      <c r="Q393" s="362"/>
      <c r="R393" s="362"/>
      <c r="S393" s="362"/>
      <c r="T393" s="362"/>
      <c r="U393" s="362"/>
      <c r="V393" s="362"/>
      <c r="W393" s="362"/>
      <c r="X393" s="67"/>
      <c r="Y393" s="67"/>
    </row>
    <row r="394" spans="1:29" ht="16.5" customHeight="1" x14ac:dyDescent="0.25">
      <c r="A394" s="64" t="s">
        <v>611</v>
      </c>
      <c r="B394" s="64" t="s">
        <v>612</v>
      </c>
      <c r="C394" s="37">
        <v>4301051230</v>
      </c>
      <c r="D394" s="363">
        <v>4607091383409</v>
      </c>
      <c r="E394" s="363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79</v>
      </c>
      <c r="L394" s="38">
        <v>45</v>
      </c>
      <c r="M394" s="5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65"/>
      <c r="O394" s="365"/>
      <c r="P394" s="365"/>
      <c r="Q394" s="366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  <c r="AC394" s="291" t="s">
        <v>65</v>
      </c>
    </row>
    <row r="395" spans="1:29" ht="16.5" customHeight="1" x14ac:dyDescent="0.25">
      <c r="A395" s="64" t="s">
        <v>613</v>
      </c>
      <c r="B395" s="64" t="s">
        <v>614</v>
      </c>
      <c r="C395" s="37">
        <v>4301051231</v>
      </c>
      <c r="D395" s="363">
        <v>4607091383416</v>
      </c>
      <c r="E395" s="363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79</v>
      </c>
      <c r="L395" s="38">
        <v>45</v>
      </c>
      <c r="M395" s="5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65"/>
      <c r="O395" s="365"/>
      <c r="P395" s="365"/>
      <c r="Q395" s="366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  <c r="AC395" s="292" t="s">
        <v>65</v>
      </c>
    </row>
    <row r="396" spans="1:29" x14ac:dyDescent="0.2">
      <c r="A396" s="370"/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1"/>
      <c r="M396" s="367" t="s">
        <v>43</v>
      </c>
      <c r="N396" s="368"/>
      <c r="O396" s="368"/>
      <c r="P396" s="368"/>
      <c r="Q396" s="368"/>
      <c r="R396" s="368"/>
      <c r="S396" s="369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9" x14ac:dyDescent="0.2">
      <c r="A397" s="370"/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1"/>
      <c r="M397" s="367" t="s">
        <v>43</v>
      </c>
      <c r="N397" s="368"/>
      <c r="O397" s="368"/>
      <c r="P397" s="368"/>
      <c r="Q397" s="368"/>
      <c r="R397" s="368"/>
      <c r="S397" s="369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9" ht="27.75" customHeight="1" x14ac:dyDescent="0.2">
      <c r="A398" s="360" t="s">
        <v>615</v>
      </c>
      <c r="B398" s="360"/>
      <c r="C398" s="360"/>
      <c r="D398" s="360"/>
      <c r="E398" s="360"/>
      <c r="F398" s="360"/>
      <c r="G398" s="360"/>
      <c r="H398" s="360"/>
      <c r="I398" s="360"/>
      <c r="J398" s="360"/>
      <c r="K398" s="360"/>
      <c r="L398" s="360"/>
      <c r="M398" s="360"/>
      <c r="N398" s="360"/>
      <c r="O398" s="360"/>
      <c r="P398" s="360"/>
      <c r="Q398" s="360"/>
      <c r="R398" s="360"/>
      <c r="S398" s="360"/>
      <c r="T398" s="360"/>
      <c r="U398" s="360"/>
      <c r="V398" s="360"/>
      <c r="W398" s="360"/>
      <c r="X398" s="55"/>
      <c r="Y398" s="55"/>
    </row>
    <row r="399" spans="1:29" ht="16.5" customHeight="1" x14ac:dyDescent="0.25">
      <c r="A399" s="361" t="s">
        <v>616</v>
      </c>
      <c r="B399" s="361"/>
      <c r="C399" s="361"/>
      <c r="D399" s="361"/>
      <c r="E399" s="361"/>
      <c r="F399" s="361"/>
      <c r="G399" s="361"/>
      <c r="H399" s="361"/>
      <c r="I399" s="361"/>
      <c r="J399" s="361"/>
      <c r="K399" s="361"/>
      <c r="L399" s="361"/>
      <c r="M399" s="361"/>
      <c r="N399" s="361"/>
      <c r="O399" s="361"/>
      <c r="P399" s="361"/>
      <c r="Q399" s="361"/>
      <c r="R399" s="361"/>
      <c r="S399" s="361"/>
      <c r="T399" s="361"/>
      <c r="U399" s="361"/>
      <c r="V399" s="361"/>
      <c r="W399" s="361"/>
      <c r="X399" s="66"/>
      <c r="Y399" s="66"/>
    </row>
    <row r="400" spans="1:29" ht="14.25" customHeight="1" x14ac:dyDescent="0.25">
      <c r="A400" s="362" t="s">
        <v>118</v>
      </c>
      <c r="B400" s="362"/>
      <c r="C400" s="362"/>
      <c r="D400" s="362"/>
      <c r="E400" s="362"/>
      <c r="F400" s="362"/>
      <c r="G400" s="362"/>
      <c r="H400" s="362"/>
      <c r="I400" s="362"/>
      <c r="J400" s="362"/>
      <c r="K400" s="362"/>
      <c r="L400" s="362"/>
      <c r="M400" s="362"/>
      <c r="N400" s="362"/>
      <c r="O400" s="362"/>
      <c r="P400" s="362"/>
      <c r="Q400" s="362"/>
      <c r="R400" s="362"/>
      <c r="S400" s="362"/>
      <c r="T400" s="362"/>
      <c r="U400" s="362"/>
      <c r="V400" s="362"/>
      <c r="W400" s="362"/>
      <c r="X400" s="67"/>
      <c r="Y400" s="67"/>
    </row>
    <row r="401" spans="1:29" ht="27" customHeight="1" x14ac:dyDescent="0.25">
      <c r="A401" s="64" t="s">
        <v>617</v>
      </c>
      <c r="B401" s="64" t="s">
        <v>618</v>
      </c>
      <c r="C401" s="37">
        <v>4301011434</v>
      </c>
      <c r="D401" s="363">
        <v>4680115881099</v>
      </c>
      <c r="E401" s="363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114</v>
      </c>
      <c r="L401" s="38">
        <v>50</v>
      </c>
      <c r="M401" s="592" t="s">
        <v>619</v>
      </c>
      <c r="N401" s="365"/>
      <c r="O401" s="365"/>
      <c r="P401" s="365"/>
      <c r="Q401" s="366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  <c r="AC401" s="293" t="s">
        <v>65</v>
      </c>
    </row>
    <row r="402" spans="1:29" ht="27" customHeight="1" x14ac:dyDescent="0.25">
      <c r="A402" s="64" t="s">
        <v>620</v>
      </c>
      <c r="B402" s="64" t="s">
        <v>621</v>
      </c>
      <c r="C402" s="37">
        <v>4301011435</v>
      </c>
      <c r="D402" s="363">
        <v>4680115881150</v>
      </c>
      <c r="E402" s="363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114</v>
      </c>
      <c r="L402" s="38">
        <v>50</v>
      </c>
      <c r="M402" s="593" t="s">
        <v>622</v>
      </c>
      <c r="N402" s="365"/>
      <c r="O402" s="365"/>
      <c r="P402" s="365"/>
      <c r="Q402" s="366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  <c r="AC402" s="294" t="s">
        <v>65</v>
      </c>
    </row>
    <row r="403" spans="1:29" x14ac:dyDescent="0.2">
      <c r="A403" s="370"/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1"/>
      <c r="M403" s="367" t="s">
        <v>43</v>
      </c>
      <c r="N403" s="368"/>
      <c r="O403" s="368"/>
      <c r="P403" s="368"/>
      <c r="Q403" s="368"/>
      <c r="R403" s="368"/>
      <c r="S403" s="369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9" x14ac:dyDescent="0.2">
      <c r="A404" s="370"/>
      <c r="B404" s="370"/>
      <c r="C404" s="370"/>
      <c r="D404" s="370"/>
      <c r="E404" s="370"/>
      <c r="F404" s="370"/>
      <c r="G404" s="370"/>
      <c r="H404" s="370"/>
      <c r="I404" s="370"/>
      <c r="J404" s="370"/>
      <c r="K404" s="370"/>
      <c r="L404" s="371"/>
      <c r="M404" s="367" t="s">
        <v>43</v>
      </c>
      <c r="N404" s="368"/>
      <c r="O404" s="368"/>
      <c r="P404" s="368"/>
      <c r="Q404" s="368"/>
      <c r="R404" s="368"/>
      <c r="S404" s="369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9" ht="14.25" customHeight="1" x14ac:dyDescent="0.25">
      <c r="A405" s="362" t="s">
        <v>111</v>
      </c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2"/>
      <c r="N405" s="362"/>
      <c r="O405" s="362"/>
      <c r="P405" s="362"/>
      <c r="Q405" s="362"/>
      <c r="R405" s="362"/>
      <c r="S405" s="362"/>
      <c r="T405" s="362"/>
      <c r="U405" s="362"/>
      <c r="V405" s="362"/>
      <c r="W405" s="362"/>
      <c r="X405" s="67"/>
      <c r="Y405" s="67"/>
    </row>
    <row r="406" spans="1:29" ht="16.5" customHeight="1" x14ac:dyDescent="0.25">
      <c r="A406" s="64" t="s">
        <v>623</v>
      </c>
      <c r="B406" s="64" t="s">
        <v>624</v>
      </c>
      <c r="C406" s="37">
        <v>4301020230</v>
      </c>
      <c r="D406" s="363">
        <v>4680115881112</v>
      </c>
      <c r="E406" s="363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114</v>
      </c>
      <c r="L406" s="38">
        <v>50</v>
      </c>
      <c r="M406" s="594" t="s">
        <v>625</v>
      </c>
      <c r="N406" s="365"/>
      <c r="O406" s="365"/>
      <c r="P406" s="365"/>
      <c r="Q406" s="366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  <c r="AC406" s="295" t="s">
        <v>65</v>
      </c>
    </row>
    <row r="407" spans="1:29" ht="27" customHeight="1" x14ac:dyDescent="0.25">
      <c r="A407" s="64" t="s">
        <v>626</v>
      </c>
      <c r="B407" s="64" t="s">
        <v>627</v>
      </c>
      <c r="C407" s="37">
        <v>4301020231</v>
      </c>
      <c r="D407" s="363">
        <v>4680115881129</v>
      </c>
      <c r="E407" s="363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114</v>
      </c>
      <c r="L407" s="38">
        <v>50</v>
      </c>
      <c r="M407" s="595" t="s">
        <v>628</v>
      </c>
      <c r="N407" s="365"/>
      <c r="O407" s="365"/>
      <c r="P407" s="365"/>
      <c r="Q407" s="366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  <c r="AC407" s="296" t="s">
        <v>65</v>
      </c>
    </row>
    <row r="408" spans="1:29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1"/>
      <c r="M408" s="367" t="s">
        <v>43</v>
      </c>
      <c r="N408" s="368"/>
      <c r="O408" s="368"/>
      <c r="P408" s="368"/>
      <c r="Q408" s="368"/>
      <c r="R408" s="368"/>
      <c r="S408" s="369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9" x14ac:dyDescent="0.2">
      <c r="A409" s="370"/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1"/>
      <c r="M409" s="367" t="s">
        <v>43</v>
      </c>
      <c r="N409" s="368"/>
      <c r="O409" s="368"/>
      <c r="P409" s="368"/>
      <c r="Q409" s="368"/>
      <c r="R409" s="368"/>
      <c r="S409" s="369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9" ht="14.25" customHeight="1" x14ac:dyDescent="0.25">
      <c r="A410" s="362" t="s">
        <v>75</v>
      </c>
      <c r="B410" s="362"/>
      <c r="C410" s="362"/>
      <c r="D410" s="362"/>
      <c r="E410" s="362"/>
      <c r="F410" s="362"/>
      <c r="G410" s="362"/>
      <c r="H410" s="362"/>
      <c r="I410" s="362"/>
      <c r="J410" s="362"/>
      <c r="K410" s="362"/>
      <c r="L410" s="362"/>
      <c r="M410" s="362"/>
      <c r="N410" s="362"/>
      <c r="O410" s="362"/>
      <c r="P410" s="362"/>
      <c r="Q410" s="362"/>
      <c r="R410" s="362"/>
      <c r="S410" s="362"/>
      <c r="T410" s="362"/>
      <c r="U410" s="362"/>
      <c r="V410" s="362"/>
      <c r="W410" s="362"/>
      <c r="X410" s="67"/>
      <c r="Y410" s="67"/>
    </row>
    <row r="411" spans="1:29" ht="27" customHeight="1" x14ac:dyDescent="0.25">
      <c r="A411" s="64" t="s">
        <v>629</v>
      </c>
      <c r="B411" s="64" t="s">
        <v>630</v>
      </c>
      <c r="C411" s="37">
        <v>4301031192</v>
      </c>
      <c r="D411" s="363">
        <v>4680115881167</v>
      </c>
      <c r="E411" s="363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79</v>
      </c>
      <c r="L411" s="38">
        <v>40</v>
      </c>
      <c r="M411" s="596" t="s">
        <v>631</v>
      </c>
      <c r="N411" s="365"/>
      <c r="O411" s="365"/>
      <c r="P411" s="365"/>
      <c r="Q411" s="366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  <c r="AC411" s="297" t="s">
        <v>65</v>
      </c>
    </row>
    <row r="412" spans="1:29" ht="16.5" customHeight="1" x14ac:dyDescent="0.25">
      <c r="A412" s="64" t="s">
        <v>632</v>
      </c>
      <c r="B412" s="64" t="s">
        <v>633</v>
      </c>
      <c r="C412" s="37">
        <v>4301031193</v>
      </c>
      <c r="D412" s="363">
        <v>4680115881136</v>
      </c>
      <c r="E412" s="363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79</v>
      </c>
      <c r="L412" s="38">
        <v>40</v>
      </c>
      <c r="M412" s="597" t="s">
        <v>634</v>
      </c>
      <c r="N412" s="365"/>
      <c r="O412" s="365"/>
      <c r="P412" s="365"/>
      <c r="Q412" s="366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  <c r="AC412" s="298" t="s">
        <v>65</v>
      </c>
    </row>
    <row r="413" spans="1:29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1"/>
      <c r="M413" s="367" t="s">
        <v>43</v>
      </c>
      <c r="N413" s="368"/>
      <c r="O413" s="368"/>
      <c r="P413" s="368"/>
      <c r="Q413" s="368"/>
      <c r="R413" s="368"/>
      <c r="S413" s="369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9" x14ac:dyDescent="0.2">
      <c r="A414" s="370"/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1"/>
      <c r="M414" s="367" t="s">
        <v>43</v>
      </c>
      <c r="N414" s="368"/>
      <c r="O414" s="368"/>
      <c r="P414" s="368"/>
      <c r="Q414" s="368"/>
      <c r="R414" s="368"/>
      <c r="S414" s="369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9" ht="14.25" customHeight="1" x14ac:dyDescent="0.25">
      <c r="A415" s="362" t="s">
        <v>80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67"/>
      <c r="Y415" s="67"/>
    </row>
    <row r="416" spans="1:29" ht="27" customHeight="1" x14ac:dyDescent="0.25">
      <c r="A416" s="64" t="s">
        <v>635</v>
      </c>
      <c r="B416" s="64" t="s">
        <v>636</v>
      </c>
      <c r="C416" s="37">
        <v>4301051383</v>
      </c>
      <c r="D416" s="363">
        <v>4680115881143</v>
      </c>
      <c r="E416" s="363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79</v>
      </c>
      <c r="L416" s="38">
        <v>40</v>
      </c>
      <c r="M416" s="598" t="s">
        <v>637</v>
      </c>
      <c r="N416" s="365"/>
      <c r="O416" s="365"/>
      <c r="P416" s="365"/>
      <c r="Q416" s="36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299" t="s">
        <v>65</v>
      </c>
    </row>
    <row r="417" spans="1:29" ht="27" customHeight="1" x14ac:dyDescent="0.25">
      <c r="A417" s="64" t="s">
        <v>638</v>
      </c>
      <c r="B417" s="64" t="s">
        <v>639</v>
      </c>
      <c r="C417" s="37">
        <v>4301051381</v>
      </c>
      <c r="D417" s="363">
        <v>4680115881068</v>
      </c>
      <c r="E417" s="363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79</v>
      </c>
      <c r="L417" s="38">
        <v>30</v>
      </c>
      <c r="M417" s="599" t="s">
        <v>640</v>
      </c>
      <c r="N417" s="365"/>
      <c r="O417" s="365"/>
      <c r="P417" s="365"/>
      <c r="Q417" s="366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0" t="s">
        <v>65</v>
      </c>
    </row>
    <row r="418" spans="1:29" ht="27" customHeight="1" x14ac:dyDescent="0.25">
      <c r="A418" s="64" t="s">
        <v>641</v>
      </c>
      <c r="B418" s="64" t="s">
        <v>642</v>
      </c>
      <c r="C418" s="37">
        <v>4301051382</v>
      </c>
      <c r="D418" s="363">
        <v>4680115881075</v>
      </c>
      <c r="E418" s="363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79</v>
      </c>
      <c r="L418" s="38">
        <v>30</v>
      </c>
      <c r="M418" s="600" t="s">
        <v>643</v>
      </c>
      <c r="N418" s="365"/>
      <c r="O418" s="365"/>
      <c r="P418" s="365"/>
      <c r="Q418" s="366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  <c r="AC418" s="301" t="s">
        <v>65</v>
      </c>
    </row>
    <row r="419" spans="1:29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1"/>
      <c r="M419" s="367" t="s">
        <v>43</v>
      </c>
      <c r="N419" s="368"/>
      <c r="O419" s="368"/>
      <c r="P419" s="368"/>
      <c r="Q419" s="368"/>
      <c r="R419" s="368"/>
      <c r="S419" s="369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9" x14ac:dyDescent="0.2">
      <c r="A420" s="370"/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1"/>
      <c r="M420" s="367" t="s">
        <v>43</v>
      </c>
      <c r="N420" s="368"/>
      <c r="O420" s="368"/>
      <c r="P420" s="368"/>
      <c r="Q420" s="368"/>
      <c r="R420" s="368"/>
      <c r="S420" s="369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9" ht="15" customHeight="1" x14ac:dyDescent="0.2">
      <c r="A421" s="370"/>
      <c r="B421" s="370"/>
      <c r="C421" s="370"/>
      <c r="D421" s="370"/>
      <c r="E421" s="370"/>
      <c r="F421" s="370"/>
      <c r="G421" s="370"/>
      <c r="H421" s="370"/>
      <c r="I421" s="370"/>
      <c r="J421" s="370"/>
      <c r="K421" s="370"/>
      <c r="L421" s="604"/>
      <c r="M421" s="601" t="s">
        <v>36</v>
      </c>
      <c r="N421" s="602"/>
      <c r="O421" s="602"/>
      <c r="P421" s="602"/>
      <c r="Q421" s="602"/>
      <c r="R421" s="602"/>
      <c r="S421" s="603"/>
      <c r="T421" s="43" t="s">
        <v>0</v>
      </c>
      <c r="U421" s="44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50</v>
      </c>
      <c r="V421" s="44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50.4</v>
      </c>
      <c r="W421" s="43"/>
      <c r="X421" s="68"/>
      <c r="Y421" s="68"/>
    </row>
    <row r="422" spans="1:29" x14ac:dyDescent="0.2">
      <c r="A422" s="370"/>
      <c r="B422" s="370"/>
      <c r="C422" s="370"/>
      <c r="D422" s="370"/>
      <c r="E422" s="370"/>
      <c r="F422" s="370"/>
      <c r="G422" s="370"/>
      <c r="H422" s="370"/>
      <c r="I422" s="370"/>
      <c r="J422" s="370"/>
      <c r="K422" s="370"/>
      <c r="L422" s="604"/>
      <c r="M422" s="601" t="s">
        <v>37</v>
      </c>
      <c r="N422" s="602"/>
      <c r="O422" s="602"/>
      <c r="P422" s="602"/>
      <c r="Q422" s="602"/>
      <c r="R422" s="602"/>
      <c r="S422" s="603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57.888888888888886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58.352000000000004</v>
      </c>
      <c r="W422" s="43"/>
      <c r="X422" s="68"/>
      <c r="Y422" s="68"/>
    </row>
    <row r="423" spans="1:29" x14ac:dyDescent="0.2">
      <c r="A423" s="370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604"/>
      <c r="M423" s="601" t="s">
        <v>38</v>
      </c>
      <c r="N423" s="602"/>
      <c r="O423" s="602"/>
      <c r="P423" s="602"/>
      <c r="Q423" s="602"/>
      <c r="R423" s="602"/>
      <c r="S423" s="603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</v>
      </c>
      <c r="W423" s="43"/>
      <c r="X423" s="68"/>
      <c r="Y423" s="68"/>
    </row>
    <row r="424" spans="1:29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604"/>
      <c r="M424" s="601" t="s">
        <v>39</v>
      </c>
      <c r="N424" s="602"/>
      <c r="O424" s="602"/>
      <c r="P424" s="602"/>
      <c r="Q424" s="602"/>
      <c r="R424" s="602"/>
      <c r="S424" s="603"/>
      <c r="T424" s="43" t="s">
        <v>0</v>
      </c>
      <c r="U424" s="44">
        <f>GrossWeightTotal+PalletQtyTotal*25</f>
        <v>82.888888888888886</v>
      </c>
      <c r="V424" s="44">
        <f>GrossWeightTotalR+PalletQtyTotalR*25</f>
        <v>83.352000000000004</v>
      </c>
      <c r="W424" s="43"/>
      <c r="X424" s="68"/>
      <c r="Y424" s="68"/>
    </row>
    <row r="425" spans="1:29" x14ac:dyDescent="0.2">
      <c r="A425" s="370"/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604"/>
      <c r="M425" s="601" t="s">
        <v>40</v>
      </c>
      <c r="N425" s="602"/>
      <c r="O425" s="602"/>
      <c r="P425" s="602"/>
      <c r="Q425" s="602"/>
      <c r="R425" s="602"/>
      <c r="S425" s="603"/>
      <c r="T425" s="43" t="s">
        <v>23</v>
      </c>
      <c r="U425" s="44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27.777777777777779</v>
      </c>
      <c r="V425" s="44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28</v>
      </c>
      <c r="W425" s="43"/>
      <c r="X425" s="68"/>
      <c r="Y425" s="68"/>
    </row>
    <row r="426" spans="1:29" ht="14.25" x14ac:dyDescent="0.2">
      <c r="A426" s="370"/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604"/>
      <c r="M426" s="601" t="s">
        <v>41</v>
      </c>
      <c r="N426" s="602"/>
      <c r="O426" s="602"/>
      <c r="P426" s="602"/>
      <c r="Q426" s="602"/>
      <c r="R426" s="602"/>
      <c r="S426" s="603"/>
      <c r="T426" s="46" t="s">
        <v>54</v>
      </c>
      <c r="U426" s="43"/>
      <c r="V426" s="43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0.21084</v>
      </c>
      <c r="X426" s="68"/>
      <c r="Y426" s="68"/>
    </row>
    <row r="427" spans="1:29" ht="13.5" thickBot="1" x14ac:dyDescent="0.25"/>
    <row r="428" spans="1:29" ht="27" thickTop="1" thickBot="1" x14ac:dyDescent="0.25">
      <c r="A428" s="47" t="s">
        <v>9</v>
      </c>
      <c r="B428" s="71" t="s">
        <v>74</v>
      </c>
      <c r="C428" s="605" t="s">
        <v>109</v>
      </c>
      <c r="D428" s="605" t="s">
        <v>109</v>
      </c>
      <c r="E428" s="605" t="s">
        <v>109</v>
      </c>
      <c r="F428" s="605" t="s">
        <v>109</v>
      </c>
      <c r="G428" s="605" t="s">
        <v>231</v>
      </c>
      <c r="H428" s="605" t="s">
        <v>231</v>
      </c>
      <c r="I428" s="605" t="s">
        <v>231</v>
      </c>
      <c r="J428" s="605" t="s">
        <v>231</v>
      </c>
      <c r="K428" s="605" t="s">
        <v>450</v>
      </c>
      <c r="L428" s="605" t="s">
        <v>450</v>
      </c>
      <c r="M428" s="605" t="s">
        <v>503</v>
      </c>
      <c r="N428" s="605" t="s">
        <v>503</v>
      </c>
      <c r="O428" s="71" t="s">
        <v>565</v>
      </c>
      <c r="P428" s="71" t="s">
        <v>615</v>
      </c>
      <c r="Q428" s="1"/>
      <c r="R428" s="1"/>
      <c r="S428" s="1"/>
      <c r="T428" s="1"/>
      <c r="Y428" s="61"/>
      <c r="AB428" s="1"/>
    </row>
    <row r="429" spans="1:29" ht="14.25" customHeight="1" thickTop="1" x14ac:dyDescent="0.2">
      <c r="A429" s="606" t="s">
        <v>10</v>
      </c>
      <c r="B429" s="605" t="s">
        <v>74</v>
      </c>
      <c r="C429" s="605" t="s">
        <v>110</v>
      </c>
      <c r="D429" s="605" t="s">
        <v>117</v>
      </c>
      <c r="E429" s="605" t="s">
        <v>109</v>
      </c>
      <c r="F429" s="605" t="s">
        <v>222</v>
      </c>
      <c r="G429" s="605" t="s">
        <v>232</v>
      </c>
      <c r="H429" s="605" t="s">
        <v>239</v>
      </c>
      <c r="I429" s="605" t="s">
        <v>418</v>
      </c>
      <c r="J429" s="605" t="s">
        <v>435</v>
      </c>
      <c r="K429" s="605" t="s">
        <v>451</v>
      </c>
      <c r="L429" s="605" t="s">
        <v>476</v>
      </c>
      <c r="M429" s="605" t="s">
        <v>504</v>
      </c>
      <c r="N429" s="605" t="s">
        <v>549</v>
      </c>
      <c r="O429" s="605" t="s">
        <v>565</v>
      </c>
      <c r="P429" s="605" t="s">
        <v>616</v>
      </c>
      <c r="Q429" s="1"/>
      <c r="R429" s="1"/>
      <c r="S429" s="1"/>
      <c r="T429" s="1"/>
      <c r="Y429" s="61"/>
      <c r="AB429" s="1"/>
    </row>
    <row r="430" spans="1:29" ht="13.5" thickBot="1" x14ac:dyDescent="0.25">
      <c r="A430" s="607"/>
      <c r="B430" s="605"/>
      <c r="C430" s="605"/>
      <c r="D430" s="605"/>
      <c r="E430" s="605"/>
      <c r="F430" s="605"/>
      <c r="G430" s="605"/>
      <c r="H430" s="605"/>
      <c r="I430" s="605"/>
      <c r="J430" s="605"/>
      <c r="K430" s="605"/>
      <c r="L430" s="605"/>
      <c r="M430" s="605"/>
      <c r="N430" s="605"/>
      <c r="O430" s="605"/>
      <c r="P430" s="605"/>
      <c r="Q430" s="1"/>
      <c r="R430" s="1"/>
      <c r="S430" s="1"/>
      <c r="T430" s="1"/>
      <c r="Y430" s="61"/>
      <c r="AB430" s="1"/>
    </row>
    <row r="431" spans="1:29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50.4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0</v>
      </c>
      <c r="I431" s="53">
        <f>IFERROR(V230*1,"0")+IFERROR(V231*1,"0")+IFERROR(V232*1,"0")+IFERROR(V233*1,"0")+IFERROR(V234*1,"0")+IFERROR(V235*1,"0")+IFERROR(V236*1,"0")+IFERROR(V240*1,"0")+IFERROR(V241*1,"0")</f>
        <v>0</v>
      </c>
      <c r="J431" s="53">
        <f>IFERROR(V246*1,"0")+IFERROR(V247*1,"0")+IFERROR(V251*1,"0")+IFERROR(V252*1,"0")+IFERROR(V253*1,"0")+IFERROR(V257*1,"0")+IFERROR(V261*1,"0")</f>
        <v>0</v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0</v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644</v>
      </c>
      <c r="H1" s="9"/>
    </row>
    <row r="3" spans="2:8" x14ac:dyDescent="0.2">
      <c r="B3" s="54" t="s">
        <v>645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647</v>
      </c>
      <c r="C6" s="54" t="s">
        <v>648</v>
      </c>
      <c r="D6" s="54" t="s">
        <v>649</v>
      </c>
      <c r="E6" s="54" t="s">
        <v>48</v>
      </c>
    </row>
    <row r="7" spans="2:8" x14ac:dyDescent="0.2">
      <c r="B7" s="54" t="s">
        <v>650</v>
      </c>
      <c r="C7" s="54" t="s">
        <v>651</v>
      </c>
      <c r="D7" s="54" t="s">
        <v>652</v>
      </c>
      <c r="E7" s="54" t="s">
        <v>48</v>
      </c>
    </row>
    <row r="8" spans="2:8" x14ac:dyDescent="0.2">
      <c r="B8" s="54" t="s">
        <v>653</v>
      </c>
      <c r="C8" s="54" t="s">
        <v>654</v>
      </c>
      <c r="D8" s="54" t="s">
        <v>655</v>
      </c>
      <c r="E8" s="54" t="s">
        <v>48</v>
      </c>
    </row>
    <row r="9" spans="2:8" x14ac:dyDescent="0.2">
      <c r="B9" s="54" t="s">
        <v>656</v>
      </c>
      <c r="C9" s="54" t="s">
        <v>657</v>
      </c>
      <c r="D9" s="54" t="s">
        <v>658</v>
      </c>
      <c r="E9" s="54" t="s">
        <v>48</v>
      </c>
    </row>
    <row r="10" spans="2:8" x14ac:dyDescent="0.2">
      <c r="B10" s="54" t="s">
        <v>659</v>
      </c>
      <c r="C10" s="54" t="s">
        <v>660</v>
      </c>
      <c r="D10" s="54" t="s">
        <v>661</v>
      </c>
      <c r="E10" s="54" t="s">
        <v>48</v>
      </c>
    </row>
    <row r="11" spans="2:8" x14ac:dyDescent="0.2">
      <c r="B11" s="54" t="s">
        <v>662</v>
      </c>
      <c r="C11" s="54" t="s">
        <v>663</v>
      </c>
      <c r="D11" s="54" t="s">
        <v>664</v>
      </c>
      <c r="E11" s="54" t="s">
        <v>48</v>
      </c>
    </row>
    <row r="12" spans="2:8" x14ac:dyDescent="0.2">
      <c r="B12" s="54" t="s">
        <v>665</v>
      </c>
      <c r="C12" s="54" t="s">
        <v>666</v>
      </c>
      <c r="D12" s="54" t="s">
        <v>667</v>
      </c>
      <c r="E12" s="54" t="s">
        <v>48</v>
      </c>
    </row>
    <row r="13" spans="2:8" x14ac:dyDescent="0.2">
      <c r="B13" s="54" t="s">
        <v>668</v>
      </c>
      <c r="C13" s="54" t="s">
        <v>669</v>
      </c>
      <c r="D13" s="54" t="s">
        <v>670</v>
      </c>
      <c r="E13" s="54" t="s">
        <v>48</v>
      </c>
    </row>
    <row r="15" spans="2:8" x14ac:dyDescent="0.2">
      <c r="B15" s="54" t="s">
        <v>671</v>
      </c>
      <c r="C15" s="54" t="s">
        <v>648</v>
      </c>
      <c r="D15" s="54" t="s">
        <v>48</v>
      </c>
      <c r="E15" s="54" t="s">
        <v>48</v>
      </c>
    </row>
    <row r="17" spans="2:5" x14ac:dyDescent="0.2">
      <c r="B17" s="54" t="s">
        <v>672</v>
      </c>
      <c r="C17" s="54" t="s">
        <v>651</v>
      </c>
      <c r="D17" s="54" t="s">
        <v>48</v>
      </c>
      <c r="E17" s="54" t="s">
        <v>48</v>
      </c>
    </row>
    <row r="19" spans="2:5" x14ac:dyDescent="0.2">
      <c r="B19" s="54" t="s">
        <v>673</v>
      </c>
      <c r="C19" s="54" t="s">
        <v>654</v>
      </c>
      <c r="D19" s="54" t="s">
        <v>48</v>
      </c>
      <c r="E19" s="54" t="s">
        <v>48</v>
      </c>
    </row>
    <row r="21" spans="2:5" x14ac:dyDescent="0.2">
      <c r="B21" s="54" t="s">
        <v>674</v>
      </c>
      <c r="C21" s="54" t="s">
        <v>657</v>
      </c>
      <c r="D21" s="54" t="s">
        <v>48</v>
      </c>
      <c r="E21" s="54" t="s">
        <v>48</v>
      </c>
    </row>
    <row r="23" spans="2:5" x14ac:dyDescent="0.2">
      <c r="B23" s="54" t="s">
        <v>675</v>
      </c>
      <c r="C23" s="54" t="s">
        <v>660</v>
      </c>
      <c r="D23" s="54" t="s">
        <v>48</v>
      </c>
      <c r="E23" s="54" t="s">
        <v>48</v>
      </c>
    </row>
    <row r="25" spans="2:5" x14ac:dyDescent="0.2">
      <c r="B25" s="54" t="s">
        <v>676</v>
      </c>
      <c r="C25" s="54" t="s">
        <v>663</v>
      </c>
      <c r="D25" s="54" t="s">
        <v>48</v>
      </c>
      <c r="E25" s="54" t="s">
        <v>48</v>
      </c>
    </row>
    <row r="27" spans="2:5" x14ac:dyDescent="0.2">
      <c r="B27" s="54" t="s">
        <v>677</v>
      </c>
      <c r="C27" s="54" t="s">
        <v>666</v>
      </c>
      <c r="D27" s="54" t="s">
        <v>48</v>
      </c>
      <c r="E27" s="54" t="s">
        <v>48</v>
      </c>
    </row>
    <row r="29" spans="2:5" x14ac:dyDescent="0.2">
      <c r="B29" s="54" t="s">
        <v>678</v>
      </c>
      <c r="C29" s="54" t="s">
        <v>669</v>
      </c>
      <c r="D29" s="54" t="s">
        <v>48</v>
      </c>
      <c r="E29" s="54" t="s">
        <v>48</v>
      </c>
    </row>
    <row r="31" spans="2:5" x14ac:dyDescent="0.2">
      <c r="B31" s="54" t="s">
        <v>679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680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681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682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683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684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685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689</v>
      </c>
      <c r="C41" s="54" t="s">
        <v>48</v>
      </c>
      <c r="D41" s="54" t="s">
        <v>48</v>
      </c>
      <c r="E41" s="54" t="s">
        <v>48</v>
      </c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976</vt:i4>
      </vt:variant>
    </vt:vector>
  </HeadingPairs>
  <TitlesOfParts>
    <vt:vector size="9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2023-08-03T08:06:15Z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