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84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W242" i="1"/>
  <c r="U242" i="1"/>
  <c r="W241" i="1"/>
  <c r="V241" i="1"/>
  <c r="V242" i="1" s="1"/>
  <c r="M241" i="1"/>
  <c r="U238" i="1"/>
  <c r="W237" i="1"/>
  <c r="U237" i="1"/>
  <c r="W236" i="1"/>
  <c r="V236" i="1"/>
  <c r="V237" i="1" s="1"/>
  <c r="M236" i="1"/>
  <c r="U232" i="1"/>
  <c r="W231" i="1"/>
  <c r="U231" i="1"/>
  <c r="W230" i="1"/>
  <c r="V230" i="1"/>
  <c r="V231" i="1" s="1"/>
  <c r="U226" i="1"/>
  <c r="W225" i="1"/>
  <c r="V225" i="1"/>
  <c r="U225" i="1"/>
  <c r="W224" i="1"/>
  <c r="V224" i="1"/>
  <c r="M224" i="1"/>
  <c r="W223" i="1"/>
  <c r="V223" i="1"/>
  <c r="V226" i="1" s="1"/>
  <c r="M223" i="1"/>
  <c r="V220" i="1"/>
  <c r="U220" i="1"/>
  <c r="W219" i="1"/>
  <c r="V219" i="1"/>
  <c r="U219" i="1"/>
  <c r="W218" i="1"/>
  <c r="V218" i="1"/>
  <c r="U215" i="1"/>
  <c r="U214" i="1"/>
  <c r="W213" i="1"/>
  <c r="V213" i="1"/>
  <c r="M213" i="1"/>
  <c r="W212" i="1"/>
  <c r="V212" i="1"/>
  <c r="M212" i="1"/>
  <c r="W211" i="1"/>
  <c r="V211" i="1"/>
  <c r="V215" i="1" s="1"/>
  <c r="M211" i="1"/>
  <c r="W210" i="1"/>
  <c r="W214" i="1" s="1"/>
  <c r="V210" i="1"/>
  <c r="V214" i="1" s="1"/>
  <c r="M210" i="1"/>
  <c r="U207" i="1"/>
  <c r="U206" i="1"/>
  <c r="W205" i="1"/>
  <c r="V205" i="1"/>
  <c r="W204" i="1"/>
  <c r="W206" i="1" s="1"/>
  <c r="V204" i="1"/>
  <c r="V206" i="1" s="1"/>
  <c r="M204" i="1"/>
  <c r="U200" i="1"/>
  <c r="W199" i="1"/>
  <c r="U199" i="1"/>
  <c r="W198" i="1"/>
  <c r="V198" i="1"/>
  <c r="V199" i="1" s="1"/>
  <c r="U195" i="1"/>
  <c r="W194" i="1"/>
  <c r="V194" i="1"/>
  <c r="U194" i="1"/>
  <c r="W193" i="1"/>
  <c r="V193" i="1"/>
  <c r="V195" i="1" s="1"/>
  <c r="M193" i="1"/>
  <c r="U190" i="1"/>
  <c r="W189" i="1"/>
  <c r="V189" i="1"/>
  <c r="U189" i="1"/>
  <c r="W188" i="1"/>
  <c r="V188" i="1"/>
  <c r="M188" i="1"/>
  <c r="W187" i="1"/>
  <c r="V187" i="1"/>
  <c r="V190" i="1" s="1"/>
  <c r="M187" i="1"/>
  <c r="V183" i="1"/>
  <c r="U183" i="1"/>
  <c r="V182" i="1"/>
  <c r="U182" i="1"/>
  <c r="W181" i="1"/>
  <c r="V181" i="1"/>
  <c r="M181" i="1"/>
  <c r="W180" i="1"/>
  <c r="W182" i="1" s="1"/>
  <c r="V180" i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W169" i="1"/>
  <c r="V169" i="1"/>
  <c r="U169" i="1"/>
  <c r="W168" i="1"/>
  <c r="V168" i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V164" i="1" s="1"/>
  <c r="W154" i="1"/>
  <c r="W164" i="1" s="1"/>
  <c r="V154" i="1"/>
  <c r="M154" i="1"/>
  <c r="U152" i="1"/>
  <c r="U151" i="1"/>
  <c r="W150" i="1"/>
  <c r="V150" i="1"/>
  <c r="W149" i="1"/>
  <c r="V149" i="1"/>
  <c r="V152" i="1" s="1"/>
  <c r="M149" i="1"/>
  <c r="W148" i="1"/>
  <c r="V148" i="1"/>
  <c r="V151" i="1" s="1"/>
  <c r="M148" i="1"/>
  <c r="W147" i="1"/>
  <c r="W151" i="1" s="1"/>
  <c r="V147" i="1"/>
  <c r="M147" i="1"/>
  <c r="V145" i="1"/>
  <c r="U145" i="1"/>
  <c r="V144" i="1"/>
  <c r="U144" i="1"/>
  <c r="W143" i="1"/>
  <c r="W144" i="1" s="1"/>
  <c r="V143" i="1"/>
  <c r="U141" i="1"/>
  <c r="W140" i="1"/>
  <c r="U140" i="1"/>
  <c r="W139" i="1"/>
  <c r="V139" i="1"/>
  <c r="V140" i="1" s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U100" i="1"/>
  <c r="U99" i="1"/>
  <c r="W98" i="1"/>
  <c r="V98" i="1"/>
  <c r="M98" i="1"/>
  <c r="W97" i="1"/>
  <c r="V97" i="1"/>
  <c r="M97" i="1"/>
  <c r="W96" i="1"/>
  <c r="V96" i="1"/>
  <c r="V100" i="1" s="1"/>
  <c r="M96" i="1"/>
  <c r="W95" i="1"/>
  <c r="W99" i="1" s="1"/>
  <c r="V95" i="1"/>
  <c r="V99" i="1" s="1"/>
  <c r="M95" i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V84" i="1" s="1"/>
  <c r="M80" i="1"/>
  <c r="W79" i="1"/>
  <c r="V79" i="1"/>
  <c r="M79" i="1"/>
  <c r="W78" i="1"/>
  <c r="V78" i="1"/>
  <c r="M78" i="1"/>
  <c r="W77" i="1"/>
  <c r="W84" i="1" s="1"/>
  <c r="V77" i="1"/>
  <c r="V85" i="1" s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6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4" i="1" s="1"/>
  <c r="W23" i="1"/>
  <c r="V23" i="1"/>
  <c r="U23" i="1"/>
  <c r="U248" i="1" s="1"/>
  <c r="W22" i="1"/>
  <c r="V22" i="1"/>
  <c r="V245" i="1" s="1"/>
  <c r="V247" i="1" s="1"/>
  <c r="M22" i="1"/>
  <c r="H10" i="1"/>
  <c r="H9" i="1"/>
  <c r="A9" i="1"/>
  <c r="F10" i="1" s="1"/>
  <c r="D7" i="1"/>
  <c r="N6" i="1"/>
  <c r="M2" i="1"/>
  <c r="J9" i="1" l="1"/>
  <c r="V248" i="1"/>
  <c r="W249" i="1"/>
  <c r="V119" i="1"/>
  <c r="V207" i="1"/>
  <c r="V41" i="1"/>
  <c r="V74" i="1"/>
  <c r="V92" i="1"/>
  <c r="V165" i="1"/>
  <c r="A10" i="1"/>
  <c r="V63" i="1"/>
  <c r="V244" i="1" s="1"/>
  <c r="V68" i="1"/>
  <c r="V141" i="1"/>
  <c r="V200" i="1"/>
  <c r="V232" i="1"/>
  <c r="V238" i="1"/>
  <c r="V243" i="1"/>
  <c r="F9" i="1"/>
  <c r="C257" i="1" l="1"/>
  <c r="B257" i="1"/>
  <c r="A257" i="1"/>
</calcChain>
</file>

<file path=xl/sharedStrings.xml><?xml version="1.0" encoding="utf-8"?>
<sst xmlns="http://schemas.openxmlformats.org/spreadsheetml/2006/main" count="791" uniqueCount="329">
  <si>
    <t xml:space="preserve">  БЛАНК ЗАКАЗА </t>
  </si>
  <si>
    <t>ЗПФ</t>
  </si>
  <si>
    <t>на отгрузку продукции с ООО Трейд-Сервис с</t>
  </si>
  <si>
    <t>31.07.2023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</si>
  <si>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</si>
  <si>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</si>
  <si>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</si>
  <si>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</si>
  <si>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</si>
  <si>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</si>
  <si>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</si>
  <si>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</si>
  <si>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</si>
  <si>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</si>
  <si>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</si>
  <si>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</si>
  <si>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</si>
  <si>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</si>
  <si>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</si>
  <si>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</si>
  <si>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</si>
  <si>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</si>
  <si>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</si>
  <si>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</si>
  <si>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</si>
  <si>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</si>
  <si>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</si>
  <si>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</si>
  <si>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</si>
  <si>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</si>
  <si>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</si>
  <si>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</si>
  <si>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</si>
  <si>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</si>
  <si>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</si>
  <si>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</si>
  <si>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</si>
  <si>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</si>
  <si>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</si>
  <si>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</si>
  <si>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</si>
  <si>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</si>
  <si>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</si>
  <si>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</si>
  <si>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</si>
  <si>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</si>
  <si>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</si>
  <si>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</si>
  <si>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</si>
  <si>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</si>
  <si>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</si>
  <si>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</si>
  <si>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</si>
  <si>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</si>
  <si>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</si>
  <si>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</si>
  <si>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</si>
  <si>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</si>
  <si>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</si>
  <si>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</si>
  <si>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</si>
  <si>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</si>
  <si>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</si>
  <si>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</si>
  <si>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</si>
  <si>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</si>
  <si>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</si>
  <si>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</si>
  <si>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</si>
  <si>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</si>
  <si>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</si>
  <si>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</si>
  <si>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</si>
  <si>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</si>
  <si>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</si>
  <si>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</si>
  <si>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</si>
  <si>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</si>
  <si>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</si>
  <si>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</si>
  <si>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</si>
  <si>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</si>
  <si>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</si>
  <si>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</si>
  <si>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</si>
  <si>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</si>
  <si>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</si>
  <si>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</si>
  <si>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</si>
  <si>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</si>
  <si>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</si>
  <si>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</si>
  <si>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</si>
  <si>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</si>
  <si>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</si>
  <si>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</si>
  <si>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</si>
  <si>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</si>
  <si>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</si>
  <si>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</si>
  <si>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</si>
  <si>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</si>
  <si>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</si>
  <si>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</si>
  <si>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</si>
  <si>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</si>
  <si>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</si>
  <si>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</si>
  <si>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</si>
  <si>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</si>
  <si>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</si>
  <si>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</si>
  <si>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</si>
  <si>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</si>
  <si>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</si>
  <si>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</si>
  <si>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</si>
  <si>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</si>
  <si>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</si>
  <si>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</si>
  <si>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</si>
  <si>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</si>
  <si>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</si>
  <si>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</si>
  <si>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</si>
  <si>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</si>
  <si>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</si>
  <si>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</si>
  <si>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</si>
  <si>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</si>
  <si>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</si>
  <si>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</si>
  <si>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</si>
  <si>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</si>
  <si>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</si>
  <si>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</si>
  <si>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</si>
  <si>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</si>
  <si>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</si>
  <si>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</si>
  <si>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</si>
  <si>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</si>
  <si>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</si>
  <si>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</si>
  <si>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</si>
  <si>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</si>
  <si>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</si>
  <si>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</si>
  <si>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</si>
  <si>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</si>
  <si>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</si>
  <si>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</si>
  <si>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</si>
  <si>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</si>
  <si>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</si>
  <si>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</si>
  <si>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</si>
  <si>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</si>
  <si>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</si>
  <si>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</si>
  <si>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</si>
  <si>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</si>
  <si>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</si>
  <si>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</si>
  <si>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</si>
  <si>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</si>
  <si>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</si>
  <si>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</si>
  <si>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</si>
  <si>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P000194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</si>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</sst>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8"/>
      <c r="O2" s="168"/>
      <c r="P2" s="168"/>
      <c r="Q2" s="168"/>
      <c r="R2" s="168"/>
      <c r="S2" s="168"/>
      <c r="T2" s="168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8"/>
      <c r="N3" s="168"/>
      <c r="O3" s="168"/>
      <c r="P3" s="168"/>
      <c r="Q3" s="168"/>
      <c r="R3" s="168"/>
      <c r="S3" s="168"/>
      <c r="T3" s="168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1"/>
      <c r="C5" s="172"/>
      <c r="D5" s="326"/>
      <c r="E5" s="327"/>
      <c r="F5" s="328" t="s">
        <v>8</v>
      </c>
      <c r="G5" s="172"/>
      <c r="H5" s="326" t="s">
        <v>328</v>
      </c>
      <c r="I5" s="329"/>
      <c r="J5" s="329"/>
      <c r="K5" s="327"/>
      <c r="M5" s="25" t="s">
        <v>9</v>
      </c>
      <c r="N5" s="322">
        <v>45145</v>
      </c>
      <c r="O5" s="300"/>
      <c r="Q5" s="330" t="s">
        <v>10</v>
      </c>
      <c r="R5" s="174"/>
      <c r="S5" s="331" t="s">
        <v>11</v>
      </c>
      <c r="T5" s="300"/>
      <c r="Y5" s="52"/>
      <c r="Z5" s="52"/>
      <c r="AA5" s="52"/>
    </row>
    <row r="6" spans="1:28" s="148" customFormat="1" ht="24" customHeight="1" x14ac:dyDescent="0.2">
      <c r="A6" s="305" t="s">
        <v>12</v>
      </c>
      <c r="B6" s="171"/>
      <c r="C6" s="172"/>
      <c r="D6" s="306" t="s">
        <v>312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76"/>
      <c r="Q6" s="309" t="s">
        <v>15</v>
      </c>
      <c r="R6" s="174"/>
      <c r="S6" s="310" t="s">
        <v>16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2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8"/>
      <c r="R7" s="174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17</v>
      </c>
      <c r="B8" s="165"/>
      <c r="C8" s="166"/>
      <c r="D8" s="318"/>
      <c r="E8" s="319"/>
      <c r="F8" s="319"/>
      <c r="G8" s="319"/>
      <c r="H8" s="319"/>
      <c r="I8" s="319"/>
      <c r="J8" s="319"/>
      <c r="K8" s="320"/>
      <c r="M8" s="25" t="s">
        <v>18</v>
      </c>
      <c r="N8" s="299">
        <v>0.375</v>
      </c>
      <c r="O8" s="300"/>
      <c r="Q8" s="168"/>
      <c r="R8" s="174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19</v>
      </c>
      <c r="N9" s="322"/>
      <c r="O9" s="300"/>
      <c r="Q9" s="168"/>
      <c r="R9" s="174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8" t="str">
        <f>IFERROR(VLOOKUP($D$10,Proxy,2,FALSE),"")</f>
        <v/>
      </c>
      <c r="I10" s="168"/>
      <c r="J10" s="168"/>
      <c r="K10" s="168"/>
      <c r="M10" s="27" t="s">
        <v>20</v>
      </c>
      <c r="N10" s="299"/>
      <c r="O10" s="300"/>
      <c r="R10" s="25" t="s">
        <v>21</v>
      </c>
      <c r="S10" s="301" t="s">
        <v>22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23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24</v>
      </c>
      <c r="N11" s="299"/>
      <c r="O11" s="300"/>
      <c r="R11" s="25" t="s">
        <v>25</v>
      </c>
      <c r="S11" s="282" t="s">
        <v>26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27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2"/>
      <c r="M12" s="25" t="s">
        <v>28</v>
      </c>
      <c r="N12" s="303"/>
      <c r="O12" s="304"/>
      <c r="P12" s="24"/>
      <c r="R12" s="25"/>
      <c r="S12" s="286"/>
      <c r="T12" s="168"/>
      <c r="Y12" s="52"/>
      <c r="Z12" s="52"/>
      <c r="AA12" s="52"/>
    </row>
    <row r="13" spans="1:28" s="148" customFormat="1" ht="23.25" customHeight="1" x14ac:dyDescent="0.2">
      <c r="A13" s="281" t="s">
        <v>29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2"/>
      <c r="L13" s="27"/>
      <c r="M13" s="27" t="s">
        <v>30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31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2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32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2"/>
      <c r="M15" s="285" t="s">
        <v>33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8" t="s">
        <v>34</v>
      </c>
      <c r="B17" s="268" t="s">
        <v>35</v>
      </c>
      <c r="C17" s="289" t="s">
        <v>36</v>
      </c>
      <c r="D17" s="268" t="s">
        <v>37</v>
      </c>
      <c r="E17" s="290"/>
      <c r="F17" s="268" t="s">
        <v>38</v>
      </c>
      <c r="G17" s="268" t="s">
        <v>39</v>
      </c>
      <c r="H17" s="268" t="s">
        <v>40</v>
      </c>
      <c r="I17" s="268" t="s">
        <v>41</v>
      </c>
      <c r="J17" s="268" t="s">
        <v>42</v>
      </c>
      <c r="K17" s="268" t="s">
        <v>43</v>
      </c>
      <c r="L17" s="268" t="s">
        <v>44</v>
      </c>
      <c r="M17" s="268" t="s">
        <v>45</v>
      </c>
      <c r="N17" s="293"/>
      <c r="O17" s="293"/>
      <c r="P17" s="293"/>
      <c r="Q17" s="290"/>
      <c r="R17" s="288" t="s">
        <v>46</v>
      </c>
      <c r="S17" s="172"/>
      <c r="T17" s="268" t="s">
        <v>47</v>
      </c>
      <c r="U17" s="268" t="s">
        <v>48</v>
      </c>
      <c r="V17" s="270" t="s">
        <v>49</v>
      </c>
      <c r="W17" s="268" t="s">
        <v>50</v>
      </c>
      <c r="X17" s="272" t="s">
        <v>51</v>
      </c>
      <c r="Y17" s="272" t="s">
        <v>52</v>
      </c>
      <c r="Z17" s="272" t="s">
        <v>53</v>
      </c>
      <c r="AA17" s="274"/>
      <c r="AB17" s="275"/>
      <c r="AC17" s="279" t="s">
        <v>54</v>
      </c>
    </row>
    <row r="18" spans="1:29" ht="14.25" customHeight="1" x14ac:dyDescent="0.2">
      <c r="A18" s="269"/>
      <c r="B18" s="269"/>
      <c r="C18" s="269"/>
      <c r="D18" s="291"/>
      <c r="E18" s="292"/>
      <c r="F18" s="269"/>
      <c r="G18" s="269"/>
      <c r="H18" s="269"/>
      <c r="I18" s="269"/>
      <c r="J18" s="269"/>
      <c r="K18" s="269"/>
      <c r="L18" s="269"/>
      <c r="M18" s="291"/>
      <c r="N18" s="294"/>
      <c r="O18" s="294"/>
      <c r="P18" s="294"/>
      <c r="Q18" s="292"/>
      <c r="R18" s="149" t="s">
        <v>55</v>
      </c>
      <c r="S18" s="149" t="s">
        <v>56</v>
      </c>
      <c r="T18" s="269"/>
      <c r="U18" s="269"/>
      <c r="V18" s="271"/>
      <c r="W18" s="269"/>
      <c r="X18" s="273"/>
      <c r="Y18" s="273"/>
      <c r="Z18" s="276"/>
      <c r="AA18" s="277"/>
      <c r="AB18" s="278"/>
      <c r="AC18" s="280"/>
    </row>
    <row r="19" spans="1:29" ht="27.75" customHeight="1" x14ac:dyDescent="0.2">
      <c r="A19" s="183" t="s">
        <v>57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49"/>
      <c r="Y19" s="49"/>
    </row>
    <row r="20" spans="1:29" ht="16.5" customHeight="1" x14ac:dyDescent="0.25">
      <c r="A20" s="179" t="s">
        <v>57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50"/>
      <c r="Y20" s="150"/>
    </row>
    <row r="21" spans="1:29" ht="14.25" customHeight="1" x14ac:dyDescent="0.25">
      <c r="A21" s="180" t="s">
        <v>58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51"/>
      <c r="Y21" s="151"/>
    </row>
    <row r="22" spans="1:29" ht="27" customHeight="1" x14ac:dyDescent="0.25">
      <c r="A22" s="55" t="s">
        <v>59</v>
      </c>
      <c r="B22" s="55" t="s">
        <v>60</v>
      </c>
      <c r="C22" s="32">
        <v>4301070826</v>
      </c>
      <c r="D22" s="175">
        <v>4607111035752</v>
      </c>
      <c r="E22" s="176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61</v>
      </c>
      <c r="L22" s="33">
        <v>90</v>
      </c>
      <c r="M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8"/>
      <c r="O22" s="178"/>
      <c r="P22" s="178"/>
      <c r="Q22" s="176"/>
      <c r="R22" s="35"/>
      <c r="S22" s="35"/>
      <c r="T22" s="36" t="s">
        <v>62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9"/>
      <c r="M23" s="164" t="s">
        <v>63</v>
      </c>
      <c r="N23" s="165"/>
      <c r="O23" s="165"/>
      <c r="P23" s="165"/>
      <c r="Q23" s="165"/>
      <c r="R23" s="165"/>
      <c r="S23" s="166"/>
      <c r="T23" s="38" t="s">
        <v>62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9"/>
      <c r="M24" s="164" t="s">
        <v>63</v>
      </c>
      <c r="N24" s="165"/>
      <c r="O24" s="165"/>
      <c r="P24" s="165"/>
      <c r="Q24" s="165"/>
      <c r="R24" s="165"/>
      <c r="S24" s="166"/>
      <c r="T24" s="38" t="s">
        <v>64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183" t="s">
        <v>65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49"/>
      <c r="Y25" s="49"/>
    </row>
    <row r="26" spans="1:29" ht="16.5" customHeight="1" x14ac:dyDescent="0.25">
      <c r="A26" s="179" t="s">
        <v>66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50"/>
      <c r="Y26" s="150"/>
    </row>
    <row r="27" spans="1:29" ht="14.25" customHeight="1" x14ac:dyDescent="0.25">
      <c r="A27" s="180" t="s">
        <v>67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51"/>
      <c r="Y27" s="151"/>
    </row>
    <row r="28" spans="1:29" ht="27" customHeight="1" x14ac:dyDescent="0.25">
      <c r="A28" s="55" t="s">
        <v>68</v>
      </c>
      <c r="B28" s="55" t="s">
        <v>69</v>
      </c>
      <c r="C28" s="32">
        <v>4301132066</v>
      </c>
      <c r="D28" s="175">
        <v>4607111036520</v>
      </c>
      <c r="E28" s="176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61</v>
      </c>
      <c r="L28" s="33">
        <v>180</v>
      </c>
      <c r="M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8"/>
      <c r="O28" s="178"/>
      <c r="P28" s="178"/>
      <c r="Q28" s="176"/>
      <c r="R28" s="35"/>
      <c r="S28" s="35"/>
      <c r="T28" s="36" t="s">
        <v>62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70</v>
      </c>
    </row>
    <row r="29" spans="1:29" ht="27" customHeight="1" x14ac:dyDescent="0.25">
      <c r="A29" s="55" t="s">
        <v>71</v>
      </c>
      <c r="B29" s="55" t="s">
        <v>72</v>
      </c>
      <c r="C29" s="32">
        <v>4301132063</v>
      </c>
      <c r="D29" s="175">
        <v>4607111036605</v>
      </c>
      <c r="E29" s="176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61</v>
      </c>
      <c r="L29" s="33">
        <v>180</v>
      </c>
      <c r="M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8"/>
      <c r="O29" s="178"/>
      <c r="P29" s="178"/>
      <c r="Q29" s="176"/>
      <c r="R29" s="35"/>
      <c r="S29" s="35"/>
      <c r="T29" s="36" t="s">
        <v>62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70</v>
      </c>
    </row>
    <row r="30" spans="1:29" ht="27" customHeight="1" x14ac:dyDescent="0.25">
      <c r="A30" s="55" t="s">
        <v>73</v>
      </c>
      <c r="B30" s="55" t="s">
        <v>74</v>
      </c>
      <c r="C30" s="32">
        <v>4301132064</v>
      </c>
      <c r="D30" s="175">
        <v>4607111036537</v>
      </c>
      <c r="E30" s="176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61</v>
      </c>
      <c r="L30" s="33">
        <v>180</v>
      </c>
      <c r="M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8"/>
      <c r="O30" s="178"/>
      <c r="P30" s="178"/>
      <c r="Q30" s="176"/>
      <c r="R30" s="35"/>
      <c r="S30" s="35"/>
      <c r="T30" s="36" t="s">
        <v>62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5" t="s">
        <v>70</v>
      </c>
    </row>
    <row r="31" spans="1:29" ht="27" customHeight="1" x14ac:dyDescent="0.25">
      <c r="A31" s="55" t="s">
        <v>75</v>
      </c>
      <c r="B31" s="55" t="s">
        <v>76</v>
      </c>
      <c r="C31" s="32">
        <v>4301132065</v>
      </c>
      <c r="D31" s="175">
        <v>4607111036599</v>
      </c>
      <c r="E31" s="176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61</v>
      </c>
      <c r="L31" s="33">
        <v>180</v>
      </c>
      <c r="M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8"/>
      <c r="O31" s="178"/>
      <c r="P31" s="178"/>
      <c r="Q31" s="176"/>
      <c r="R31" s="35"/>
      <c r="S31" s="35"/>
      <c r="T31" s="36" t="s">
        <v>62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70</v>
      </c>
    </row>
    <row r="32" spans="1:29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9"/>
      <c r="M32" s="164" t="s">
        <v>63</v>
      </c>
      <c r="N32" s="165"/>
      <c r="O32" s="165"/>
      <c r="P32" s="165"/>
      <c r="Q32" s="165"/>
      <c r="R32" s="165"/>
      <c r="S32" s="166"/>
      <c r="T32" s="38" t="s">
        <v>62</v>
      </c>
      <c r="U32" s="156">
        <f>IFERROR(SUM(U28:U31),"0")</f>
        <v>0</v>
      </c>
      <c r="V32" s="156">
        <f>IFERROR(SUM(V28:V31),"0")</f>
        <v>0</v>
      </c>
      <c r="W32" s="156">
        <f>IFERROR(IF(W28="",0,W28),"0")+IFERROR(IF(W29="",0,W29),"0")+IFERROR(IF(W30="",0,W30),"0")+IFERROR(IF(W31="",0,W31),"0")</f>
        <v>0</v>
      </c>
      <c r="X32" s="157"/>
      <c r="Y32" s="157"/>
    </row>
    <row r="33" spans="1:29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9"/>
      <c r="M33" s="164" t="s">
        <v>63</v>
      </c>
      <c r="N33" s="165"/>
      <c r="O33" s="165"/>
      <c r="P33" s="165"/>
      <c r="Q33" s="165"/>
      <c r="R33" s="165"/>
      <c r="S33" s="166"/>
      <c r="T33" s="38" t="s">
        <v>64</v>
      </c>
      <c r="U33" s="156">
        <f>IFERROR(SUMPRODUCT(U28:U31*H28:H31),"0")</f>
        <v>0</v>
      </c>
      <c r="V33" s="156">
        <f>IFERROR(SUMPRODUCT(V28:V31*H28:H31),"0")</f>
        <v>0</v>
      </c>
      <c r="W33" s="38"/>
      <c r="X33" s="157"/>
      <c r="Y33" s="157"/>
    </row>
    <row r="34" spans="1:29" ht="16.5" customHeight="1" x14ac:dyDescent="0.25">
      <c r="A34" s="179" t="s">
        <v>77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50"/>
      <c r="Y34" s="150"/>
    </row>
    <row r="35" spans="1:29" ht="14.25" customHeight="1" x14ac:dyDescent="0.25">
      <c r="A35" s="180" t="s">
        <v>58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51"/>
      <c r="Y35" s="151"/>
    </row>
    <row r="36" spans="1:29" ht="27" customHeight="1" x14ac:dyDescent="0.25">
      <c r="A36" s="55" t="s">
        <v>78</v>
      </c>
      <c r="B36" s="55" t="s">
        <v>79</v>
      </c>
      <c r="C36" s="32">
        <v>4301070865</v>
      </c>
      <c r="D36" s="175">
        <v>4607111036285</v>
      </c>
      <c r="E36" s="176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61</v>
      </c>
      <c r="L36" s="33">
        <v>180</v>
      </c>
      <c r="M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8"/>
      <c r="O36" s="178"/>
      <c r="P36" s="178"/>
      <c r="Q36" s="176"/>
      <c r="R36" s="35"/>
      <c r="S36" s="35"/>
      <c r="T36" s="36" t="s">
        <v>62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80</v>
      </c>
      <c r="B37" s="55" t="s">
        <v>81</v>
      </c>
      <c r="C37" s="32">
        <v>4301070861</v>
      </c>
      <c r="D37" s="175">
        <v>4607111036308</v>
      </c>
      <c r="E37" s="176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61</v>
      </c>
      <c r="L37" s="33">
        <v>180</v>
      </c>
      <c r="M37" s="262" t="s">
        <v>82</v>
      </c>
      <c r="N37" s="178"/>
      <c r="O37" s="178"/>
      <c r="P37" s="178"/>
      <c r="Q37" s="176"/>
      <c r="R37" s="35"/>
      <c r="S37" s="35"/>
      <c r="T37" s="36" t="s">
        <v>62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83</v>
      </c>
      <c r="B38" s="55" t="s">
        <v>84</v>
      </c>
      <c r="C38" s="32">
        <v>4301070884</v>
      </c>
      <c r="D38" s="175">
        <v>4607111036315</v>
      </c>
      <c r="E38" s="176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61</v>
      </c>
      <c r="L38" s="33">
        <v>180</v>
      </c>
      <c r="M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8"/>
      <c r="O38" s="178"/>
      <c r="P38" s="178"/>
      <c r="Q38" s="176"/>
      <c r="R38" s="35"/>
      <c r="S38" s="35"/>
      <c r="T38" s="36" t="s">
        <v>62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85</v>
      </c>
      <c r="B39" s="55" t="s">
        <v>86</v>
      </c>
      <c r="C39" s="32">
        <v>4301070864</v>
      </c>
      <c r="D39" s="175">
        <v>4607111036292</v>
      </c>
      <c r="E39" s="176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61</v>
      </c>
      <c r="L39" s="33">
        <v>180</v>
      </c>
      <c r="M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8"/>
      <c r="O39" s="178"/>
      <c r="P39" s="178"/>
      <c r="Q39" s="176"/>
      <c r="R39" s="35"/>
      <c r="S39" s="35"/>
      <c r="T39" s="36" t="s">
        <v>62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9"/>
      <c r="M40" s="164" t="s">
        <v>63</v>
      </c>
      <c r="N40" s="165"/>
      <c r="O40" s="165"/>
      <c r="P40" s="165"/>
      <c r="Q40" s="165"/>
      <c r="R40" s="165"/>
      <c r="S40" s="166"/>
      <c r="T40" s="38" t="s">
        <v>62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29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9"/>
      <c r="M41" s="164" t="s">
        <v>63</v>
      </c>
      <c r="N41" s="165"/>
      <c r="O41" s="165"/>
      <c r="P41" s="165"/>
      <c r="Q41" s="165"/>
      <c r="R41" s="165"/>
      <c r="S41" s="166"/>
      <c r="T41" s="38" t="s">
        <v>64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29" ht="16.5" customHeight="1" x14ac:dyDescent="0.25">
      <c r="A42" s="179" t="s">
        <v>87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50"/>
      <c r="Y42" s="150"/>
    </row>
    <row r="43" spans="1:29" ht="14.25" customHeight="1" x14ac:dyDescent="0.25">
      <c r="A43" s="180" t="s">
        <v>88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51"/>
      <c r="Y43" s="151"/>
    </row>
    <row r="44" spans="1:29" ht="27" customHeight="1" x14ac:dyDescent="0.25">
      <c r="A44" s="55" t="s">
        <v>89</v>
      </c>
      <c r="B44" s="55" t="s">
        <v>90</v>
      </c>
      <c r="C44" s="32">
        <v>4301190014</v>
      </c>
      <c r="D44" s="175">
        <v>4607111037053</v>
      </c>
      <c r="E44" s="176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61</v>
      </c>
      <c r="L44" s="33">
        <v>365</v>
      </c>
      <c r="M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8"/>
      <c r="O44" s="178"/>
      <c r="P44" s="178"/>
      <c r="Q44" s="176"/>
      <c r="R44" s="35"/>
      <c r="S44" s="35"/>
      <c r="T44" s="36" t="s">
        <v>62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71" t="s">
        <v>70</v>
      </c>
    </row>
    <row r="45" spans="1:29" ht="27" customHeight="1" x14ac:dyDescent="0.25">
      <c r="A45" s="55" t="s">
        <v>91</v>
      </c>
      <c r="B45" s="55" t="s">
        <v>92</v>
      </c>
      <c r="C45" s="32">
        <v>4301190015</v>
      </c>
      <c r="D45" s="175">
        <v>4607111037060</v>
      </c>
      <c r="E45" s="176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61</v>
      </c>
      <c r="L45" s="33">
        <v>365</v>
      </c>
      <c r="M45" s="25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8"/>
      <c r="O45" s="178"/>
      <c r="P45" s="178"/>
      <c r="Q45" s="176"/>
      <c r="R45" s="35"/>
      <c r="S45" s="35"/>
      <c r="T45" s="36" t="s">
        <v>62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72" t="s">
        <v>70</v>
      </c>
    </row>
    <row r="46" spans="1:29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9"/>
      <c r="M46" s="164" t="s">
        <v>63</v>
      </c>
      <c r="N46" s="165"/>
      <c r="O46" s="165"/>
      <c r="P46" s="165"/>
      <c r="Q46" s="165"/>
      <c r="R46" s="165"/>
      <c r="S46" s="166"/>
      <c r="T46" s="38" t="s">
        <v>62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29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  <c r="M47" s="164" t="s">
        <v>63</v>
      </c>
      <c r="N47" s="165"/>
      <c r="O47" s="165"/>
      <c r="P47" s="165"/>
      <c r="Q47" s="165"/>
      <c r="R47" s="165"/>
      <c r="S47" s="166"/>
      <c r="T47" s="38" t="s">
        <v>64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29" ht="16.5" customHeight="1" x14ac:dyDescent="0.25">
      <c r="A48" s="179" t="s">
        <v>93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50"/>
      <c r="Y48" s="150"/>
    </row>
    <row r="49" spans="1:29" ht="14.25" customHeight="1" x14ac:dyDescent="0.25">
      <c r="A49" s="180" t="s">
        <v>58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51"/>
      <c r="Y49" s="151"/>
    </row>
    <row r="50" spans="1:29" ht="27" customHeight="1" x14ac:dyDescent="0.25">
      <c r="A50" s="55" t="s">
        <v>94</v>
      </c>
      <c r="B50" s="55" t="s">
        <v>95</v>
      </c>
      <c r="C50" s="32">
        <v>4301070935</v>
      </c>
      <c r="D50" s="175">
        <v>4607111037190</v>
      </c>
      <c r="E50" s="176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61</v>
      </c>
      <c r="L50" s="33">
        <v>150</v>
      </c>
      <c r="M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8"/>
      <c r="O50" s="178"/>
      <c r="P50" s="178"/>
      <c r="Q50" s="176"/>
      <c r="R50" s="35"/>
      <c r="S50" s="35"/>
      <c r="T50" s="36" t="s">
        <v>62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96</v>
      </c>
      <c r="B51" s="55" t="s">
        <v>97</v>
      </c>
      <c r="C51" s="32">
        <v>4301070929</v>
      </c>
      <c r="D51" s="175">
        <v>4607111037183</v>
      </c>
      <c r="E51" s="176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61</v>
      </c>
      <c r="L51" s="33">
        <v>150</v>
      </c>
      <c r="M51" s="25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8"/>
      <c r="O51" s="178"/>
      <c r="P51" s="178"/>
      <c r="Q51" s="176"/>
      <c r="R51" s="35"/>
      <c r="S51" s="35"/>
      <c r="T51" s="36" t="s">
        <v>62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98</v>
      </c>
      <c r="B52" s="55" t="s">
        <v>99</v>
      </c>
      <c r="C52" s="32">
        <v>4301070928</v>
      </c>
      <c r="D52" s="175">
        <v>4607111037091</v>
      </c>
      <c r="E52" s="176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61</v>
      </c>
      <c r="L52" s="33">
        <v>150</v>
      </c>
      <c r="M52" s="25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8"/>
      <c r="O52" s="178"/>
      <c r="P52" s="178"/>
      <c r="Q52" s="176"/>
      <c r="R52" s="35"/>
      <c r="S52" s="35"/>
      <c r="T52" s="36" t="s">
        <v>62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100</v>
      </c>
      <c r="B53" s="55" t="s">
        <v>101</v>
      </c>
      <c r="C53" s="32">
        <v>4301070944</v>
      </c>
      <c r="D53" s="175">
        <v>4607111036902</v>
      </c>
      <c r="E53" s="176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61</v>
      </c>
      <c r="L53" s="33">
        <v>150</v>
      </c>
      <c r="M53" s="25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8"/>
      <c r="O53" s="178"/>
      <c r="P53" s="178"/>
      <c r="Q53" s="176"/>
      <c r="R53" s="35"/>
      <c r="S53" s="35"/>
      <c r="T53" s="36" t="s">
        <v>62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102</v>
      </c>
      <c r="B54" s="55" t="s">
        <v>103</v>
      </c>
      <c r="C54" s="32">
        <v>4301070938</v>
      </c>
      <c r="D54" s="175">
        <v>4607111036858</v>
      </c>
      <c r="E54" s="176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61</v>
      </c>
      <c r="L54" s="33">
        <v>150</v>
      </c>
      <c r="M54" s="25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8"/>
      <c r="O54" s="178"/>
      <c r="P54" s="178"/>
      <c r="Q54" s="176"/>
      <c r="R54" s="35"/>
      <c r="S54" s="35"/>
      <c r="T54" s="36" t="s">
        <v>62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104</v>
      </c>
      <c r="B55" s="55" t="s">
        <v>105</v>
      </c>
      <c r="C55" s="32">
        <v>4301070909</v>
      </c>
      <c r="D55" s="175">
        <v>4607111036889</v>
      </c>
      <c r="E55" s="176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61</v>
      </c>
      <c r="L55" s="33">
        <v>150</v>
      </c>
      <c r="M55" s="25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8"/>
      <c r="O55" s="178"/>
      <c r="P55" s="178"/>
      <c r="Q55" s="176"/>
      <c r="R55" s="35"/>
      <c r="S55" s="35"/>
      <c r="T55" s="36" t="s">
        <v>62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78" t="s">
        <v>1</v>
      </c>
    </row>
    <row r="56" spans="1:29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9"/>
      <c r="M56" s="164" t="s">
        <v>63</v>
      </c>
      <c r="N56" s="165"/>
      <c r="O56" s="165"/>
      <c r="P56" s="165"/>
      <c r="Q56" s="165"/>
      <c r="R56" s="165"/>
      <c r="S56" s="166"/>
      <c r="T56" s="38" t="s">
        <v>62</v>
      </c>
      <c r="U56" s="156">
        <f>IFERROR(SUM(U50:U55),"0")</f>
        <v>0</v>
      </c>
      <c r="V56" s="156">
        <f>IFERROR(SUM(V50:V55),"0")</f>
        <v>0</v>
      </c>
      <c r="W56" s="156">
        <f>IFERROR(IF(W50="",0,W50),"0")+IFERROR(IF(W51="",0,W51),"0")+IFERROR(IF(W52="",0,W52),"0")+IFERROR(IF(W53="",0,W53),"0")+IFERROR(IF(W54="",0,W54),"0")+IFERROR(IF(W55="",0,W55),"0")</f>
        <v>0</v>
      </c>
      <c r="X56" s="157"/>
      <c r="Y56" s="157"/>
    </row>
    <row r="57" spans="1:29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9"/>
      <c r="M57" s="164" t="s">
        <v>63</v>
      </c>
      <c r="N57" s="165"/>
      <c r="O57" s="165"/>
      <c r="P57" s="165"/>
      <c r="Q57" s="165"/>
      <c r="R57" s="165"/>
      <c r="S57" s="166"/>
      <c r="T57" s="38" t="s">
        <v>64</v>
      </c>
      <c r="U57" s="156">
        <f>IFERROR(SUMPRODUCT(U50:U55*H50:H55),"0")</f>
        <v>0</v>
      </c>
      <c r="V57" s="156">
        <f>IFERROR(SUMPRODUCT(V50:V55*H50:H55),"0")</f>
        <v>0</v>
      </c>
      <c r="W57" s="38"/>
      <c r="X57" s="157"/>
      <c r="Y57" s="157"/>
    </row>
    <row r="58" spans="1:29" ht="16.5" customHeight="1" x14ac:dyDescent="0.25">
      <c r="A58" s="179" t="s">
        <v>106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50"/>
      <c r="Y58" s="150"/>
    </row>
    <row r="59" spans="1:29" ht="14.25" customHeight="1" x14ac:dyDescent="0.25">
      <c r="A59" s="180" t="s">
        <v>58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51"/>
      <c r="Y59" s="151"/>
    </row>
    <row r="60" spans="1:29" ht="27" customHeight="1" x14ac:dyDescent="0.25">
      <c r="A60" s="55" t="s">
        <v>107</v>
      </c>
      <c r="B60" s="55" t="s">
        <v>108</v>
      </c>
      <c r="C60" s="32">
        <v>4301070939</v>
      </c>
      <c r="D60" s="175">
        <v>4607111037411</v>
      </c>
      <c r="E60" s="176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61</v>
      </c>
      <c r="L60" s="33">
        <v>150</v>
      </c>
      <c r="M60" s="25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8"/>
      <c r="O60" s="178"/>
      <c r="P60" s="178"/>
      <c r="Q60" s="176"/>
      <c r="R60" s="35"/>
      <c r="S60" s="35"/>
      <c r="T60" s="36" t="s">
        <v>62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109</v>
      </c>
      <c r="B61" s="55" t="s">
        <v>110</v>
      </c>
      <c r="C61" s="32">
        <v>4301070897</v>
      </c>
      <c r="D61" s="175">
        <v>4607111036728</v>
      </c>
      <c r="E61" s="176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61</v>
      </c>
      <c r="L61" s="33">
        <v>150</v>
      </c>
      <c r="M61" s="248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8"/>
      <c r="O61" s="178"/>
      <c r="P61" s="178"/>
      <c r="Q61" s="176"/>
      <c r="R61" s="35"/>
      <c r="S61" s="35"/>
      <c r="T61" s="36" t="s">
        <v>62</v>
      </c>
      <c r="U61" s="154">
        <v>344</v>
      </c>
      <c r="V61" s="155">
        <f>IFERROR(IF(U61="","",U61),"")</f>
        <v>344</v>
      </c>
      <c r="W61" s="37">
        <f>IFERROR(IF(U61="","",U61*0.00855),"")</f>
        <v>2.9412000000000003</v>
      </c>
      <c r="X61" s="57"/>
      <c r="Y61" s="58"/>
      <c r="AC61" s="80" t="s">
        <v>1</v>
      </c>
    </row>
    <row r="62" spans="1:29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9"/>
      <c r="M62" s="164" t="s">
        <v>63</v>
      </c>
      <c r="N62" s="165"/>
      <c r="O62" s="165"/>
      <c r="P62" s="165"/>
      <c r="Q62" s="165"/>
      <c r="R62" s="165"/>
      <c r="S62" s="166"/>
      <c r="T62" s="38" t="s">
        <v>62</v>
      </c>
      <c r="U62" s="156">
        <f>IFERROR(SUM(U60:U61),"0")</f>
        <v>344</v>
      </c>
      <c r="V62" s="156">
        <f>IFERROR(SUM(V60:V61),"0")</f>
        <v>344</v>
      </c>
      <c r="W62" s="156">
        <f>IFERROR(IF(W60="",0,W60),"0")+IFERROR(IF(W61="",0,W61),"0")</f>
        <v>2.9412000000000003</v>
      </c>
      <c r="X62" s="157"/>
      <c r="Y62" s="157"/>
    </row>
    <row r="63" spans="1:29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164" t="s">
        <v>63</v>
      </c>
      <c r="N63" s="165"/>
      <c r="O63" s="165"/>
      <c r="P63" s="165"/>
      <c r="Q63" s="165"/>
      <c r="R63" s="165"/>
      <c r="S63" s="166"/>
      <c r="T63" s="38" t="s">
        <v>64</v>
      </c>
      <c r="U63" s="156">
        <f>IFERROR(SUMPRODUCT(U60:U61*H60:H61),"0")</f>
        <v>1720</v>
      </c>
      <c r="V63" s="156">
        <f>IFERROR(SUMPRODUCT(V60:V61*H60:H61),"0")</f>
        <v>1720</v>
      </c>
      <c r="W63" s="38"/>
      <c r="X63" s="157"/>
      <c r="Y63" s="157"/>
    </row>
    <row r="64" spans="1:29" ht="16.5" customHeight="1" x14ac:dyDescent="0.25">
      <c r="A64" s="179" t="s">
        <v>111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50"/>
      <c r="Y64" s="150"/>
    </row>
    <row r="65" spans="1:29" ht="14.25" customHeight="1" x14ac:dyDescent="0.25">
      <c r="A65" s="180" t="s">
        <v>112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51"/>
      <c r="Y65" s="151"/>
    </row>
    <row r="66" spans="1:29" ht="27" customHeight="1" x14ac:dyDescent="0.25">
      <c r="A66" s="55" t="s">
        <v>113</v>
      </c>
      <c r="B66" s="55" t="s">
        <v>114</v>
      </c>
      <c r="C66" s="32">
        <v>4301135113</v>
      </c>
      <c r="D66" s="175">
        <v>4607111033659</v>
      </c>
      <c r="E66" s="176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61</v>
      </c>
      <c r="L66" s="33">
        <v>180</v>
      </c>
      <c r="M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8"/>
      <c r="O66" s="178"/>
      <c r="P66" s="178"/>
      <c r="Q66" s="176"/>
      <c r="R66" s="35"/>
      <c r="S66" s="35"/>
      <c r="T66" s="36" t="s">
        <v>62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70</v>
      </c>
    </row>
    <row r="67" spans="1:29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9"/>
      <c r="M67" s="164" t="s">
        <v>63</v>
      </c>
      <c r="N67" s="165"/>
      <c r="O67" s="165"/>
      <c r="P67" s="165"/>
      <c r="Q67" s="165"/>
      <c r="R67" s="165"/>
      <c r="S67" s="166"/>
      <c r="T67" s="38" t="s">
        <v>62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9"/>
      <c r="M68" s="164" t="s">
        <v>63</v>
      </c>
      <c r="N68" s="165"/>
      <c r="O68" s="165"/>
      <c r="P68" s="165"/>
      <c r="Q68" s="165"/>
      <c r="R68" s="165"/>
      <c r="S68" s="166"/>
      <c r="T68" s="38" t="s">
        <v>64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179" t="s">
        <v>115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50"/>
      <c r="Y69" s="150"/>
    </row>
    <row r="70" spans="1:29" ht="14.25" customHeight="1" x14ac:dyDescent="0.25">
      <c r="A70" s="180" t="s">
        <v>116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51"/>
      <c r="Y70" s="151"/>
    </row>
    <row r="71" spans="1:29" ht="27" customHeight="1" x14ac:dyDescent="0.25">
      <c r="A71" s="55" t="s">
        <v>117</v>
      </c>
      <c r="B71" s="55" t="s">
        <v>118</v>
      </c>
      <c r="C71" s="32">
        <v>4301131012</v>
      </c>
      <c r="D71" s="175">
        <v>4607111034137</v>
      </c>
      <c r="E71" s="176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61</v>
      </c>
      <c r="L71" s="33">
        <v>180</v>
      </c>
      <c r="M71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8"/>
      <c r="O71" s="178"/>
      <c r="P71" s="178"/>
      <c r="Q71" s="176"/>
      <c r="R71" s="35"/>
      <c r="S71" s="35"/>
      <c r="T71" s="36" t="s">
        <v>62</v>
      </c>
      <c r="U71" s="154">
        <v>0</v>
      </c>
      <c r="V71" s="155">
        <f>IFERROR(IF(U71="","",U71),"")</f>
        <v>0</v>
      </c>
      <c r="W71" s="37">
        <f>IFERROR(IF(U71="","",U71*0.01788),"")</f>
        <v>0</v>
      </c>
      <c r="X71" s="57"/>
      <c r="Y71" s="58"/>
      <c r="AC71" s="82" t="s">
        <v>70</v>
      </c>
    </row>
    <row r="72" spans="1:29" ht="27" customHeight="1" x14ac:dyDescent="0.25">
      <c r="A72" s="55" t="s">
        <v>119</v>
      </c>
      <c r="B72" s="55" t="s">
        <v>120</v>
      </c>
      <c r="C72" s="32">
        <v>4301131011</v>
      </c>
      <c r="D72" s="175">
        <v>4607111034120</v>
      </c>
      <c r="E72" s="176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61</v>
      </c>
      <c r="L72" s="33">
        <v>180</v>
      </c>
      <c r="M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8"/>
      <c r="O72" s="178"/>
      <c r="P72" s="178"/>
      <c r="Q72" s="176"/>
      <c r="R72" s="35"/>
      <c r="S72" s="35"/>
      <c r="T72" s="36" t="s">
        <v>62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83" t="s">
        <v>70</v>
      </c>
    </row>
    <row r="73" spans="1:29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9"/>
      <c r="M73" s="164" t="s">
        <v>63</v>
      </c>
      <c r="N73" s="165"/>
      <c r="O73" s="165"/>
      <c r="P73" s="165"/>
      <c r="Q73" s="165"/>
      <c r="R73" s="165"/>
      <c r="S73" s="166"/>
      <c r="T73" s="38" t="s">
        <v>62</v>
      </c>
      <c r="U73" s="156">
        <f>IFERROR(SUM(U71:U72),"0")</f>
        <v>0</v>
      </c>
      <c r="V73" s="156">
        <f>IFERROR(SUM(V71:V72),"0")</f>
        <v>0</v>
      </c>
      <c r="W73" s="156">
        <f>IFERROR(IF(W71="",0,W71),"0")+IFERROR(IF(W72="",0,W72),"0")</f>
        <v>0</v>
      </c>
      <c r="X73" s="157"/>
      <c r="Y73" s="157"/>
    </row>
    <row r="74" spans="1:29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9"/>
      <c r="M74" s="164" t="s">
        <v>63</v>
      </c>
      <c r="N74" s="165"/>
      <c r="O74" s="165"/>
      <c r="P74" s="165"/>
      <c r="Q74" s="165"/>
      <c r="R74" s="165"/>
      <c r="S74" s="166"/>
      <c r="T74" s="38" t="s">
        <v>64</v>
      </c>
      <c r="U74" s="156">
        <f>IFERROR(SUMPRODUCT(U71:U72*H71:H72),"0")</f>
        <v>0</v>
      </c>
      <c r="V74" s="156">
        <f>IFERROR(SUMPRODUCT(V71:V72*H71:H72),"0")</f>
        <v>0</v>
      </c>
      <c r="W74" s="38"/>
      <c r="X74" s="157"/>
      <c r="Y74" s="157"/>
    </row>
    <row r="75" spans="1:29" ht="16.5" customHeight="1" x14ac:dyDescent="0.25">
      <c r="A75" s="179" t="s">
        <v>121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50"/>
      <c r="Y75" s="150"/>
    </row>
    <row r="76" spans="1:29" ht="14.25" customHeight="1" x14ac:dyDescent="0.25">
      <c r="A76" s="180" t="s">
        <v>112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51"/>
      <c r="Y76" s="151"/>
    </row>
    <row r="77" spans="1:29" ht="27" customHeight="1" x14ac:dyDescent="0.25">
      <c r="A77" s="55" t="s">
        <v>122</v>
      </c>
      <c r="B77" s="55" t="s">
        <v>123</v>
      </c>
      <c r="C77" s="32">
        <v>4301135121</v>
      </c>
      <c r="D77" s="175">
        <v>4607111036735</v>
      </c>
      <c r="E77" s="176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61</v>
      </c>
      <c r="L77" s="33">
        <v>180</v>
      </c>
      <c r="M77" s="244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178"/>
      <c r="O77" s="178"/>
      <c r="P77" s="178"/>
      <c r="Q77" s="176"/>
      <c r="R77" s="35"/>
      <c r="S77" s="35"/>
      <c r="T77" s="36" t="s">
        <v>62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70</v>
      </c>
    </row>
    <row r="78" spans="1:29" ht="27" customHeight="1" x14ac:dyDescent="0.25">
      <c r="A78" s="55" t="s">
        <v>124</v>
      </c>
      <c r="B78" s="55" t="s">
        <v>125</v>
      </c>
      <c r="C78" s="32">
        <v>4301135053</v>
      </c>
      <c r="D78" s="175">
        <v>4607111036407</v>
      </c>
      <c r="E78" s="176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61</v>
      </c>
      <c r="L78" s="33">
        <v>180</v>
      </c>
      <c r="M78" s="24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8"/>
      <c r="O78" s="178"/>
      <c r="P78" s="178"/>
      <c r="Q78" s="176"/>
      <c r="R78" s="35"/>
      <c r="S78" s="35"/>
      <c r="T78" s="36" t="s">
        <v>62</v>
      </c>
      <c r="U78" s="154">
        <v>0</v>
      </c>
      <c r="V78" s="155">
        <f t="shared" si="2"/>
        <v>0</v>
      </c>
      <c r="W78" s="37">
        <f t="shared" si="3"/>
        <v>0</v>
      </c>
      <c r="X78" s="57"/>
      <c r="Y78" s="58"/>
      <c r="AC78" s="85" t="s">
        <v>70</v>
      </c>
    </row>
    <row r="79" spans="1:29" ht="16.5" customHeight="1" x14ac:dyDescent="0.25">
      <c r="A79" s="55" t="s">
        <v>126</v>
      </c>
      <c r="B79" s="55" t="s">
        <v>127</v>
      </c>
      <c r="C79" s="32">
        <v>4301135122</v>
      </c>
      <c r="D79" s="175">
        <v>4607111033628</v>
      </c>
      <c r="E79" s="176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61</v>
      </c>
      <c r="L79" s="33">
        <v>180</v>
      </c>
      <c r="M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8"/>
      <c r="O79" s="178"/>
      <c r="P79" s="178"/>
      <c r="Q79" s="176"/>
      <c r="R79" s="35"/>
      <c r="S79" s="35"/>
      <c r="T79" s="36" t="s">
        <v>62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86" t="s">
        <v>70</v>
      </c>
    </row>
    <row r="80" spans="1:29" ht="27" customHeight="1" x14ac:dyDescent="0.25">
      <c r="A80" s="55" t="s">
        <v>128</v>
      </c>
      <c r="B80" s="55" t="s">
        <v>129</v>
      </c>
      <c r="C80" s="32">
        <v>4301130400</v>
      </c>
      <c r="D80" s="175">
        <v>4607111033451</v>
      </c>
      <c r="E80" s="176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61</v>
      </c>
      <c r="L80" s="33">
        <v>180</v>
      </c>
      <c r="M80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8"/>
      <c r="O80" s="178"/>
      <c r="P80" s="178"/>
      <c r="Q80" s="176"/>
      <c r="R80" s="35"/>
      <c r="S80" s="35"/>
      <c r="T80" s="36" t="s">
        <v>62</v>
      </c>
      <c r="U80" s="154">
        <v>0</v>
      </c>
      <c r="V80" s="155">
        <f t="shared" si="2"/>
        <v>0</v>
      </c>
      <c r="W80" s="37">
        <f t="shared" si="3"/>
        <v>0</v>
      </c>
      <c r="X80" s="57"/>
      <c r="Y80" s="58"/>
      <c r="AC80" s="87" t="s">
        <v>70</v>
      </c>
    </row>
    <row r="81" spans="1:29" ht="27" customHeight="1" x14ac:dyDescent="0.25">
      <c r="A81" s="55" t="s">
        <v>130</v>
      </c>
      <c r="B81" s="55" t="s">
        <v>131</v>
      </c>
      <c r="C81" s="32">
        <v>4301135120</v>
      </c>
      <c r="D81" s="175">
        <v>4607111035141</v>
      </c>
      <c r="E81" s="176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61</v>
      </c>
      <c r="L81" s="33">
        <v>180</v>
      </c>
      <c r="M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8"/>
      <c r="O81" s="178"/>
      <c r="P81" s="178"/>
      <c r="Q81" s="176"/>
      <c r="R81" s="35"/>
      <c r="S81" s="35"/>
      <c r="T81" s="36" t="s">
        <v>62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70</v>
      </c>
    </row>
    <row r="82" spans="1:29" ht="27" customHeight="1" x14ac:dyDescent="0.25">
      <c r="A82" s="55" t="s">
        <v>132</v>
      </c>
      <c r="B82" s="55" t="s">
        <v>133</v>
      </c>
      <c r="C82" s="32">
        <v>4301135111</v>
      </c>
      <c r="D82" s="175">
        <v>4607111035028</v>
      </c>
      <c r="E82" s="176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61</v>
      </c>
      <c r="L82" s="33">
        <v>180</v>
      </c>
      <c r="M82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8"/>
      <c r="O82" s="178"/>
      <c r="P82" s="178"/>
      <c r="Q82" s="176"/>
      <c r="R82" s="35"/>
      <c r="S82" s="35"/>
      <c r="T82" s="36" t="s">
        <v>62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70</v>
      </c>
    </row>
    <row r="83" spans="1:29" ht="27" customHeight="1" x14ac:dyDescent="0.25">
      <c r="A83" s="55" t="s">
        <v>134</v>
      </c>
      <c r="B83" s="55" t="s">
        <v>135</v>
      </c>
      <c r="C83" s="32">
        <v>4301135109</v>
      </c>
      <c r="D83" s="175">
        <v>4607111033444</v>
      </c>
      <c r="E83" s="176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61</v>
      </c>
      <c r="L83" s="33">
        <v>180</v>
      </c>
      <c r="M83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8"/>
      <c r="O83" s="178"/>
      <c r="P83" s="178"/>
      <c r="Q83" s="176"/>
      <c r="R83" s="35"/>
      <c r="S83" s="35"/>
      <c r="T83" s="36" t="s">
        <v>62</v>
      </c>
      <c r="U83" s="154">
        <v>0</v>
      </c>
      <c r="V83" s="155">
        <f t="shared" si="2"/>
        <v>0</v>
      </c>
      <c r="W83" s="37">
        <f t="shared" si="3"/>
        <v>0</v>
      </c>
      <c r="X83" s="57"/>
      <c r="Y83" s="58"/>
      <c r="AC83" s="90" t="s">
        <v>70</v>
      </c>
    </row>
    <row r="84" spans="1:29" x14ac:dyDescent="0.2">
      <c r="A84" s="167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9"/>
      <c r="M84" s="164" t="s">
        <v>63</v>
      </c>
      <c r="N84" s="165"/>
      <c r="O84" s="165"/>
      <c r="P84" s="165"/>
      <c r="Q84" s="165"/>
      <c r="R84" s="165"/>
      <c r="S84" s="166"/>
      <c r="T84" s="38" t="s">
        <v>62</v>
      </c>
      <c r="U84" s="156">
        <f>IFERROR(SUM(U77:U83),"0")</f>
        <v>0</v>
      </c>
      <c r="V84" s="156">
        <f>IFERROR(SUM(V77:V83),"0")</f>
        <v>0</v>
      </c>
      <c r="W84" s="156">
        <f>IFERROR(IF(W77="",0,W77),"0")+IFERROR(IF(W78="",0,W78),"0")+IFERROR(IF(W79="",0,W79),"0")+IFERROR(IF(W80="",0,W80),"0")+IFERROR(IF(W81="",0,W81),"0")+IFERROR(IF(W82="",0,W82),"0")+IFERROR(IF(W83="",0,W83),"0")</f>
        <v>0</v>
      </c>
      <c r="X84" s="157"/>
      <c r="Y84" s="157"/>
    </row>
    <row r="85" spans="1:2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9"/>
      <c r="M85" s="164" t="s">
        <v>63</v>
      </c>
      <c r="N85" s="165"/>
      <c r="O85" s="165"/>
      <c r="P85" s="165"/>
      <c r="Q85" s="165"/>
      <c r="R85" s="165"/>
      <c r="S85" s="166"/>
      <c r="T85" s="38" t="s">
        <v>64</v>
      </c>
      <c r="U85" s="156">
        <f>IFERROR(SUMPRODUCT(U77:U83*H77:H83),"0")</f>
        <v>0</v>
      </c>
      <c r="V85" s="156">
        <f>IFERROR(SUMPRODUCT(V77:V83*H77:H83),"0")</f>
        <v>0</v>
      </c>
      <c r="W85" s="38"/>
      <c r="X85" s="157"/>
      <c r="Y85" s="157"/>
    </row>
    <row r="86" spans="1:29" ht="16.5" customHeight="1" x14ac:dyDescent="0.25">
      <c r="A86" s="179" t="s">
        <v>136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50"/>
      <c r="Y86" s="150"/>
    </row>
    <row r="87" spans="1:29" ht="14.25" customHeight="1" x14ac:dyDescent="0.25">
      <c r="A87" s="180" t="s">
        <v>136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51"/>
      <c r="Y87" s="151"/>
    </row>
    <row r="88" spans="1:29" ht="27" customHeight="1" x14ac:dyDescent="0.25">
      <c r="A88" s="55" t="s">
        <v>137</v>
      </c>
      <c r="B88" s="55" t="s">
        <v>138</v>
      </c>
      <c r="C88" s="32">
        <v>4301136013</v>
      </c>
      <c r="D88" s="175">
        <v>4607025784012</v>
      </c>
      <c r="E88" s="176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61</v>
      </c>
      <c r="L88" s="33">
        <v>180</v>
      </c>
      <c r="M88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8"/>
      <c r="O88" s="178"/>
      <c r="P88" s="178"/>
      <c r="Q88" s="176"/>
      <c r="R88" s="35"/>
      <c r="S88" s="35"/>
      <c r="T88" s="36" t="s">
        <v>62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91" t="s">
        <v>70</v>
      </c>
    </row>
    <row r="89" spans="1:29" ht="27" customHeight="1" x14ac:dyDescent="0.25">
      <c r="A89" s="55" t="s">
        <v>139</v>
      </c>
      <c r="B89" s="55" t="s">
        <v>140</v>
      </c>
      <c r="C89" s="32">
        <v>4301136012</v>
      </c>
      <c r="D89" s="175">
        <v>4607025784319</v>
      </c>
      <c r="E89" s="176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61</v>
      </c>
      <c r="L89" s="33">
        <v>180</v>
      </c>
      <c r="M89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8"/>
      <c r="O89" s="178"/>
      <c r="P89" s="178"/>
      <c r="Q89" s="176"/>
      <c r="R89" s="35"/>
      <c r="S89" s="35"/>
      <c r="T89" s="36" t="s">
        <v>62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70</v>
      </c>
    </row>
    <row r="90" spans="1:29" ht="16.5" customHeight="1" x14ac:dyDescent="0.25">
      <c r="A90" s="55" t="s">
        <v>141</v>
      </c>
      <c r="B90" s="55" t="s">
        <v>142</v>
      </c>
      <c r="C90" s="32">
        <v>4301136014</v>
      </c>
      <c r="D90" s="175">
        <v>4607111035370</v>
      </c>
      <c r="E90" s="176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61</v>
      </c>
      <c r="L90" s="33">
        <v>180</v>
      </c>
      <c r="M90" s="23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8"/>
      <c r="O90" s="178"/>
      <c r="P90" s="178"/>
      <c r="Q90" s="176"/>
      <c r="R90" s="35"/>
      <c r="S90" s="35"/>
      <c r="T90" s="36" t="s">
        <v>62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70</v>
      </c>
    </row>
    <row r="91" spans="1:29" x14ac:dyDescent="0.2">
      <c r="A91" s="167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9"/>
      <c r="M91" s="164" t="s">
        <v>63</v>
      </c>
      <c r="N91" s="165"/>
      <c r="O91" s="165"/>
      <c r="P91" s="165"/>
      <c r="Q91" s="165"/>
      <c r="R91" s="165"/>
      <c r="S91" s="166"/>
      <c r="T91" s="38" t="s">
        <v>62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29" x14ac:dyDescent="0.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9"/>
      <c r="M92" s="164" t="s">
        <v>63</v>
      </c>
      <c r="N92" s="165"/>
      <c r="O92" s="165"/>
      <c r="P92" s="165"/>
      <c r="Q92" s="165"/>
      <c r="R92" s="165"/>
      <c r="S92" s="166"/>
      <c r="T92" s="38" t="s">
        <v>64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29" ht="16.5" customHeight="1" x14ac:dyDescent="0.25">
      <c r="A93" s="179" t="s">
        <v>143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50"/>
      <c r="Y93" s="150"/>
    </row>
    <row r="94" spans="1:29" ht="14.25" customHeight="1" x14ac:dyDescent="0.25">
      <c r="A94" s="180" t="s">
        <v>58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51"/>
      <c r="Y94" s="151"/>
    </row>
    <row r="95" spans="1:29" ht="27" customHeight="1" x14ac:dyDescent="0.25">
      <c r="A95" s="55" t="s">
        <v>144</v>
      </c>
      <c r="B95" s="55" t="s">
        <v>145</v>
      </c>
      <c r="C95" s="32">
        <v>4301070906</v>
      </c>
      <c r="D95" s="175">
        <v>4607111033970</v>
      </c>
      <c r="E95" s="176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61</v>
      </c>
      <c r="L95" s="33">
        <v>150</v>
      </c>
      <c r="M95" s="236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178"/>
      <c r="O95" s="178"/>
      <c r="P95" s="178"/>
      <c r="Q95" s="176"/>
      <c r="R95" s="35"/>
      <c r="S95" s="35"/>
      <c r="T95" s="36" t="s">
        <v>62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94" t="s">
        <v>1</v>
      </c>
    </row>
    <row r="96" spans="1:29" ht="27" customHeight="1" x14ac:dyDescent="0.25">
      <c r="A96" s="55" t="s">
        <v>146</v>
      </c>
      <c r="B96" s="55" t="s">
        <v>147</v>
      </c>
      <c r="C96" s="32">
        <v>4301070907</v>
      </c>
      <c r="D96" s="175">
        <v>4607111034144</v>
      </c>
      <c r="E96" s="176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61</v>
      </c>
      <c r="L96" s="33">
        <v>150</v>
      </c>
      <c r="M96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178"/>
      <c r="O96" s="178"/>
      <c r="P96" s="178"/>
      <c r="Q96" s="176"/>
      <c r="R96" s="35"/>
      <c r="S96" s="35"/>
      <c r="T96" s="36" t="s">
        <v>62</v>
      </c>
      <c r="U96" s="154">
        <v>0</v>
      </c>
      <c r="V96" s="155">
        <f>IFERROR(IF(U96="","",U96),"")</f>
        <v>0</v>
      </c>
      <c r="W96" s="37">
        <f>IFERROR(IF(U96="","",U96*0.0155),"")</f>
        <v>0</v>
      </c>
      <c r="X96" s="57"/>
      <c r="Y96" s="58"/>
      <c r="AC96" s="95" t="s">
        <v>1</v>
      </c>
    </row>
    <row r="97" spans="1:29" ht="27" customHeight="1" x14ac:dyDescent="0.25">
      <c r="A97" s="55" t="s">
        <v>148</v>
      </c>
      <c r="B97" s="55" t="s">
        <v>149</v>
      </c>
      <c r="C97" s="32">
        <v>4301070904</v>
      </c>
      <c r="D97" s="175">
        <v>4607111033987</v>
      </c>
      <c r="E97" s="176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61</v>
      </c>
      <c r="L97" s="33">
        <v>150</v>
      </c>
      <c r="M97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178"/>
      <c r="O97" s="178"/>
      <c r="P97" s="178"/>
      <c r="Q97" s="176"/>
      <c r="R97" s="35"/>
      <c r="S97" s="35"/>
      <c r="T97" s="36" t="s">
        <v>62</v>
      </c>
      <c r="U97" s="154">
        <v>0</v>
      </c>
      <c r="V97" s="155">
        <f>IFERROR(IF(U97="","",U97),"")</f>
        <v>0</v>
      </c>
      <c r="W97" s="37">
        <f>IFERROR(IF(U97="","",U97*0.0155),"")</f>
        <v>0</v>
      </c>
      <c r="X97" s="57"/>
      <c r="Y97" s="58"/>
      <c r="AC97" s="96" t="s">
        <v>1</v>
      </c>
    </row>
    <row r="98" spans="1:29" ht="27" customHeight="1" x14ac:dyDescent="0.25">
      <c r="A98" s="55" t="s">
        <v>150</v>
      </c>
      <c r="B98" s="55" t="s">
        <v>151</v>
      </c>
      <c r="C98" s="32">
        <v>4301070905</v>
      </c>
      <c r="D98" s="175">
        <v>4607111034151</v>
      </c>
      <c r="E98" s="176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61</v>
      </c>
      <c r="L98" s="33">
        <v>150</v>
      </c>
      <c r="M98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178"/>
      <c r="O98" s="178"/>
      <c r="P98" s="178"/>
      <c r="Q98" s="176"/>
      <c r="R98" s="35"/>
      <c r="S98" s="35"/>
      <c r="T98" s="36" t="s">
        <v>62</v>
      </c>
      <c r="U98" s="154">
        <v>0</v>
      </c>
      <c r="V98" s="155">
        <f>IFERROR(IF(U98="","",U98),"")</f>
        <v>0</v>
      </c>
      <c r="W98" s="37">
        <f>IFERROR(IF(U98="","",U98*0.0155),"")</f>
        <v>0</v>
      </c>
      <c r="X98" s="57"/>
      <c r="Y98" s="58"/>
      <c r="AC98" s="97" t="s">
        <v>1</v>
      </c>
    </row>
    <row r="99" spans="1:29" x14ac:dyDescent="0.2">
      <c r="A99" s="167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9"/>
      <c r="M99" s="164" t="s">
        <v>63</v>
      </c>
      <c r="N99" s="165"/>
      <c r="O99" s="165"/>
      <c r="P99" s="165"/>
      <c r="Q99" s="165"/>
      <c r="R99" s="165"/>
      <c r="S99" s="166"/>
      <c r="T99" s="38" t="s">
        <v>62</v>
      </c>
      <c r="U99" s="156">
        <f>IFERROR(SUM(U95:U98),"0")</f>
        <v>0</v>
      </c>
      <c r="V99" s="156">
        <f>IFERROR(SUM(V95:V98),"0")</f>
        <v>0</v>
      </c>
      <c r="W99" s="156">
        <f>IFERROR(IF(W95="",0,W95),"0")+IFERROR(IF(W96="",0,W96),"0")+IFERROR(IF(W97="",0,W97),"0")+IFERROR(IF(W98="",0,W98),"0")</f>
        <v>0</v>
      </c>
      <c r="X99" s="157"/>
      <c r="Y99" s="157"/>
    </row>
    <row r="100" spans="1:29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9"/>
      <c r="M100" s="164" t="s">
        <v>63</v>
      </c>
      <c r="N100" s="165"/>
      <c r="O100" s="165"/>
      <c r="P100" s="165"/>
      <c r="Q100" s="165"/>
      <c r="R100" s="165"/>
      <c r="S100" s="166"/>
      <c r="T100" s="38" t="s">
        <v>64</v>
      </c>
      <c r="U100" s="156">
        <f>IFERROR(SUMPRODUCT(U95:U98*H95:H98),"0")</f>
        <v>0</v>
      </c>
      <c r="V100" s="156">
        <f>IFERROR(SUMPRODUCT(V95:V98*H95:H98),"0")</f>
        <v>0</v>
      </c>
      <c r="W100" s="38"/>
      <c r="X100" s="157"/>
      <c r="Y100" s="157"/>
    </row>
    <row r="101" spans="1:29" ht="16.5" customHeight="1" x14ac:dyDescent="0.25">
      <c r="A101" s="179" t="s">
        <v>152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50"/>
      <c r="Y101" s="150"/>
    </row>
    <row r="102" spans="1:29" ht="14.25" customHeight="1" x14ac:dyDescent="0.25">
      <c r="A102" s="180" t="s">
        <v>112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51"/>
      <c r="Y102" s="151"/>
    </row>
    <row r="103" spans="1:29" ht="27" customHeight="1" x14ac:dyDescent="0.25">
      <c r="A103" s="55" t="s">
        <v>153</v>
      </c>
      <c r="B103" s="55" t="s">
        <v>154</v>
      </c>
      <c r="C103" s="32">
        <v>4301135162</v>
      </c>
      <c r="D103" s="175">
        <v>4607111034014</v>
      </c>
      <c r="E103" s="176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61</v>
      </c>
      <c r="L103" s="33">
        <v>180</v>
      </c>
      <c r="M103" s="230" t="s">
        <v>155</v>
      </c>
      <c r="N103" s="178"/>
      <c r="O103" s="178"/>
      <c r="P103" s="178"/>
      <c r="Q103" s="176"/>
      <c r="R103" s="35"/>
      <c r="S103" s="35"/>
      <c r="T103" s="36" t="s">
        <v>62</v>
      </c>
      <c r="U103" s="154">
        <v>0</v>
      </c>
      <c r="V103" s="155">
        <f>IFERROR(IF(U103="","",U103),"")</f>
        <v>0</v>
      </c>
      <c r="W103" s="37">
        <f>IFERROR(IF(U103="","",U103*0.01788),"")</f>
        <v>0</v>
      </c>
      <c r="X103" s="57"/>
      <c r="Y103" s="58"/>
      <c r="AC103" s="98" t="s">
        <v>70</v>
      </c>
    </row>
    <row r="104" spans="1:29" ht="27" customHeight="1" x14ac:dyDescent="0.25">
      <c r="A104" s="55" t="s">
        <v>156</v>
      </c>
      <c r="B104" s="55" t="s">
        <v>157</v>
      </c>
      <c r="C104" s="32">
        <v>4301135117</v>
      </c>
      <c r="D104" s="175">
        <v>4607111033994</v>
      </c>
      <c r="E104" s="176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61</v>
      </c>
      <c r="L104" s="33">
        <v>180</v>
      </c>
      <c r="M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8"/>
      <c r="O104" s="178"/>
      <c r="P104" s="178"/>
      <c r="Q104" s="176"/>
      <c r="R104" s="35"/>
      <c r="S104" s="35"/>
      <c r="T104" s="36" t="s">
        <v>62</v>
      </c>
      <c r="U104" s="154">
        <v>0</v>
      </c>
      <c r="V104" s="155">
        <f>IFERROR(IF(U104="","",U104),"")</f>
        <v>0</v>
      </c>
      <c r="W104" s="37">
        <f>IFERROR(IF(U104="","",U104*0.01788),"")</f>
        <v>0</v>
      </c>
      <c r="X104" s="57"/>
      <c r="Y104" s="58"/>
      <c r="AC104" s="99" t="s">
        <v>70</v>
      </c>
    </row>
    <row r="105" spans="1:29" x14ac:dyDescent="0.2">
      <c r="A105" s="167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9"/>
      <c r="M105" s="164" t="s">
        <v>63</v>
      </c>
      <c r="N105" s="165"/>
      <c r="O105" s="165"/>
      <c r="P105" s="165"/>
      <c r="Q105" s="165"/>
      <c r="R105" s="165"/>
      <c r="S105" s="166"/>
      <c r="T105" s="38" t="s">
        <v>62</v>
      </c>
      <c r="U105" s="156">
        <f>IFERROR(SUM(U103:U104),"0")</f>
        <v>0</v>
      </c>
      <c r="V105" s="156">
        <f>IFERROR(SUM(V103:V104),"0")</f>
        <v>0</v>
      </c>
      <c r="W105" s="156">
        <f>IFERROR(IF(W103="",0,W103),"0")+IFERROR(IF(W104="",0,W104),"0")</f>
        <v>0</v>
      </c>
      <c r="X105" s="157"/>
      <c r="Y105" s="157"/>
    </row>
    <row r="106" spans="1:29" x14ac:dyDescent="0.2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9"/>
      <c r="M106" s="164" t="s">
        <v>63</v>
      </c>
      <c r="N106" s="165"/>
      <c r="O106" s="165"/>
      <c r="P106" s="165"/>
      <c r="Q106" s="165"/>
      <c r="R106" s="165"/>
      <c r="S106" s="166"/>
      <c r="T106" s="38" t="s">
        <v>64</v>
      </c>
      <c r="U106" s="156">
        <f>IFERROR(SUMPRODUCT(U103:U104*H103:H104),"0")</f>
        <v>0</v>
      </c>
      <c r="V106" s="156">
        <f>IFERROR(SUMPRODUCT(V103:V104*H103:H104),"0")</f>
        <v>0</v>
      </c>
      <c r="W106" s="38"/>
      <c r="X106" s="157"/>
      <c r="Y106" s="157"/>
    </row>
    <row r="107" spans="1:29" ht="16.5" customHeight="1" x14ac:dyDescent="0.25">
      <c r="A107" s="179" t="s">
        <v>158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50"/>
      <c r="Y107" s="150"/>
    </row>
    <row r="108" spans="1:29" ht="14.25" customHeight="1" x14ac:dyDescent="0.25">
      <c r="A108" s="180" t="s">
        <v>112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51"/>
      <c r="Y108" s="151"/>
    </row>
    <row r="109" spans="1:29" ht="16.5" customHeight="1" x14ac:dyDescent="0.25">
      <c r="A109" s="55" t="s">
        <v>159</v>
      </c>
      <c r="B109" s="55" t="s">
        <v>160</v>
      </c>
      <c r="C109" s="32">
        <v>4301135112</v>
      </c>
      <c r="D109" s="175">
        <v>4607111034199</v>
      </c>
      <c r="E109" s="176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61</v>
      </c>
      <c r="L109" s="33">
        <v>180</v>
      </c>
      <c r="M109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8"/>
      <c r="O109" s="178"/>
      <c r="P109" s="178"/>
      <c r="Q109" s="176"/>
      <c r="R109" s="35"/>
      <c r="S109" s="35"/>
      <c r="T109" s="36" t="s">
        <v>62</v>
      </c>
      <c r="U109" s="154">
        <v>0</v>
      </c>
      <c r="V109" s="155">
        <f>IFERROR(IF(U109="","",U109),"")</f>
        <v>0</v>
      </c>
      <c r="W109" s="37">
        <f>IFERROR(IF(U109="","",U109*0.01788),"")</f>
        <v>0</v>
      </c>
      <c r="X109" s="57"/>
      <c r="Y109" s="58"/>
      <c r="AC109" s="100" t="s">
        <v>70</v>
      </c>
    </row>
    <row r="110" spans="1:29" x14ac:dyDescent="0.2">
      <c r="A110" s="167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9"/>
      <c r="M110" s="164" t="s">
        <v>63</v>
      </c>
      <c r="N110" s="165"/>
      <c r="O110" s="165"/>
      <c r="P110" s="165"/>
      <c r="Q110" s="165"/>
      <c r="R110" s="165"/>
      <c r="S110" s="166"/>
      <c r="T110" s="38" t="s">
        <v>62</v>
      </c>
      <c r="U110" s="156">
        <f>IFERROR(SUM(U109:U109),"0")</f>
        <v>0</v>
      </c>
      <c r="V110" s="156">
        <f>IFERROR(SUM(V109:V109),"0")</f>
        <v>0</v>
      </c>
      <c r="W110" s="156">
        <f>IFERROR(IF(W109="",0,W109),"0")</f>
        <v>0</v>
      </c>
      <c r="X110" s="157"/>
      <c r="Y110" s="157"/>
    </row>
    <row r="111" spans="1:29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9"/>
      <c r="M111" s="164" t="s">
        <v>63</v>
      </c>
      <c r="N111" s="165"/>
      <c r="O111" s="165"/>
      <c r="P111" s="165"/>
      <c r="Q111" s="165"/>
      <c r="R111" s="165"/>
      <c r="S111" s="166"/>
      <c r="T111" s="38" t="s">
        <v>64</v>
      </c>
      <c r="U111" s="156">
        <f>IFERROR(SUMPRODUCT(U109:U109*H109:H109),"0")</f>
        <v>0</v>
      </c>
      <c r="V111" s="156">
        <f>IFERROR(SUMPRODUCT(V109:V109*H109:H109),"0")</f>
        <v>0</v>
      </c>
      <c r="W111" s="38"/>
      <c r="X111" s="157"/>
      <c r="Y111" s="157"/>
    </row>
    <row r="112" spans="1:29" ht="16.5" customHeight="1" x14ac:dyDescent="0.25">
      <c r="A112" s="179" t="s">
        <v>161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50"/>
      <c r="Y112" s="150"/>
    </row>
    <row r="113" spans="1:29" ht="14.25" customHeight="1" x14ac:dyDescent="0.25">
      <c r="A113" s="180" t="s">
        <v>112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51"/>
      <c r="Y113" s="151"/>
    </row>
    <row r="114" spans="1:29" ht="27" customHeight="1" x14ac:dyDescent="0.25">
      <c r="A114" s="55" t="s">
        <v>162</v>
      </c>
      <c r="B114" s="55" t="s">
        <v>163</v>
      </c>
      <c r="C114" s="32">
        <v>4301130006</v>
      </c>
      <c r="D114" s="175">
        <v>4607111034670</v>
      </c>
      <c r="E114" s="176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61</v>
      </c>
      <c r="L114" s="33">
        <v>180</v>
      </c>
      <c r="M114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8"/>
      <c r="O114" s="178"/>
      <c r="P114" s="178"/>
      <c r="Q114" s="176"/>
      <c r="R114" s="35"/>
      <c r="S114" s="35"/>
      <c r="T114" s="36" t="s">
        <v>62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164</v>
      </c>
      <c r="Y114" s="58"/>
      <c r="AC114" s="101" t="s">
        <v>70</v>
      </c>
    </row>
    <row r="115" spans="1:29" ht="27" customHeight="1" x14ac:dyDescent="0.25">
      <c r="A115" s="55" t="s">
        <v>165</v>
      </c>
      <c r="B115" s="55" t="s">
        <v>166</v>
      </c>
      <c r="C115" s="32">
        <v>4301130003</v>
      </c>
      <c r="D115" s="175">
        <v>4607111034687</v>
      </c>
      <c r="E115" s="176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61</v>
      </c>
      <c r="L115" s="33">
        <v>180</v>
      </c>
      <c r="M115" s="226" t="s">
        <v>167</v>
      </c>
      <c r="N115" s="178"/>
      <c r="O115" s="178"/>
      <c r="P115" s="178"/>
      <c r="Q115" s="176"/>
      <c r="R115" s="35"/>
      <c r="S115" s="35"/>
      <c r="T115" s="36" t="s">
        <v>62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164</v>
      </c>
      <c r="Y115" s="58"/>
      <c r="AC115" s="102" t="s">
        <v>70</v>
      </c>
    </row>
    <row r="116" spans="1:29" ht="27" customHeight="1" x14ac:dyDescent="0.25">
      <c r="A116" s="55" t="s">
        <v>168</v>
      </c>
      <c r="B116" s="55" t="s">
        <v>169</v>
      </c>
      <c r="C116" s="32">
        <v>4301130448</v>
      </c>
      <c r="D116" s="175">
        <v>4607111034380</v>
      </c>
      <c r="E116" s="176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61</v>
      </c>
      <c r="L116" s="33">
        <v>180</v>
      </c>
      <c r="M116" s="227" t="str">
        <f>HYPERLINK("https://abi.ru/products/Замороженные/Горячая штучка/Круггетсы/Снеки/P000194/","Круггетсы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N116" s="178"/>
      <c r="O116" s="178"/>
      <c r="P116" s="178"/>
      <c r="Q116" s="176"/>
      <c r="R116" s="35"/>
      <c r="S116" s="35"/>
      <c r="T116" s="36" t="s">
        <v>62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103" t="s">
        <v>70</v>
      </c>
    </row>
    <row r="117" spans="1:29" ht="27" customHeight="1" x14ac:dyDescent="0.25">
      <c r="A117" s="55" t="s">
        <v>170</v>
      </c>
      <c r="B117" s="55" t="s">
        <v>171</v>
      </c>
      <c r="C117" s="32">
        <v>4301130446</v>
      </c>
      <c r="D117" s="175">
        <v>4607111034397</v>
      </c>
      <c r="E117" s="176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61</v>
      </c>
      <c r="L117" s="33">
        <v>180</v>
      </c>
      <c r="M117" s="22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7" s="178"/>
      <c r="O117" s="178"/>
      <c r="P117" s="178"/>
      <c r="Q117" s="176"/>
      <c r="R117" s="35"/>
      <c r="S117" s="35"/>
      <c r="T117" s="36" t="s">
        <v>62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104" t="s">
        <v>70</v>
      </c>
    </row>
    <row r="118" spans="1:29" x14ac:dyDescent="0.2">
      <c r="A118" s="167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9"/>
      <c r="M118" s="164" t="s">
        <v>63</v>
      </c>
      <c r="N118" s="165"/>
      <c r="O118" s="165"/>
      <c r="P118" s="165"/>
      <c r="Q118" s="165"/>
      <c r="R118" s="165"/>
      <c r="S118" s="166"/>
      <c r="T118" s="38" t="s">
        <v>62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29" x14ac:dyDescent="0.2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9"/>
      <c r="M119" s="164" t="s">
        <v>63</v>
      </c>
      <c r="N119" s="165"/>
      <c r="O119" s="165"/>
      <c r="P119" s="165"/>
      <c r="Q119" s="165"/>
      <c r="R119" s="165"/>
      <c r="S119" s="166"/>
      <c r="T119" s="38" t="s">
        <v>64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29" ht="16.5" customHeight="1" x14ac:dyDescent="0.25">
      <c r="A120" s="179" t="s">
        <v>172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50"/>
      <c r="Y120" s="150"/>
    </row>
    <row r="121" spans="1:29" ht="14.25" customHeight="1" x14ac:dyDescent="0.25">
      <c r="A121" s="180" t="s">
        <v>112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51"/>
      <c r="Y121" s="151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175">
        <v>4607111035806</v>
      </c>
      <c r="E122" s="176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61</v>
      </c>
      <c r="L122" s="33">
        <v>180</v>
      </c>
      <c r="M122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8"/>
      <c r="O122" s="178"/>
      <c r="P122" s="178"/>
      <c r="Q122" s="176"/>
      <c r="R122" s="35"/>
      <c r="S122" s="35"/>
      <c r="T122" s="36" t="s">
        <v>62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70</v>
      </c>
    </row>
    <row r="123" spans="1:29" x14ac:dyDescent="0.2">
      <c r="A123" s="167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9"/>
      <c r="M123" s="164" t="s">
        <v>63</v>
      </c>
      <c r="N123" s="165"/>
      <c r="O123" s="165"/>
      <c r="P123" s="165"/>
      <c r="Q123" s="165"/>
      <c r="R123" s="165"/>
      <c r="S123" s="166"/>
      <c r="T123" s="38" t="s">
        <v>62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9"/>
      <c r="M124" s="164" t="s">
        <v>63</v>
      </c>
      <c r="N124" s="165"/>
      <c r="O124" s="165"/>
      <c r="P124" s="165"/>
      <c r="Q124" s="165"/>
      <c r="R124" s="165"/>
      <c r="S124" s="166"/>
      <c r="T124" s="38" t="s">
        <v>64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179" t="s">
        <v>175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50"/>
      <c r="Y125" s="150"/>
    </row>
    <row r="126" spans="1:29" ht="14.25" customHeight="1" x14ac:dyDescent="0.25">
      <c r="A126" s="180" t="s">
        <v>176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51"/>
      <c r="Y126" s="151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175">
        <v>4607111035639</v>
      </c>
      <c r="E127" s="176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61</v>
      </c>
      <c r="L127" s="33">
        <v>180</v>
      </c>
      <c r="M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8"/>
      <c r="O127" s="178"/>
      <c r="P127" s="178"/>
      <c r="Q127" s="176"/>
      <c r="R127" s="35"/>
      <c r="S127" s="35"/>
      <c r="T127" s="36" t="s">
        <v>62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70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175">
        <v>4607111035646</v>
      </c>
      <c r="E128" s="176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61</v>
      </c>
      <c r="L128" s="33">
        <v>180</v>
      </c>
      <c r="M128" s="22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8"/>
      <c r="O128" s="178"/>
      <c r="P128" s="178"/>
      <c r="Q128" s="176"/>
      <c r="R128" s="35"/>
      <c r="S128" s="35"/>
      <c r="T128" s="36" t="s">
        <v>62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70</v>
      </c>
    </row>
    <row r="129" spans="1:29" x14ac:dyDescent="0.2">
      <c r="A129" s="167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9"/>
      <c r="M129" s="164" t="s">
        <v>63</v>
      </c>
      <c r="N129" s="165"/>
      <c r="O129" s="165"/>
      <c r="P129" s="165"/>
      <c r="Q129" s="165"/>
      <c r="R129" s="165"/>
      <c r="S129" s="166"/>
      <c r="T129" s="38" t="s">
        <v>62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9"/>
      <c r="M130" s="164" t="s">
        <v>63</v>
      </c>
      <c r="N130" s="165"/>
      <c r="O130" s="165"/>
      <c r="P130" s="165"/>
      <c r="Q130" s="165"/>
      <c r="R130" s="165"/>
      <c r="S130" s="166"/>
      <c r="T130" s="38" t="s">
        <v>64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179" t="s">
        <v>181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50"/>
      <c r="Y131" s="150"/>
    </row>
    <row r="132" spans="1:29" ht="14.25" customHeight="1" x14ac:dyDescent="0.25">
      <c r="A132" s="180" t="s">
        <v>112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51"/>
      <c r="Y132" s="151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175">
        <v>4607111036124</v>
      </c>
      <c r="E133" s="176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61</v>
      </c>
      <c r="L133" s="33">
        <v>180</v>
      </c>
      <c r="M133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8"/>
      <c r="O133" s="178"/>
      <c r="P133" s="178"/>
      <c r="Q133" s="176"/>
      <c r="R133" s="35"/>
      <c r="S133" s="35"/>
      <c r="T133" s="36" t="s">
        <v>62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70</v>
      </c>
    </row>
    <row r="134" spans="1:29" x14ac:dyDescent="0.2">
      <c r="A134" s="167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9"/>
      <c r="M134" s="164" t="s">
        <v>63</v>
      </c>
      <c r="N134" s="165"/>
      <c r="O134" s="165"/>
      <c r="P134" s="165"/>
      <c r="Q134" s="165"/>
      <c r="R134" s="165"/>
      <c r="S134" s="166"/>
      <c r="T134" s="38" t="s">
        <v>62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9"/>
      <c r="M135" s="164" t="s">
        <v>63</v>
      </c>
      <c r="N135" s="165"/>
      <c r="O135" s="165"/>
      <c r="P135" s="165"/>
      <c r="Q135" s="165"/>
      <c r="R135" s="165"/>
      <c r="S135" s="166"/>
      <c r="T135" s="38" t="s">
        <v>64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183" t="s">
        <v>184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49"/>
      <c r="Y136" s="49"/>
    </row>
    <row r="137" spans="1:29" ht="16.5" customHeight="1" x14ac:dyDescent="0.25">
      <c r="A137" s="179" t="s">
        <v>185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50"/>
      <c r="Y137" s="150"/>
    </row>
    <row r="138" spans="1:29" ht="14.25" customHeight="1" x14ac:dyDescent="0.25">
      <c r="A138" s="180" t="s">
        <v>116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51"/>
      <c r="Y138" s="151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175">
        <v>4607111037930</v>
      </c>
      <c r="E139" s="176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61</v>
      </c>
      <c r="L139" s="33">
        <v>180</v>
      </c>
      <c r="M139" s="221" t="s">
        <v>188</v>
      </c>
      <c r="N139" s="178"/>
      <c r="O139" s="178"/>
      <c r="P139" s="178"/>
      <c r="Q139" s="176"/>
      <c r="R139" s="35"/>
      <c r="S139" s="35"/>
      <c r="T139" s="36" t="s">
        <v>62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109" t="s">
        <v>70</v>
      </c>
    </row>
    <row r="140" spans="1:29" x14ac:dyDescent="0.2">
      <c r="A140" s="167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9"/>
      <c r="M140" s="164" t="s">
        <v>63</v>
      </c>
      <c r="N140" s="165"/>
      <c r="O140" s="165"/>
      <c r="P140" s="165"/>
      <c r="Q140" s="165"/>
      <c r="R140" s="165"/>
      <c r="S140" s="166"/>
      <c r="T140" s="38" t="s">
        <v>62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29" x14ac:dyDescent="0.2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9"/>
      <c r="M141" s="164" t="s">
        <v>63</v>
      </c>
      <c r="N141" s="165"/>
      <c r="O141" s="165"/>
      <c r="P141" s="165"/>
      <c r="Q141" s="165"/>
      <c r="R141" s="165"/>
      <c r="S141" s="166"/>
      <c r="T141" s="38" t="s">
        <v>64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29" ht="14.25" customHeight="1" x14ac:dyDescent="0.25">
      <c r="A142" s="180" t="s">
        <v>67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51"/>
      <c r="Y142" s="151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175">
        <v>4607111036872</v>
      </c>
      <c r="E143" s="176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61</v>
      </c>
      <c r="L143" s="33">
        <v>180</v>
      </c>
      <c r="M143" s="219" t="s">
        <v>191</v>
      </c>
      <c r="N143" s="178"/>
      <c r="O143" s="178"/>
      <c r="P143" s="178"/>
      <c r="Q143" s="176"/>
      <c r="R143" s="35"/>
      <c r="S143" s="35"/>
      <c r="T143" s="36" t="s">
        <v>62</v>
      </c>
      <c r="U143" s="154">
        <v>0</v>
      </c>
      <c r="V143" s="155">
        <f>IFERROR(IF(U143="","",U143),"")</f>
        <v>0</v>
      </c>
      <c r="W143" s="37">
        <f>IFERROR(IF(U143="","",U143*0.0155),"")</f>
        <v>0</v>
      </c>
      <c r="X143" s="57"/>
      <c r="Y143" s="58"/>
      <c r="AC143" s="110" t="s">
        <v>70</v>
      </c>
    </row>
    <row r="144" spans="1:29" x14ac:dyDescent="0.2">
      <c r="A144" s="167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9"/>
      <c r="M144" s="164" t="s">
        <v>63</v>
      </c>
      <c r="N144" s="165"/>
      <c r="O144" s="165"/>
      <c r="P144" s="165"/>
      <c r="Q144" s="165"/>
      <c r="R144" s="165"/>
      <c r="S144" s="166"/>
      <c r="T144" s="38" t="s">
        <v>62</v>
      </c>
      <c r="U144" s="156">
        <f>IFERROR(SUM(U143:U143),"0")</f>
        <v>0</v>
      </c>
      <c r="V144" s="156">
        <f>IFERROR(SUM(V143:V143),"0")</f>
        <v>0</v>
      </c>
      <c r="W144" s="156">
        <f>IFERROR(IF(W143="",0,W143),"0")</f>
        <v>0</v>
      </c>
      <c r="X144" s="157"/>
      <c r="Y144" s="157"/>
    </row>
    <row r="145" spans="1:29" x14ac:dyDescent="0.2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  <c r="M145" s="164" t="s">
        <v>63</v>
      </c>
      <c r="N145" s="165"/>
      <c r="O145" s="165"/>
      <c r="P145" s="165"/>
      <c r="Q145" s="165"/>
      <c r="R145" s="165"/>
      <c r="S145" s="166"/>
      <c r="T145" s="38" t="s">
        <v>64</v>
      </c>
      <c r="U145" s="156">
        <f>IFERROR(SUMPRODUCT(U143:U143*H143:H143),"0")</f>
        <v>0</v>
      </c>
      <c r="V145" s="156">
        <f>IFERROR(SUMPRODUCT(V143:V143*H143:H143),"0")</f>
        <v>0</v>
      </c>
      <c r="W145" s="38"/>
      <c r="X145" s="157"/>
      <c r="Y145" s="157"/>
    </row>
    <row r="146" spans="1:29" ht="14.25" customHeight="1" x14ac:dyDescent="0.25">
      <c r="A146" s="180" t="s">
        <v>136</v>
      </c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51"/>
      <c r="Y146" s="151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175">
        <v>4607111036438</v>
      </c>
      <c r="E147" s="176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61</v>
      </c>
      <c r="L147" s="33">
        <v>180</v>
      </c>
      <c r="M147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8"/>
      <c r="O147" s="178"/>
      <c r="P147" s="178"/>
      <c r="Q147" s="176"/>
      <c r="R147" s="35"/>
      <c r="S147" s="35"/>
      <c r="T147" s="36" t="s">
        <v>62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70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175">
        <v>4607111036636</v>
      </c>
      <c r="E148" s="176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61</v>
      </c>
      <c r="L148" s="33">
        <v>180</v>
      </c>
      <c r="M148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8"/>
      <c r="O148" s="178"/>
      <c r="P148" s="178"/>
      <c r="Q148" s="176"/>
      <c r="R148" s="35"/>
      <c r="S148" s="35"/>
      <c r="T148" s="36" t="s">
        <v>62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70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175">
        <v>4607111035714</v>
      </c>
      <c r="E149" s="176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61</v>
      </c>
      <c r="L149" s="33">
        <v>180</v>
      </c>
      <c r="M149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8"/>
      <c r="O149" s="178"/>
      <c r="P149" s="178"/>
      <c r="Q149" s="176"/>
      <c r="R149" s="35"/>
      <c r="S149" s="35"/>
      <c r="T149" s="36" t="s">
        <v>62</v>
      </c>
      <c r="U149" s="154">
        <v>0</v>
      </c>
      <c r="V149" s="155">
        <f>IFERROR(IF(U149="","",U149),"")</f>
        <v>0</v>
      </c>
      <c r="W149" s="37">
        <f>IFERROR(IF(U149="","",U149*0.0155),"")</f>
        <v>0</v>
      </c>
      <c r="X149" s="57"/>
      <c r="Y149" s="58"/>
      <c r="AC149" s="113" t="s">
        <v>70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175">
        <v>4607111038029</v>
      </c>
      <c r="E150" s="176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61</v>
      </c>
      <c r="L150" s="33">
        <v>180</v>
      </c>
      <c r="M150" s="218" t="s">
        <v>200</v>
      </c>
      <c r="N150" s="178"/>
      <c r="O150" s="178"/>
      <c r="P150" s="178"/>
      <c r="Q150" s="176"/>
      <c r="R150" s="35"/>
      <c r="S150" s="35"/>
      <c r="T150" s="36" t="s">
        <v>62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114" t="s">
        <v>70</v>
      </c>
    </row>
    <row r="151" spans="1:29" x14ac:dyDescent="0.2">
      <c r="A151" s="167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9"/>
      <c r="M151" s="164" t="s">
        <v>63</v>
      </c>
      <c r="N151" s="165"/>
      <c r="O151" s="165"/>
      <c r="P151" s="165"/>
      <c r="Q151" s="165"/>
      <c r="R151" s="165"/>
      <c r="S151" s="166"/>
      <c r="T151" s="38" t="s">
        <v>62</v>
      </c>
      <c r="U151" s="156">
        <f>IFERROR(SUM(U147:U150),"0")</f>
        <v>0</v>
      </c>
      <c r="V151" s="156">
        <f>IFERROR(SUM(V147:V150),"0")</f>
        <v>0</v>
      </c>
      <c r="W151" s="156">
        <f>IFERROR(IF(W147="",0,W147),"0")+IFERROR(IF(W148="",0,W148),"0")+IFERROR(IF(W149="",0,W149),"0")+IFERROR(IF(W150="",0,W150),"0")</f>
        <v>0</v>
      </c>
      <c r="X151" s="157"/>
      <c r="Y151" s="157"/>
    </row>
    <row r="152" spans="1:29" x14ac:dyDescent="0.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9"/>
      <c r="M152" s="164" t="s">
        <v>63</v>
      </c>
      <c r="N152" s="165"/>
      <c r="O152" s="165"/>
      <c r="P152" s="165"/>
      <c r="Q152" s="165"/>
      <c r="R152" s="165"/>
      <c r="S152" s="166"/>
      <c r="T152" s="38" t="s">
        <v>64</v>
      </c>
      <c r="U152" s="156">
        <f>IFERROR(SUMPRODUCT(U147:U150*H147:H150),"0")</f>
        <v>0</v>
      </c>
      <c r="V152" s="156">
        <f>IFERROR(SUMPRODUCT(V147:V150*H147:H150),"0")</f>
        <v>0</v>
      </c>
      <c r="W152" s="38"/>
      <c r="X152" s="157"/>
      <c r="Y152" s="157"/>
    </row>
    <row r="153" spans="1:29" ht="14.25" customHeight="1" x14ac:dyDescent="0.25">
      <c r="A153" s="180" t="s">
        <v>112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51"/>
      <c r="Y153" s="151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175">
        <v>4607111037275</v>
      </c>
      <c r="E154" s="176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61</v>
      </c>
      <c r="L154" s="33">
        <v>180</v>
      </c>
      <c r="M154" s="21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8"/>
      <c r="O154" s="178"/>
      <c r="P154" s="178"/>
      <c r="Q154" s="176"/>
      <c r="R154" s="35"/>
      <c r="S154" s="35"/>
      <c r="T154" s="36" t="s">
        <v>62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115" t="s">
        <v>70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175">
        <v>4607111037923</v>
      </c>
      <c r="E155" s="176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61</v>
      </c>
      <c r="L155" s="33">
        <v>180</v>
      </c>
      <c r="M155" s="213" t="s">
        <v>205</v>
      </c>
      <c r="N155" s="178"/>
      <c r="O155" s="178"/>
      <c r="P155" s="178"/>
      <c r="Q155" s="176"/>
      <c r="R155" s="35"/>
      <c r="S155" s="35"/>
      <c r="T155" s="36" t="s">
        <v>62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116" t="s">
        <v>70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175">
        <v>4607111037220</v>
      </c>
      <c r="E156" s="176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61</v>
      </c>
      <c r="L156" s="33">
        <v>180</v>
      </c>
      <c r="M156" s="21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8"/>
      <c r="O156" s="178"/>
      <c r="P156" s="178"/>
      <c r="Q156" s="176"/>
      <c r="R156" s="35"/>
      <c r="S156" s="35"/>
      <c r="T156" s="36" t="s">
        <v>62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117" t="s">
        <v>70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175">
        <v>4607111037206</v>
      </c>
      <c r="E157" s="176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61</v>
      </c>
      <c r="L157" s="33">
        <v>180</v>
      </c>
      <c r="M157" s="207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8"/>
      <c r="O157" s="178"/>
      <c r="P157" s="178"/>
      <c r="Q157" s="176"/>
      <c r="R157" s="35"/>
      <c r="S157" s="35"/>
      <c r="T157" s="36" t="s">
        <v>62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118" t="s">
        <v>70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175">
        <v>4607111037244</v>
      </c>
      <c r="E158" s="176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61</v>
      </c>
      <c r="L158" s="33">
        <v>180</v>
      </c>
      <c r="M158" s="208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8"/>
      <c r="O158" s="178"/>
      <c r="P158" s="178"/>
      <c r="Q158" s="176"/>
      <c r="R158" s="35"/>
      <c r="S158" s="35"/>
      <c r="T158" s="36" t="s">
        <v>62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70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175">
        <v>4607111036797</v>
      </c>
      <c r="E159" s="176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61</v>
      </c>
      <c r="L159" s="33">
        <v>180</v>
      </c>
      <c r="M159" s="209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8"/>
      <c r="O159" s="178"/>
      <c r="P159" s="178"/>
      <c r="Q159" s="176"/>
      <c r="R159" s="35"/>
      <c r="S159" s="35"/>
      <c r="T159" s="36" t="s">
        <v>62</v>
      </c>
      <c r="U159" s="154">
        <v>73</v>
      </c>
      <c r="V159" s="155">
        <f t="shared" si="4"/>
        <v>73</v>
      </c>
      <c r="W159" s="37">
        <f t="shared" si="5"/>
        <v>0.68328</v>
      </c>
      <c r="X159" s="57"/>
      <c r="Y159" s="58"/>
      <c r="AC159" s="120" t="s">
        <v>70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175">
        <v>4607111035707</v>
      </c>
      <c r="E160" s="176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61</v>
      </c>
      <c r="L160" s="33">
        <v>180</v>
      </c>
      <c r="M160" s="21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8"/>
      <c r="O160" s="178"/>
      <c r="P160" s="178"/>
      <c r="Q160" s="176"/>
      <c r="R160" s="35"/>
      <c r="S160" s="35"/>
      <c r="T160" s="36" t="s">
        <v>62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121" t="s">
        <v>70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175">
        <v>4607111036841</v>
      </c>
      <c r="E161" s="176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61</v>
      </c>
      <c r="L161" s="33">
        <v>180</v>
      </c>
      <c r="M161" s="21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8"/>
      <c r="O161" s="178"/>
      <c r="P161" s="178"/>
      <c r="Q161" s="176"/>
      <c r="R161" s="35"/>
      <c r="S161" s="35"/>
      <c r="T161" s="36" t="s">
        <v>62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122" t="s">
        <v>70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175">
        <v>4607111037862</v>
      </c>
      <c r="E162" s="176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61</v>
      </c>
      <c r="L162" s="33">
        <v>180</v>
      </c>
      <c r="M162" s="205" t="s">
        <v>220</v>
      </c>
      <c r="N162" s="178"/>
      <c r="O162" s="178"/>
      <c r="P162" s="178"/>
      <c r="Q162" s="176"/>
      <c r="R162" s="35"/>
      <c r="S162" s="35"/>
      <c r="T162" s="36" t="s">
        <v>62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70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175">
        <v>4607111037305</v>
      </c>
      <c r="E163" s="176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61</v>
      </c>
      <c r="L163" s="33">
        <v>180</v>
      </c>
      <c r="M163" s="206" t="s">
        <v>223</v>
      </c>
      <c r="N163" s="178"/>
      <c r="O163" s="178"/>
      <c r="P163" s="178"/>
      <c r="Q163" s="176"/>
      <c r="R163" s="35"/>
      <c r="S163" s="35"/>
      <c r="T163" s="36" t="s">
        <v>62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124" t="s">
        <v>70</v>
      </c>
    </row>
    <row r="164" spans="1:29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9"/>
      <c r="M164" s="164" t="s">
        <v>63</v>
      </c>
      <c r="N164" s="165"/>
      <c r="O164" s="165"/>
      <c r="P164" s="165"/>
      <c r="Q164" s="165"/>
      <c r="R164" s="165"/>
      <c r="S164" s="166"/>
      <c r="T164" s="38" t="s">
        <v>62</v>
      </c>
      <c r="U164" s="156">
        <f>IFERROR(SUM(U154:U163),"0")</f>
        <v>73</v>
      </c>
      <c r="V164" s="156">
        <f>IFERROR(SUM(V154:V163),"0")</f>
        <v>73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0.68328</v>
      </c>
      <c r="X164" s="157"/>
      <c r="Y164" s="157"/>
    </row>
    <row r="165" spans="1:29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9"/>
      <c r="M165" s="164" t="s">
        <v>63</v>
      </c>
      <c r="N165" s="165"/>
      <c r="O165" s="165"/>
      <c r="P165" s="165"/>
      <c r="Q165" s="165"/>
      <c r="R165" s="165"/>
      <c r="S165" s="166"/>
      <c r="T165" s="38" t="s">
        <v>64</v>
      </c>
      <c r="U165" s="156">
        <f>IFERROR(SUMPRODUCT(U154:U163*H154:H163),"0")</f>
        <v>270.10000000000002</v>
      </c>
      <c r="V165" s="156">
        <f>IFERROR(SUMPRODUCT(V154:V163*H154:H163),"0")</f>
        <v>270.10000000000002</v>
      </c>
      <c r="W165" s="38"/>
      <c r="X165" s="157"/>
      <c r="Y165" s="157"/>
    </row>
    <row r="166" spans="1:29" ht="16.5" customHeight="1" x14ac:dyDescent="0.25">
      <c r="A166" s="179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50"/>
      <c r="Y166" s="150"/>
    </row>
    <row r="167" spans="1:29" ht="14.25" customHeight="1" x14ac:dyDescent="0.25">
      <c r="A167" s="180" t="s">
        <v>176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51"/>
      <c r="Y167" s="151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175">
        <v>4607111037701</v>
      </c>
      <c r="E168" s="176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61</v>
      </c>
      <c r="L168" s="33">
        <v>180</v>
      </c>
      <c r="M168" s="203" t="s">
        <v>227</v>
      </c>
      <c r="N168" s="178"/>
      <c r="O168" s="178"/>
      <c r="P168" s="178"/>
      <c r="Q168" s="176"/>
      <c r="R168" s="35"/>
      <c r="S168" s="35"/>
      <c r="T168" s="36" t="s">
        <v>62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70</v>
      </c>
    </row>
    <row r="169" spans="1:29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9"/>
      <c r="M169" s="164" t="s">
        <v>63</v>
      </c>
      <c r="N169" s="165"/>
      <c r="O169" s="165"/>
      <c r="P169" s="165"/>
      <c r="Q169" s="165"/>
      <c r="R169" s="165"/>
      <c r="S169" s="166"/>
      <c r="T169" s="38" t="s">
        <v>62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9"/>
      <c r="M170" s="164" t="s">
        <v>63</v>
      </c>
      <c r="N170" s="165"/>
      <c r="O170" s="165"/>
      <c r="P170" s="165"/>
      <c r="Q170" s="165"/>
      <c r="R170" s="165"/>
      <c r="S170" s="166"/>
      <c r="T170" s="38" t="s">
        <v>64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179" t="s">
        <v>228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50"/>
      <c r="Y171" s="150"/>
    </row>
    <row r="172" spans="1:29" ht="14.25" customHeight="1" x14ac:dyDescent="0.25">
      <c r="A172" s="180" t="s">
        <v>58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51"/>
      <c r="Y172" s="151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175">
        <v>4607111036384</v>
      </c>
      <c r="E173" s="176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61</v>
      </c>
      <c r="L173" s="33">
        <v>90</v>
      </c>
      <c r="M173" s="20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8"/>
      <c r="O173" s="178"/>
      <c r="P173" s="178"/>
      <c r="Q173" s="176"/>
      <c r="R173" s="35"/>
      <c r="S173" s="35"/>
      <c r="T173" s="36" t="s">
        <v>62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175">
        <v>4607111036193</v>
      </c>
      <c r="E174" s="176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61</v>
      </c>
      <c r="L174" s="33">
        <v>90</v>
      </c>
      <c r="M174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8"/>
      <c r="O174" s="178"/>
      <c r="P174" s="178"/>
      <c r="Q174" s="176"/>
      <c r="R174" s="35"/>
      <c r="S174" s="35"/>
      <c r="T174" s="36" t="s">
        <v>62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175">
        <v>4607111036216</v>
      </c>
      <c r="E175" s="176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61</v>
      </c>
      <c r="L175" s="33">
        <v>90</v>
      </c>
      <c r="M175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8"/>
      <c r="O175" s="178"/>
      <c r="P175" s="178"/>
      <c r="Q175" s="176"/>
      <c r="R175" s="35"/>
      <c r="S175" s="35"/>
      <c r="T175" s="36" t="s">
        <v>62</v>
      </c>
      <c r="U175" s="154">
        <v>343</v>
      </c>
      <c r="V175" s="155">
        <f>IFERROR(IF(U175="","",U175),"")</f>
        <v>343</v>
      </c>
      <c r="W175" s="37">
        <f>IFERROR(IF(U175="","",U175*0.00866),"")</f>
        <v>2.9703799999999996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175">
        <v>4607111036278</v>
      </c>
      <c r="E176" s="176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61</v>
      </c>
      <c r="L176" s="33">
        <v>120</v>
      </c>
      <c r="M176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8"/>
      <c r="O176" s="178"/>
      <c r="P176" s="178"/>
      <c r="Q176" s="176"/>
      <c r="R176" s="35"/>
      <c r="S176" s="35"/>
      <c r="T176" s="36" t="s">
        <v>62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9"/>
      <c r="M177" s="164" t="s">
        <v>63</v>
      </c>
      <c r="N177" s="165"/>
      <c r="O177" s="165"/>
      <c r="P177" s="165"/>
      <c r="Q177" s="165"/>
      <c r="R177" s="165"/>
      <c r="S177" s="166"/>
      <c r="T177" s="38" t="s">
        <v>62</v>
      </c>
      <c r="U177" s="156">
        <f>IFERROR(SUM(U173:U176),"0")</f>
        <v>343</v>
      </c>
      <c r="V177" s="156">
        <f>IFERROR(SUM(V173:V176),"0")</f>
        <v>343</v>
      </c>
      <c r="W177" s="156">
        <f>IFERROR(IF(W173="",0,W173),"0")+IFERROR(IF(W174="",0,W174),"0")+IFERROR(IF(W175="",0,W175),"0")+IFERROR(IF(W176="",0,W176),"0")</f>
        <v>2.9703799999999996</v>
      </c>
      <c r="X177" s="157"/>
      <c r="Y177" s="157"/>
    </row>
    <row r="178" spans="1:29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9"/>
      <c r="M178" s="164" t="s">
        <v>63</v>
      </c>
      <c r="N178" s="165"/>
      <c r="O178" s="165"/>
      <c r="P178" s="165"/>
      <c r="Q178" s="165"/>
      <c r="R178" s="165"/>
      <c r="S178" s="166"/>
      <c r="T178" s="38" t="s">
        <v>64</v>
      </c>
      <c r="U178" s="156">
        <f>IFERROR(SUMPRODUCT(U173:U176*H173:H176),"0")</f>
        <v>1715</v>
      </c>
      <c r="V178" s="156">
        <f>IFERROR(SUMPRODUCT(V173:V176*H173:H176),"0")</f>
        <v>1715</v>
      </c>
      <c r="W178" s="38"/>
      <c r="X178" s="157"/>
      <c r="Y178" s="157"/>
    </row>
    <row r="179" spans="1:29" ht="14.25" customHeight="1" x14ac:dyDescent="0.25">
      <c r="A179" s="180" t="s">
        <v>237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51"/>
      <c r="Y179" s="151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175">
        <v>4607111036827</v>
      </c>
      <c r="E180" s="176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61</v>
      </c>
      <c r="L180" s="33">
        <v>90</v>
      </c>
      <c r="M180" s="1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8"/>
      <c r="O180" s="178"/>
      <c r="P180" s="178"/>
      <c r="Q180" s="176"/>
      <c r="R180" s="35"/>
      <c r="S180" s="35"/>
      <c r="T180" s="36" t="s">
        <v>62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175">
        <v>4607111036834</v>
      </c>
      <c r="E181" s="176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61</v>
      </c>
      <c r="L181" s="33">
        <v>90</v>
      </c>
      <c r="M181" s="1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8"/>
      <c r="O181" s="178"/>
      <c r="P181" s="178"/>
      <c r="Q181" s="176"/>
      <c r="R181" s="35"/>
      <c r="S181" s="35"/>
      <c r="T181" s="36" t="s">
        <v>62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167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9"/>
      <c r="M182" s="164" t="s">
        <v>63</v>
      </c>
      <c r="N182" s="165"/>
      <c r="O182" s="165"/>
      <c r="P182" s="165"/>
      <c r="Q182" s="165"/>
      <c r="R182" s="165"/>
      <c r="S182" s="166"/>
      <c r="T182" s="38" t="s">
        <v>62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9"/>
      <c r="M183" s="164" t="s">
        <v>63</v>
      </c>
      <c r="N183" s="165"/>
      <c r="O183" s="165"/>
      <c r="P183" s="165"/>
      <c r="Q183" s="165"/>
      <c r="R183" s="165"/>
      <c r="S183" s="166"/>
      <c r="T183" s="38" t="s">
        <v>64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183" t="s">
        <v>242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49"/>
      <c r="Y184" s="49"/>
    </row>
    <row r="185" spans="1:29" ht="16.5" customHeight="1" x14ac:dyDescent="0.25">
      <c r="A185" s="179" t="s">
        <v>243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50"/>
      <c r="Y185" s="150"/>
    </row>
    <row r="186" spans="1:29" ht="14.25" customHeight="1" x14ac:dyDescent="0.25">
      <c r="A186" s="180" t="s">
        <v>67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51"/>
      <c r="Y186" s="151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175">
        <v>4607111035721</v>
      </c>
      <c r="E187" s="176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61</v>
      </c>
      <c r="L187" s="33">
        <v>180</v>
      </c>
      <c r="M187" s="1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8"/>
      <c r="O187" s="178"/>
      <c r="P187" s="178"/>
      <c r="Q187" s="176"/>
      <c r="R187" s="35"/>
      <c r="S187" s="35"/>
      <c r="T187" s="36" t="s">
        <v>62</v>
      </c>
      <c r="U187" s="154">
        <v>0</v>
      </c>
      <c r="V187" s="155">
        <f>IFERROR(IF(U187="","",U187),"")</f>
        <v>0</v>
      </c>
      <c r="W187" s="37">
        <f>IFERROR(IF(U187="","",U187*0.01788),"")</f>
        <v>0</v>
      </c>
      <c r="X187" s="57"/>
      <c r="Y187" s="58"/>
      <c r="AC187" s="132" t="s">
        <v>70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175">
        <v>4607111035691</v>
      </c>
      <c r="E188" s="176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61</v>
      </c>
      <c r="L188" s="33">
        <v>180</v>
      </c>
      <c r="M188" s="1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8"/>
      <c r="O188" s="178"/>
      <c r="P188" s="178"/>
      <c r="Q188" s="176"/>
      <c r="R188" s="35"/>
      <c r="S188" s="35"/>
      <c r="T188" s="36" t="s">
        <v>62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133" t="s">
        <v>70</v>
      </c>
    </row>
    <row r="189" spans="1:29" x14ac:dyDescent="0.2">
      <c r="A189" s="167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9"/>
      <c r="M189" s="164" t="s">
        <v>63</v>
      </c>
      <c r="N189" s="165"/>
      <c r="O189" s="165"/>
      <c r="P189" s="165"/>
      <c r="Q189" s="165"/>
      <c r="R189" s="165"/>
      <c r="S189" s="166"/>
      <c r="T189" s="38" t="s">
        <v>62</v>
      </c>
      <c r="U189" s="156">
        <f>IFERROR(SUM(U187:U188),"0")</f>
        <v>0</v>
      </c>
      <c r="V189" s="156">
        <f>IFERROR(SUM(V187:V188),"0")</f>
        <v>0</v>
      </c>
      <c r="W189" s="156">
        <f>IFERROR(IF(W187="",0,W187),"0")+IFERROR(IF(W188="",0,W188),"0")</f>
        <v>0</v>
      </c>
      <c r="X189" s="157"/>
      <c r="Y189" s="157"/>
    </row>
    <row r="190" spans="1:29" x14ac:dyDescent="0.2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9"/>
      <c r="M190" s="164" t="s">
        <v>63</v>
      </c>
      <c r="N190" s="165"/>
      <c r="O190" s="165"/>
      <c r="P190" s="165"/>
      <c r="Q190" s="165"/>
      <c r="R190" s="165"/>
      <c r="S190" s="166"/>
      <c r="T190" s="38" t="s">
        <v>64</v>
      </c>
      <c r="U190" s="156">
        <f>IFERROR(SUMPRODUCT(U187:U188*H187:H188),"0")</f>
        <v>0</v>
      </c>
      <c r="V190" s="156">
        <f>IFERROR(SUMPRODUCT(V187:V188*H187:H188),"0")</f>
        <v>0</v>
      </c>
      <c r="W190" s="38"/>
      <c r="X190" s="157"/>
      <c r="Y190" s="157"/>
    </row>
    <row r="191" spans="1:29" ht="16.5" customHeight="1" x14ac:dyDescent="0.25">
      <c r="A191" s="179" t="s">
        <v>248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50"/>
      <c r="Y191" s="150"/>
    </row>
    <row r="192" spans="1:29" ht="14.25" customHeight="1" x14ac:dyDescent="0.25">
      <c r="A192" s="180" t="s">
        <v>248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51"/>
      <c r="Y192" s="151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175">
        <v>4607111035783</v>
      </c>
      <c r="E193" s="176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61</v>
      </c>
      <c r="L193" s="33">
        <v>180</v>
      </c>
      <c r="M193" s="195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8"/>
      <c r="O193" s="178"/>
      <c r="P193" s="178"/>
      <c r="Q193" s="176"/>
      <c r="R193" s="35"/>
      <c r="S193" s="35"/>
      <c r="T193" s="36" t="s">
        <v>62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70</v>
      </c>
    </row>
    <row r="194" spans="1:29" x14ac:dyDescent="0.2">
      <c r="A194" s="167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9"/>
      <c r="M194" s="164" t="s">
        <v>63</v>
      </c>
      <c r="N194" s="165"/>
      <c r="O194" s="165"/>
      <c r="P194" s="165"/>
      <c r="Q194" s="165"/>
      <c r="R194" s="165"/>
      <c r="S194" s="166"/>
      <c r="T194" s="38" t="s">
        <v>62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9"/>
      <c r="M195" s="164" t="s">
        <v>63</v>
      </c>
      <c r="N195" s="165"/>
      <c r="O195" s="165"/>
      <c r="P195" s="165"/>
      <c r="Q195" s="165"/>
      <c r="R195" s="165"/>
      <c r="S195" s="166"/>
      <c r="T195" s="38" t="s">
        <v>64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179" t="s">
        <v>242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50"/>
      <c r="Y196" s="150"/>
    </row>
    <row r="197" spans="1:29" ht="14.25" customHeight="1" x14ac:dyDescent="0.25">
      <c r="A197" s="180" t="s">
        <v>251</v>
      </c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51"/>
      <c r="Y197" s="151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175">
        <v>4680115881204</v>
      </c>
      <c r="E198" s="176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193" t="s">
        <v>255</v>
      </c>
      <c r="N198" s="178"/>
      <c r="O198" s="178"/>
      <c r="P198" s="178"/>
      <c r="Q198" s="176"/>
      <c r="R198" s="35"/>
      <c r="S198" s="35"/>
      <c r="T198" s="36" t="s">
        <v>62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167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9"/>
      <c r="M199" s="164" t="s">
        <v>63</v>
      </c>
      <c r="N199" s="165"/>
      <c r="O199" s="165"/>
      <c r="P199" s="165"/>
      <c r="Q199" s="165"/>
      <c r="R199" s="165"/>
      <c r="S199" s="166"/>
      <c r="T199" s="38" t="s">
        <v>62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9"/>
      <c r="M200" s="164" t="s">
        <v>63</v>
      </c>
      <c r="N200" s="165"/>
      <c r="O200" s="165"/>
      <c r="P200" s="165"/>
      <c r="Q200" s="165"/>
      <c r="R200" s="165"/>
      <c r="S200" s="166"/>
      <c r="T200" s="38" t="s">
        <v>64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183" t="s">
        <v>257</v>
      </c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49"/>
      <c r="Y201" s="49"/>
    </row>
    <row r="202" spans="1:29" ht="16.5" customHeight="1" x14ac:dyDescent="0.25">
      <c r="A202" s="179" t="s">
        <v>258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50"/>
      <c r="Y202" s="150"/>
    </row>
    <row r="203" spans="1:29" ht="14.25" customHeight="1" x14ac:dyDescent="0.25">
      <c r="A203" s="180" t="s">
        <v>58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51"/>
      <c r="Y203" s="151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175">
        <v>4607111037022</v>
      </c>
      <c r="E204" s="176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61</v>
      </c>
      <c r="L204" s="33">
        <v>180</v>
      </c>
      <c r="M204" s="194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8"/>
      <c r="O204" s="178"/>
      <c r="P204" s="178"/>
      <c r="Q204" s="176"/>
      <c r="R204" s="35"/>
      <c r="S204" s="35"/>
      <c r="T204" s="36" t="s">
        <v>62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175">
        <v>4607111037022</v>
      </c>
      <c r="E205" s="176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61</v>
      </c>
      <c r="L205" s="33">
        <v>180</v>
      </c>
      <c r="M205" s="191" t="s">
        <v>263</v>
      </c>
      <c r="N205" s="178"/>
      <c r="O205" s="178"/>
      <c r="P205" s="178"/>
      <c r="Q205" s="176"/>
      <c r="R205" s="35"/>
      <c r="S205" s="35"/>
      <c r="T205" s="36" t="s">
        <v>62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167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9"/>
      <c r="M206" s="164" t="s">
        <v>63</v>
      </c>
      <c r="N206" s="165"/>
      <c r="O206" s="165"/>
      <c r="P206" s="165"/>
      <c r="Q206" s="165"/>
      <c r="R206" s="165"/>
      <c r="S206" s="166"/>
      <c r="T206" s="38" t="s">
        <v>62</v>
      </c>
      <c r="U206" s="156">
        <f>IFERROR(SUM(U204:U205),"0")</f>
        <v>0</v>
      </c>
      <c r="V206" s="156">
        <f>IFERROR(SUM(V204:V205),"0")</f>
        <v>0</v>
      </c>
      <c r="W206" s="156">
        <f>IFERROR(IF(W204="",0,W204),"0")+IFERROR(IF(W205="",0,W205),"0")</f>
        <v>0</v>
      </c>
      <c r="X206" s="157"/>
      <c r="Y206" s="157"/>
    </row>
    <row r="207" spans="1:29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9"/>
      <c r="M207" s="164" t="s">
        <v>63</v>
      </c>
      <c r="N207" s="165"/>
      <c r="O207" s="165"/>
      <c r="P207" s="165"/>
      <c r="Q207" s="165"/>
      <c r="R207" s="165"/>
      <c r="S207" s="166"/>
      <c r="T207" s="38" t="s">
        <v>64</v>
      </c>
      <c r="U207" s="156">
        <f>IFERROR(SUMPRODUCT(U204:U205*H204:H205),"0")</f>
        <v>0</v>
      </c>
      <c r="V207" s="156">
        <f>IFERROR(SUMPRODUCT(V204:V205*H204:H205),"0")</f>
        <v>0</v>
      </c>
      <c r="W207" s="38"/>
      <c r="X207" s="157"/>
      <c r="Y207" s="157"/>
    </row>
    <row r="208" spans="1:29" ht="16.5" customHeight="1" x14ac:dyDescent="0.25">
      <c r="A208" s="179" t="s">
        <v>264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50"/>
      <c r="Y208" s="150"/>
    </row>
    <row r="209" spans="1:29" ht="14.25" customHeight="1" x14ac:dyDescent="0.25">
      <c r="A209" s="180" t="s">
        <v>58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51"/>
      <c r="Y209" s="151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175">
        <v>4607111035882</v>
      </c>
      <c r="E210" s="176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61</v>
      </c>
      <c r="L210" s="33">
        <v>180</v>
      </c>
      <c r="M210" s="1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178"/>
      <c r="O210" s="178"/>
      <c r="P210" s="178"/>
      <c r="Q210" s="176"/>
      <c r="R210" s="35"/>
      <c r="S210" s="35"/>
      <c r="T210" s="36" t="s">
        <v>62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175">
        <v>4607111035905</v>
      </c>
      <c r="E211" s="176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61</v>
      </c>
      <c r="L211" s="33">
        <v>180</v>
      </c>
      <c r="M211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178"/>
      <c r="O211" s="178"/>
      <c r="P211" s="178"/>
      <c r="Q211" s="176"/>
      <c r="R211" s="35"/>
      <c r="S211" s="35"/>
      <c r="T211" s="36" t="s">
        <v>62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175">
        <v>4607111035912</v>
      </c>
      <c r="E212" s="176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61</v>
      </c>
      <c r="L212" s="33">
        <v>180</v>
      </c>
      <c r="M212" s="1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178"/>
      <c r="O212" s="178"/>
      <c r="P212" s="178"/>
      <c r="Q212" s="176"/>
      <c r="R212" s="35"/>
      <c r="S212" s="35"/>
      <c r="T212" s="36" t="s">
        <v>62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175">
        <v>4607111035929</v>
      </c>
      <c r="E213" s="176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61</v>
      </c>
      <c r="L213" s="33">
        <v>180</v>
      </c>
      <c r="M213" s="1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178"/>
      <c r="O213" s="178"/>
      <c r="P213" s="178"/>
      <c r="Q213" s="176"/>
      <c r="R213" s="35"/>
      <c r="S213" s="35"/>
      <c r="T213" s="36" t="s">
        <v>62</v>
      </c>
      <c r="U213" s="154">
        <v>0</v>
      </c>
      <c r="V213" s="155">
        <f>IFERROR(IF(U213="","",U213),"")</f>
        <v>0</v>
      </c>
      <c r="W213" s="37">
        <f>IFERROR(IF(U213="","",U213*0.0155),"")</f>
        <v>0</v>
      </c>
      <c r="X213" s="57"/>
      <c r="Y213" s="58"/>
      <c r="AC213" s="141" t="s">
        <v>1</v>
      </c>
    </row>
    <row r="214" spans="1:29" x14ac:dyDescent="0.2">
      <c r="A214" s="167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9"/>
      <c r="M214" s="164" t="s">
        <v>63</v>
      </c>
      <c r="N214" s="165"/>
      <c r="O214" s="165"/>
      <c r="P214" s="165"/>
      <c r="Q214" s="165"/>
      <c r="R214" s="165"/>
      <c r="S214" s="166"/>
      <c r="T214" s="38" t="s">
        <v>62</v>
      </c>
      <c r="U214" s="156">
        <f>IFERROR(SUM(U210:U213),"0")</f>
        <v>0</v>
      </c>
      <c r="V214" s="156">
        <f>IFERROR(SUM(V210:V213),"0")</f>
        <v>0</v>
      </c>
      <c r="W214" s="156">
        <f>IFERROR(IF(W210="",0,W210),"0")+IFERROR(IF(W211="",0,W211),"0")+IFERROR(IF(W212="",0,W212),"0")+IFERROR(IF(W213="",0,W213),"0")</f>
        <v>0</v>
      </c>
      <c r="X214" s="157"/>
      <c r="Y214" s="157"/>
    </row>
    <row r="215" spans="1:29" x14ac:dyDescent="0.2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9"/>
      <c r="M215" s="164" t="s">
        <v>63</v>
      </c>
      <c r="N215" s="165"/>
      <c r="O215" s="165"/>
      <c r="P215" s="165"/>
      <c r="Q215" s="165"/>
      <c r="R215" s="165"/>
      <c r="S215" s="166"/>
      <c r="T215" s="38" t="s">
        <v>64</v>
      </c>
      <c r="U215" s="156">
        <f>IFERROR(SUMPRODUCT(U210:U213*H210:H213),"0")</f>
        <v>0</v>
      </c>
      <c r="V215" s="156">
        <f>IFERROR(SUMPRODUCT(V210:V213*H210:H213),"0")</f>
        <v>0</v>
      </c>
      <c r="W215" s="38"/>
      <c r="X215" s="157"/>
      <c r="Y215" s="157"/>
    </row>
    <row r="216" spans="1:29" ht="16.5" customHeight="1" x14ac:dyDescent="0.25">
      <c r="A216" s="179" t="s">
        <v>273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50"/>
      <c r="Y216" s="150"/>
    </row>
    <row r="217" spans="1:29" ht="14.25" customHeight="1" x14ac:dyDescent="0.25">
      <c r="A217" s="180" t="s">
        <v>251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51"/>
      <c r="Y217" s="151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175">
        <v>4680115881334</v>
      </c>
      <c r="E218" s="176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187" t="s">
        <v>276</v>
      </c>
      <c r="N218" s="178"/>
      <c r="O218" s="178"/>
      <c r="P218" s="178"/>
      <c r="Q218" s="176"/>
      <c r="R218" s="35"/>
      <c r="S218" s="35"/>
      <c r="T218" s="36" t="s">
        <v>62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9"/>
      <c r="M219" s="164" t="s">
        <v>63</v>
      </c>
      <c r="N219" s="165"/>
      <c r="O219" s="165"/>
      <c r="P219" s="165"/>
      <c r="Q219" s="165"/>
      <c r="R219" s="165"/>
      <c r="S219" s="166"/>
      <c r="T219" s="38" t="s">
        <v>62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9"/>
      <c r="M220" s="164" t="s">
        <v>63</v>
      </c>
      <c r="N220" s="165"/>
      <c r="O220" s="165"/>
      <c r="P220" s="165"/>
      <c r="Q220" s="165"/>
      <c r="R220" s="165"/>
      <c r="S220" s="166"/>
      <c r="T220" s="38" t="s">
        <v>64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179" t="s">
        <v>277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50"/>
      <c r="Y221" s="150"/>
    </row>
    <row r="222" spans="1:29" ht="14.25" customHeight="1" x14ac:dyDescent="0.25">
      <c r="A222" s="180" t="s">
        <v>58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51"/>
      <c r="Y222" s="151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175">
        <v>4607111035332</v>
      </c>
      <c r="E223" s="176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61</v>
      </c>
      <c r="L223" s="33">
        <v>180</v>
      </c>
      <c r="M223" s="18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178"/>
      <c r="O223" s="178"/>
      <c r="P223" s="178"/>
      <c r="Q223" s="176"/>
      <c r="R223" s="35"/>
      <c r="S223" s="35"/>
      <c r="T223" s="36" t="s">
        <v>62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175">
        <v>4607111035080</v>
      </c>
      <c r="E224" s="176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61</v>
      </c>
      <c r="L224" s="33">
        <v>180</v>
      </c>
      <c r="M224" s="1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178"/>
      <c r="O224" s="178"/>
      <c r="P224" s="178"/>
      <c r="Q224" s="176"/>
      <c r="R224" s="35"/>
      <c r="S224" s="35"/>
      <c r="T224" s="36" t="s">
        <v>62</v>
      </c>
      <c r="U224" s="154">
        <v>0</v>
      </c>
      <c r="V224" s="155">
        <f>IFERROR(IF(U224="","",U224),"")</f>
        <v>0</v>
      </c>
      <c r="W224" s="37">
        <f>IFERROR(IF(U224="","",U224*0.0155),"")</f>
        <v>0</v>
      </c>
      <c r="X224" s="57"/>
      <c r="Y224" s="58"/>
      <c r="AC224" s="144" t="s">
        <v>1</v>
      </c>
    </row>
    <row r="225" spans="1:29" x14ac:dyDescent="0.2">
      <c r="A225" s="167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9"/>
      <c r="M225" s="164" t="s">
        <v>63</v>
      </c>
      <c r="N225" s="165"/>
      <c r="O225" s="165"/>
      <c r="P225" s="165"/>
      <c r="Q225" s="165"/>
      <c r="R225" s="165"/>
      <c r="S225" s="166"/>
      <c r="T225" s="38" t="s">
        <v>62</v>
      </c>
      <c r="U225" s="156">
        <f>IFERROR(SUM(U223:U224),"0")</f>
        <v>0</v>
      </c>
      <c r="V225" s="156">
        <f>IFERROR(SUM(V223:V224),"0")</f>
        <v>0</v>
      </c>
      <c r="W225" s="156">
        <f>IFERROR(IF(W223="",0,W223),"0")+IFERROR(IF(W224="",0,W224),"0")</f>
        <v>0</v>
      </c>
      <c r="X225" s="157"/>
      <c r="Y225" s="157"/>
    </row>
    <row r="226" spans="1:29" x14ac:dyDescent="0.2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9"/>
      <c r="M226" s="164" t="s">
        <v>63</v>
      </c>
      <c r="N226" s="165"/>
      <c r="O226" s="165"/>
      <c r="P226" s="165"/>
      <c r="Q226" s="165"/>
      <c r="R226" s="165"/>
      <c r="S226" s="166"/>
      <c r="T226" s="38" t="s">
        <v>64</v>
      </c>
      <c r="U226" s="156">
        <f>IFERROR(SUMPRODUCT(U223:U224*H223:H224),"0")</f>
        <v>0</v>
      </c>
      <c r="V226" s="156">
        <f>IFERROR(SUMPRODUCT(V223:V224*H223:H224),"0")</f>
        <v>0</v>
      </c>
      <c r="W226" s="38"/>
      <c r="X226" s="157"/>
      <c r="Y226" s="157"/>
    </row>
    <row r="227" spans="1:29" ht="27.75" customHeight="1" x14ac:dyDescent="0.2">
      <c r="A227" s="183" t="s">
        <v>282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49"/>
      <c r="Y227" s="49"/>
    </row>
    <row r="228" spans="1:29" ht="16.5" customHeight="1" x14ac:dyDescent="0.25">
      <c r="A228" s="179" t="s">
        <v>283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50"/>
      <c r="Y228" s="150"/>
    </row>
    <row r="229" spans="1:29" ht="14.25" customHeight="1" x14ac:dyDescent="0.25">
      <c r="A229" s="180" t="s">
        <v>58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51"/>
      <c r="Y229" s="151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175">
        <v>4607111036162</v>
      </c>
      <c r="E230" s="176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61</v>
      </c>
      <c r="L230" s="33">
        <v>90</v>
      </c>
      <c r="M230" s="182" t="s">
        <v>286</v>
      </c>
      <c r="N230" s="178"/>
      <c r="O230" s="178"/>
      <c r="P230" s="178"/>
      <c r="Q230" s="176"/>
      <c r="R230" s="35"/>
      <c r="S230" s="35"/>
      <c r="T230" s="36" t="s">
        <v>62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167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9"/>
      <c r="M231" s="164" t="s">
        <v>63</v>
      </c>
      <c r="N231" s="165"/>
      <c r="O231" s="165"/>
      <c r="P231" s="165"/>
      <c r="Q231" s="165"/>
      <c r="R231" s="165"/>
      <c r="S231" s="166"/>
      <c r="T231" s="38" t="s">
        <v>62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9"/>
      <c r="M232" s="164" t="s">
        <v>63</v>
      </c>
      <c r="N232" s="165"/>
      <c r="O232" s="165"/>
      <c r="P232" s="165"/>
      <c r="Q232" s="165"/>
      <c r="R232" s="165"/>
      <c r="S232" s="166"/>
      <c r="T232" s="38" t="s">
        <v>64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183" t="s">
        <v>287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49"/>
      <c r="Y233" s="49"/>
    </row>
    <row r="234" spans="1:29" ht="16.5" customHeight="1" x14ac:dyDescent="0.25">
      <c r="A234" s="179" t="s">
        <v>288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50"/>
      <c r="Y234" s="150"/>
    </row>
    <row r="235" spans="1:29" ht="14.25" customHeight="1" x14ac:dyDescent="0.25">
      <c r="A235" s="180" t="s">
        <v>58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51"/>
      <c r="Y235" s="151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175">
        <v>4607111035899</v>
      </c>
      <c r="E236" s="176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61</v>
      </c>
      <c r="L236" s="33">
        <v>120</v>
      </c>
      <c r="M236" s="17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178"/>
      <c r="O236" s="178"/>
      <c r="P236" s="178"/>
      <c r="Q236" s="176"/>
      <c r="R236" s="35"/>
      <c r="S236" s="35"/>
      <c r="T236" s="36" t="s">
        <v>62</v>
      </c>
      <c r="U236" s="154">
        <v>430</v>
      </c>
      <c r="V236" s="155">
        <f>IFERROR(IF(U236="","",U236),"")</f>
        <v>430</v>
      </c>
      <c r="W236" s="37">
        <f>IFERROR(IF(U236="","",U236*0.0155),"")</f>
        <v>6.665</v>
      </c>
      <c r="X236" s="57"/>
      <c r="Y236" s="58"/>
      <c r="AC236" s="146" t="s">
        <v>1</v>
      </c>
    </row>
    <row r="237" spans="1:29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9"/>
      <c r="M237" s="164" t="s">
        <v>63</v>
      </c>
      <c r="N237" s="165"/>
      <c r="O237" s="165"/>
      <c r="P237" s="165"/>
      <c r="Q237" s="165"/>
      <c r="R237" s="165"/>
      <c r="S237" s="166"/>
      <c r="T237" s="38" t="s">
        <v>62</v>
      </c>
      <c r="U237" s="156">
        <f>IFERROR(SUM(U236:U236),"0")</f>
        <v>430</v>
      </c>
      <c r="V237" s="156">
        <f>IFERROR(SUM(V236:V236),"0")</f>
        <v>430</v>
      </c>
      <c r="W237" s="156">
        <f>IFERROR(IF(W236="",0,W236),"0")</f>
        <v>6.665</v>
      </c>
      <c r="X237" s="157"/>
      <c r="Y237" s="157"/>
    </row>
    <row r="238" spans="1:29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9"/>
      <c r="M238" s="164" t="s">
        <v>63</v>
      </c>
      <c r="N238" s="165"/>
      <c r="O238" s="165"/>
      <c r="P238" s="165"/>
      <c r="Q238" s="165"/>
      <c r="R238" s="165"/>
      <c r="S238" s="166"/>
      <c r="T238" s="38" t="s">
        <v>64</v>
      </c>
      <c r="U238" s="156">
        <f>IFERROR(SUMPRODUCT(U236:U236*H236:H236),"0")</f>
        <v>2150</v>
      </c>
      <c r="V238" s="156">
        <f>IFERROR(SUMPRODUCT(V236:V236*H236:H236),"0")</f>
        <v>2150</v>
      </c>
      <c r="W238" s="38"/>
      <c r="X238" s="157"/>
      <c r="Y238" s="157"/>
    </row>
    <row r="239" spans="1:29" ht="16.5" customHeight="1" x14ac:dyDescent="0.25">
      <c r="A239" s="179" t="s">
        <v>291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50"/>
      <c r="Y239" s="150"/>
    </row>
    <row r="240" spans="1:29" ht="14.25" customHeight="1" x14ac:dyDescent="0.25">
      <c r="A240" s="180" t="s">
        <v>58</v>
      </c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51"/>
      <c r="Y240" s="151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175">
        <v>4607111036711</v>
      </c>
      <c r="E241" s="176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61</v>
      </c>
      <c r="L241" s="33">
        <v>90</v>
      </c>
      <c r="M241" s="1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178"/>
      <c r="O241" s="178"/>
      <c r="P241" s="178"/>
      <c r="Q241" s="176"/>
      <c r="R241" s="35"/>
      <c r="S241" s="35"/>
      <c r="T241" s="36" t="s">
        <v>62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167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9"/>
      <c r="M242" s="164" t="s">
        <v>63</v>
      </c>
      <c r="N242" s="165"/>
      <c r="O242" s="165"/>
      <c r="P242" s="165"/>
      <c r="Q242" s="165"/>
      <c r="R242" s="165"/>
      <c r="S242" s="166"/>
      <c r="T242" s="38" t="s">
        <v>62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9"/>
      <c r="M243" s="164" t="s">
        <v>63</v>
      </c>
      <c r="N243" s="165"/>
      <c r="O243" s="165"/>
      <c r="P243" s="165"/>
      <c r="Q243" s="165"/>
      <c r="R243" s="165"/>
      <c r="S243" s="166"/>
      <c r="T243" s="38" t="s">
        <v>64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173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74"/>
      <c r="M244" s="170" t="s">
        <v>294</v>
      </c>
      <c r="N244" s="171"/>
      <c r="O244" s="171"/>
      <c r="P244" s="171"/>
      <c r="Q244" s="171"/>
      <c r="R244" s="171"/>
      <c r="S244" s="172"/>
      <c r="T244" s="38" t="s">
        <v>64</v>
      </c>
      <c r="U244" s="156">
        <f>IFERROR(U24+U33+U41+U47+U57+U63+U68+U74+U85+U92+U100+U106+U111+U119+U124+U130+U135+U141+U145+U152+U165+U170+U178+U183+U190+U195+U200+U207+U215+U220+U226+U232+U238+U243,"0")</f>
        <v>5855.1</v>
      </c>
      <c r="V244" s="156">
        <f>IFERROR(V24+V33+V41+V47+V57+V63+V68+V74+V85+V92+V100+V106+V111+V119+V124+V130+V135+V141+V145+V152+V165+V170+V178+V183+V190+V195+V200+V207+V215+V220+V226+V232+V238+V243,"0")</f>
        <v>5855.1</v>
      </c>
      <c r="W244" s="38"/>
      <c r="X244" s="157"/>
      <c r="Y244" s="157"/>
    </row>
    <row r="245" spans="1:31" x14ac:dyDescent="0.2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74"/>
      <c r="M245" s="170" t="s">
        <v>295</v>
      </c>
      <c r="N245" s="171"/>
      <c r="O245" s="171"/>
      <c r="P245" s="171"/>
      <c r="Q245" s="171"/>
      <c r="R245" s="171"/>
      <c r="S245" s="172"/>
      <c r="T245" s="38" t="s">
        <v>64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6146.3548000000001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6146.3548000000001</v>
      </c>
      <c r="W245" s="38"/>
      <c r="X245" s="157"/>
      <c r="Y245" s="157"/>
    </row>
    <row r="246" spans="1:31" x14ac:dyDescent="0.2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74"/>
      <c r="M246" s="170" t="s">
        <v>296</v>
      </c>
      <c r="N246" s="171"/>
      <c r="O246" s="171"/>
      <c r="P246" s="171"/>
      <c r="Q246" s="171"/>
      <c r="R246" s="171"/>
      <c r="S246" s="172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12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12</v>
      </c>
      <c r="W246" s="38"/>
      <c r="X246" s="157"/>
      <c r="Y246" s="157"/>
    </row>
    <row r="247" spans="1:31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74"/>
      <c r="M247" s="170" t="s">
        <v>298</v>
      </c>
      <c r="N247" s="171"/>
      <c r="O247" s="171"/>
      <c r="P247" s="171"/>
      <c r="Q247" s="171"/>
      <c r="R247" s="171"/>
      <c r="S247" s="172"/>
      <c r="T247" s="38" t="s">
        <v>64</v>
      </c>
      <c r="U247" s="156">
        <f>GrossWeightTotal+PalletQtyTotal*25</f>
        <v>6446.3548000000001</v>
      </c>
      <c r="V247" s="156">
        <f>GrossWeightTotalR+PalletQtyTotalR*25</f>
        <v>6446.3548000000001</v>
      </c>
      <c r="W247" s="38"/>
      <c r="X247" s="157"/>
      <c r="Y247" s="157"/>
    </row>
    <row r="248" spans="1:31" x14ac:dyDescent="0.2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74"/>
      <c r="M248" s="170" t="s">
        <v>299</v>
      </c>
      <c r="N248" s="171"/>
      <c r="O248" s="171"/>
      <c r="P248" s="171"/>
      <c r="Q248" s="171"/>
      <c r="R248" s="171"/>
      <c r="S248" s="172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1190</v>
      </c>
      <c r="V248" s="156">
        <f>IFERROR(V23+V32+V40+V46+V56+V62+V67+V73+V84+V91+V99+V105+V110+V118+V123+V129+V134+V140+V144+V151+V164+V169+V177+V182+V189+V194+V199+V206+V214+V219+V225+V231+V237+V242,"0")</f>
        <v>1190</v>
      </c>
      <c r="W248" s="38"/>
      <c r="X248" s="157"/>
      <c r="Y248" s="157"/>
    </row>
    <row r="249" spans="1:31" ht="14.25" customHeight="1" x14ac:dyDescent="0.2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74"/>
      <c r="M249" s="170" t="s">
        <v>300</v>
      </c>
      <c r="N249" s="171"/>
      <c r="O249" s="171"/>
      <c r="P249" s="171"/>
      <c r="Q249" s="171"/>
      <c r="R249" s="171"/>
      <c r="S249" s="172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13.25986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52" t="s">
        <v>57</v>
      </c>
      <c r="C251" s="158" t="s">
        <v>65</v>
      </c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1"/>
      <c r="S251" s="158" t="s">
        <v>184</v>
      </c>
      <c r="T251" s="160"/>
      <c r="U251" s="161"/>
      <c r="V251" s="158" t="s">
        <v>242</v>
      </c>
      <c r="W251" s="160"/>
      <c r="X251" s="161"/>
      <c r="Y251" s="158" t="s">
        <v>257</v>
      </c>
      <c r="Z251" s="160"/>
      <c r="AA251" s="160"/>
      <c r="AB251" s="161"/>
      <c r="AC251" s="152" t="s">
        <v>282</v>
      </c>
      <c r="AD251" s="158" t="s">
        <v>287</v>
      </c>
      <c r="AE251" s="161"/>
    </row>
    <row r="252" spans="1:31" ht="14.25" customHeight="1" thickTop="1" x14ac:dyDescent="0.2">
      <c r="A252" s="162" t="s">
        <v>303</v>
      </c>
      <c r="B252" s="158" t="s">
        <v>57</v>
      </c>
      <c r="C252" s="158" t="s">
        <v>66</v>
      </c>
      <c r="D252" s="158" t="s">
        <v>77</v>
      </c>
      <c r="E252" s="158" t="s">
        <v>87</v>
      </c>
      <c r="F252" s="158" t="s">
        <v>93</v>
      </c>
      <c r="G252" s="158" t="s">
        <v>106</v>
      </c>
      <c r="H252" s="158" t="s">
        <v>111</v>
      </c>
      <c r="I252" s="158" t="s">
        <v>115</v>
      </c>
      <c r="J252" s="158" t="s">
        <v>121</v>
      </c>
      <c r="K252" s="158" t="s">
        <v>136</v>
      </c>
      <c r="L252" s="158" t="s">
        <v>143</v>
      </c>
      <c r="M252" s="158" t="s">
        <v>152</v>
      </c>
      <c r="N252" s="158" t="s">
        <v>158</v>
      </c>
      <c r="O252" s="158" t="s">
        <v>161</v>
      </c>
      <c r="P252" s="158" t="s">
        <v>172</v>
      </c>
      <c r="Q252" s="158" t="s">
        <v>175</v>
      </c>
      <c r="R252" s="158" t="s">
        <v>181</v>
      </c>
      <c r="S252" s="158" t="s">
        <v>185</v>
      </c>
      <c r="T252" s="158" t="s">
        <v>224</v>
      </c>
      <c r="U252" s="158" t="s">
        <v>228</v>
      </c>
      <c r="V252" s="158" t="s">
        <v>243</v>
      </c>
      <c r="W252" s="158" t="s">
        <v>248</v>
      </c>
      <c r="X252" s="158" t="s">
        <v>242</v>
      </c>
      <c r="Y252" s="158" t="s">
        <v>258</v>
      </c>
      <c r="Z252" s="158" t="s">
        <v>264</v>
      </c>
      <c r="AA252" s="158" t="s">
        <v>273</v>
      </c>
      <c r="AB252" s="158" t="s">
        <v>277</v>
      </c>
      <c r="AC252" s="158" t="s">
        <v>283</v>
      </c>
      <c r="AD252" s="158" t="s">
        <v>288</v>
      </c>
      <c r="AE252" s="158" t="s">
        <v>291</v>
      </c>
    </row>
    <row r="253" spans="1:31" ht="13.5" customHeight="1" thickBot="1" x14ac:dyDescent="0.25">
      <c r="A253" s="163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0</v>
      </c>
      <c r="D254" s="47">
        <f>IFERROR(U36*H36,"0")+IFERROR(U37*H37,"0")+IFERROR(U38*H38,"0")+IFERROR(U39*H39,"0")</f>
        <v>0</v>
      </c>
      <c r="E254" s="47">
        <f>IFERROR(U44*H44,"0")+IFERROR(U45*H45,"0")</f>
        <v>0</v>
      </c>
      <c r="F254" s="47">
        <f>IFERROR(U50*H50,"0")+IFERROR(U51*H51,"0")+IFERROR(U52*H52,"0")+IFERROR(U53*H53,"0")+IFERROR(U54*H54,"0")+IFERROR(U55*H55,"0")</f>
        <v>0</v>
      </c>
      <c r="G254" s="47">
        <f>IFERROR(U60*H60,"0")+IFERROR(U61*H61,"0")</f>
        <v>1720</v>
      </c>
      <c r="H254" s="47">
        <f>IFERROR(U66*H66,"0")</f>
        <v>0</v>
      </c>
      <c r="I254" s="47">
        <f>IFERROR(U71*H71,"0")+IFERROR(U72*H72,"0")</f>
        <v>0</v>
      </c>
      <c r="J254" s="47">
        <f>IFERROR(U77*H77,"0")+IFERROR(U78*H78,"0")+IFERROR(U79*H79,"0")+IFERROR(U80*H80,"0")+IFERROR(U81*H81,"0")+IFERROR(U82*H82,"0")+IFERROR(U83*H83,"0")</f>
        <v>0</v>
      </c>
      <c r="K254" s="47">
        <f>IFERROR(U88*H88,"0")+IFERROR(U89*H89,"0")+IFERROR(U90*H90,"0")</f>
        <v>0</v>
      </c>
      <c r="L254" s="47">
        <f>IFERROR(U95*H95,"0")+IFERROR(U96*H96,"0")+IFERROR(U97*H97,"0")+IFERROR(U98*H98,"0")</f>
        <v>0</v>
      </c>
      <c r="M254" s="47">
        <f>IFERROR(U103*H103,"0")+IFERROR(U104*H104,"0")</f>
        <v>0</v>
      </c>
      <c r="N254" s="47">
        <f>IFERROR(U109*H109,"0")</f>
        <v>0</v>
      </c>
      <c r="O254" s="47">
        <f>IFERROR(U114*H114,"0")+IFERROR(U115*H115,"0")+IFERROR(U116*H116,"0")+IFERROR(U117*H117,"0")</f>
        <v>0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270.10000000000002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1715</v>
      </c>
      <c r="V254" s="47">
        <f>IFERROR(U187*H187,"0")+IFERROR(U188*H188,"0")</f>
        <v>0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0</v>
      </c>
      <c r="Z254" s="47">
        <f>IFERROR(U210*H210,"0")+IFERROR(U211*H211,"0")+IFERROR(U212*H212,"0")+IFERROR(U213*H213,"0")</f>
        <v>0</v>
      </c>
      <c r="AA254" s="47">
        <f>IFERROR(U218*H218,"0")</f>
        <v>0</v>
      </c>
      <c r="AB254" s="47">
        <f>IFERROR(U223*H223,"0")+IFERROR(U224*H224,"0")</f>
        <v>0</v>
      </c>
      <c r="AC254" s="47">
        <f>IFERROR(U230*H230,"0")</f>
        <v>0</v>
      </c>
      <c r="AD254" s="47">
        <f>IFERROR(U236*H236,"0")</f>
        <v>2150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SUMPRODUCT(--(AZ:AZ="ЗПФ"),--(T:T="кор"),H:H,V:V)+SUMPRODUCT(--(AZ:AZ="ЗПФ"),--(T:T="кг"),V:V)</f>
        <v>0</v>
      </c>
      <c r="B257" s="61">
        <f>SUMPRODUCT(--(AZ:AZ="ПГП"),--(T:T="кор"),H:H,V:V)+SUMPRODUCT(--(AZ:AZ="ПГП"),--(T:T="кг"),V:V)</f>
        <v>0</v>
      </c>
      <c r="C257" s="61">
        <f>SUMPRODUCT(--(AZ:AZ="КИЗ"),--(T:T="кор"),H:H,V:V)+SUMPRODUCT(--(AZ:AZ="КИЗ"),--(T:T="кг"),V:V)</f>
        <v>0</v>
      </c>
    </row>
  </sheetData>
  <sheetProtection algorithmName="SHA-512" hashValue="Uue4FuhEomWVuQMCZ0+V2tt9eQwO2XSuEpYZuDWS1IJcNlAo5Qt9xCCVRz2xt0F8v1noyM3Pm6SsTlCS/a3JWw==" saltValue="SUeKeMyvDY0KQZ1v0U5ryw==" spinCount="100000" sheet="1" objects="1" scenarios="1" sort="0" autoFilter="0" pivotTables="0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+fVR+zKwFiXsRq4HfAXDFEAAYJlUDlgeYrOrz9SfUjnYD5RkeD4JEBXfdeGpJkBVsVreAPhSke6ksL/28VgUHw==" saltValue="wBJxF7pLMAo0Ff/pGxBs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2023-08-04T11:11:36Z</dcterms:modified>
</cp:coreProperties>
</file>