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бланки для завода\2023\08,23\07,08,23 на 09,08,23 КИ\"/>
    </mc:Choice>
  </mc:AlternateContent>
  <xr:revisionPtr revIDLastSave="0" documentId="13_ncr:1_{333E6B98-7BFA-4AF4-BC8A-14943B0693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W439" i="2" s="1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W417" i="2" s="1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V377" i="2" s="1"/>
  <c r="M371" i="2"/>
  <c r="U369" i="2"/>
  <c r="U368" i="2"/>
  <c r="V367" i="2"/>
  <c r="W367" i="2" s="1"/>
  <c r="M367" i="2"/>
  <c r="V366" i="2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W328" i="2" s="1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V311" i="2"/>
  <c r="W311" i="2" s="1"/>
  <c r="V310" i="2"/>
  <c r="W310" i="2" s="1"/>
  <c r="M310" i="2"/>
  <c r="U308" i="2"/>
  <c r="U307" i="2"/>
  <c r="V306" i="2"/>
  <c r="W306" i="2" s="1"/>
  <c r="M306" i="2"/>
  <c r="V305" i="2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V275" i="2"/>
  <c r="W275" i="2" s="1"/>
  <c r="M275" i="2"/>
  <c r="V274" i="2"/>
  <c r="W274" i="2" s="1"/>
  <c r="V273" i="2"/>
  <c r="W273" i="2" s="1"/>
  <c r="M273" i="2"/>
  <c r="V272" i="2"/>
  <c r="W272" i="2" s="1"/>
  <c r="M272" i="2"/>
  <c r="V271" i="2"/>
  <c r="W271" i="2" s="1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0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W185" i="2"/>
  <c r="V185" i="2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W175" i="2"/>
  <c r="V175" i="2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W166" i="2" s="1"/>
  <c r="M166" i="2"/>
  <c r="V165" i="2"/>
  <c r="W165" i="2" s="1"/>
  <c r="M165" i="2"/>
  <c r="V164" i="2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M122" i="2"/>
  <c r="U119" i="2"/>
  <c r="U118" i="2"/>
  <c r="V117" i="2"/>
  <c r="W117" i="2" s="1"/>
  <c r="V116" i="2"/>
  <c r="W116" i="2" s="1"/>
  <c r="V115" i="2"/>
  <c r="W115" i="2" s="1"/>
  <c r="M115" i="2"/>
  <c r="V114" i="2"/>
  <c r="W114" i="2" s="1"/>
  <c r="W118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3" i="2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D453" i="2" s="1"/>
  <c r="M56" i="2"/>
  <c r="U53" i="2"/>
  <c r="U52" i="2"/>
  <c r="V51" i="2"/>
  <c r="W51" i="2" s="1"/>
  <c r="M51" i="2"/>
  <c r="V50" i="2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V59" i="2" l="1"/>
  <c r="V60" i="2"/>
  <c r="V155" i="2"/>
  <c r="V216" i="2"/>
  <c r="W244" i="2"/>
  <c r="V308" i="2"/>
  <c r="V369" i="2"/>
  <c r="V229" i="2"/>
  <c r="W259" i="2"/>
  <c r="W260" i="2" s="1"/>
  <c r="W325" i="2"/>
  <c r="V442" i="2"/>
  <c r="V38" i="2"/>
  <c r="V111" i="2"/>
  <c r="V134" i="2"/>
  <c r="V399" i="2"/>
  <c r="V119" i="2"/>
  <c r="V126" i="2"/>
  <c r="W122" i="2"/>
  <c r="V33" i="2"/>
  <c r="V81" i="2"/>
  <c r="W63" i="2"/>
  <c r="V80" i="2"/>
  <c r="V24" i="2"/>
  <c r="V32" i="2"/>
  <c r="W35" i="2"/>
  <c r="W37" i="2" s="1"/>
  <c r="W44" i="2"/>
  <c r="W45" i="2" s="1"/>
  <c r="V46" i="2"/>
  <c r="C453" i="2"/>
  <c r="W50" i="2"/>
  <c r="V118" i="2"/>
  <c r="V161" i="2"/>
  <c r="V162" i="2"/>
  <c r="V221" i="2"/>
  <c r="V90" i="2"/>
  <c r="V101" i="2"/>
  <c r="V127" i="2"/>
  <c r="V135" i="2"/>
  <c r="V181" i="2"/>
  <c r="V207" i="2"/>
  <c r="V240" i="2"/>
  <c r="V245" i="2"/>
  <c r="V244" i="2"/>
  <c r="V261" i="2"/>
  <c r="V264" i="2"/>
  <c r="V265" i="2"/>
  <c r="V278" i="2"/>
  <c r="W285" i="2"/>
  <c r="W286" i="2" s="1"/>
  <c r="V286" i="2"/>
  <c r="W289" i="2"/>
  <c r="W290" i="2" s="1"/>
  <c r="V290" i="2"/>
  <c r="W317" i="2"/>
  <c r="W318" i="2" s="1"/>
  <c r="V341" i="2"/>
  <c r="V349" i="2"/>
  <c r="W402" i="2"/>
  <c r="W404" i="2" s="1"/>
  <c r="V404" i="2"/>
  <c r="V414" i="2"/>
  <c r="P453" i="2"/>
  <c r="V430" i="2"/>
  <c r="V436" i="2"/>
  <c r="W438" i="2"/>
  <c r="W441" i="2" s="1"/>
  <c r="V319" i="2"/>
  <c r="V325" i="2"/>
  <c r="V326" i="2"/>
  <c r="V358" i="2"/>
  <c r="V359" i="2"/>
  <c r="V400" i="2"/>
  <c r="W418" i="2"/>
  <c r="V418" i="2"/>
  <c r="V419" i="2"/>
  <c r="V425" i="2"/>
  <c r="V426" i="2"/>
  <c r="V441" i="2"/>
  <c r="V257" i="2"/>
  <c r="V342" i="2"/>
  <c r="W371" i="2"/>
  <c r="V376" i="2"/>
  <c r="H453" i="2"/>
  <c r="V112" i="2"/>
  <c r="U447" i="2"/>
  <c r="W52" i="2"/>
  <c r="V53" i="2"/>
  <c r="U443" i="2"/>
  <c r="W314" i="2"/>
  <c r="V315" i="2"/>
  <c r="V314" i="2"/>
  <c r="W302" i="2"/>
  <c r="V302" i="2"/>
  <c r="V303" i="2"/>
  <c r="V282" i="2"/>
  <c r="U446" i="2"/>
  <c r="W358" i="2"/>
  <c r="W256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41" i="2" s="1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7" i="2" l="1"/>
  <c r="V443" i="2"/>
  <c r="V446" i="2"/>
  <c r="W448" i="2"/>
</calcChain>
</file>

<file path=xl/sharedStrings.xml><?xml version="1.0" encoding="utf-8"?>
<sst xmlns="http://schemas.openxmlformats.org/spreadsheetml/2006/main" count="2765" uniqueCount="720">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</sst>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F14" zoomScaleNormal="100" zoomScaleSheetLayoutView="100" workbookViewId="0">
      <selection activeCell="X26" sqref="X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45147</v>
      </c>
      <c r="O5" s="616"/>
      <c r="Q5" s="623" t="s">
        <v>3</v>
      </c>
      <c r="R5" s="624"/>
      <c r="S5" s="625" t="s">
        <v>676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695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Среда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7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0.91666666666666663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0" t="s">
        <v>61</v>
      </c>
      <c r="B17" s="570" t="s">
        <v>51</v>
      </c>
      <c r="C17" s="587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8" t="s">
        <v>16</v>
      </c>
      <c r="K17" s="588" t="s">
        <v>2</v>
      </c>
      <c r="L17" s="570" t="s">
        <v>28</v>
      </c>
      <c r="M17" s="570" t="s">
        <v>17</v>
      </c>
      <c r="N17" s="570"/>
      <c r="O17" s="570"/>
      <c r="P17" s="570"/>
      <c r="Q17" s="570"/>
      <c r="R17" s="586" t="s">
        <v>58</v>
      </c>
      <c r="S17" s="570"/>
      <c r="T17" s="570" t="s">
        <v>6</v>
      </c>
      <c r="U17" s="570" t="s">
        <v>44</v>
      </c>
      <c r="V17" s="571" t="s">
        <v>56</v>
      </c>
      <c r="W17" s="570" t="s">
        <v>18</v>
      </c>
      <c r="X17" s="573" t="s">
        <v>62</v>
      </c>
      <c r="Y17" s="573" t="s">
        <v>19</v>
      </c>
      <c r="Z17" s="574" t="s">
        <v>59</v>
      </c>
      <c r="AA17" s="575"/>
      <c r="AB17" s="576"/>
      <c r="AC17" s="580" t="s">
        <v>64</v>
      </c>
    </row>
    <row r="18" spans="1:29" ht="14.25" customHeight="1" x14ac:dyDescent="0.2">
      <c r="A18" s="570"/>
      <c r="B18" s="570"/>
      <c r="C18" s="587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89"/>
      <c r="K18" s="589"/>
      <c r="L18" s="570"/>
      <c r="M18" s="570"/>
      <c r="N18" s="570"/>
      <c r="O18" s="570"/>
      <c r="P18" s="570"/>
      <c r="Q18" s="570"/>
      <c r="R18" s="36" t="s">
        <v>47</v>
      </c>
      <c r="S18" s="36" t="s">
        <v>46</v>
      </c>
      <c r="T18" s="570"/>
      <c r="U18" s="570"/>
      <c r="V18" s="572"/>
      <c r="W18" s="570"/>
      <c r="X18" s="573"/>
      <c r="Y18" s="573"/>
      <c r="Z18" s="577"/>
      <c r="AA18" s="578"/>
      <c r="AB18" s="579"/>
      <c r="AC18" s="580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68" t="s">
        <v>78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5" t="s">
        <v>89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1" t="s">
        <v>102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1" t="s">
        <v>106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5">
        <v>4607091389111</v>
      </c>
      <c r="E44" s="3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0" t="s">
        <v>109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5"/>
      <c r="Y47" s="55"/>
    </row>
    <row r="48" spans="1:29" ht="16.5" customHeight="1" x14ac:dyDescent="0.25">
      <c r="A48" s="335" t="s">
        <v>110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6"/>
      <c r="Y48" s="66"/>
    </row>
    <row r="49" spans="1:29" ht="14.25" customHeight="1" x14ac:dyDescent="0.25">
      <c r="A49" s="331" t="s">
        <v>111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5">
        <v>4680115881440</v>
      </c>
      <c r="E50" s="3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40" t="s">
        <v>48</v>
      </c>
      <c r="S50" s="40" t="s">
        <v>48</v>
      </c>
      <c r="T50" s="41" t="s">
        <v>0</v>
      </c>
      <c r="U50" s="59">
        <v>50</v>
      </c>
      <c r="V50" s="56">
        <f>IFERROR(IF(U50="",0,CEILING((U50/$H50),1)*$H50),"")</f>
        <v>54</v>
      </c>
      <c r="W50" s="42">
        <f>IFERROR(IF(V50=0,"",ROUNDUP(V50/H50,0)*0.02175),"")</f>
        <v>0.10874999999999999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5">
        <v>4680115881433</v>
      </c>
      <c r="E51" s="3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40" t="s">
        <v>48</v>
      </c>
      <c r="S51" s="40" t="s">
        <v>48</v>
      </c>
      <c r="T51" s="41" t="s">
        <v>0</v>
      </c>
      <c r="U51" s="59">
        <v>22</v>
      </c>
      <c r="V51" s="56">
        <f>IFERROR(IF(U51="",0,CEILING((U51/$H51),1)*$H51),"")</f>
        <v>24.3</v>
      </c>
      <c r="W51" s="42">
        <f>IFERROR(IF(V51=0,"",ROUNDUP(V51/H51,0)*0.00753),"")</f>
        <v>6.7769999999999997E-2</v>
      </c>
      <c r="X51" s="69" t="s">
        <v>48</v>
      </c>
      <c r="Y51" s="70" t="s">
        <v>48</v>
      </c>
      <c r="AC51" s="84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3" t="s">
        <v>42</v>
      </c>
      <c r="U52" s="44">
        <f>IFERROR(U50/H50,"0")+IFERROR(U51/H51,"0")</f>
        <v>12.777777777777777</v>
      </c>
      <c r="V52" s="44">
        <f>IFERROR(V50/H50,"0")+IFERROR(V51/H51,"0")</f>
        <v>14</v>
      </c>
      <c r="W52" s="44">
        <f>IFERROR(IF(W50="",0,W50),"0")+IFERROR(IF(W51="",0,W51),"0")</f>
        <v>0.17651999999999998</v>
      </c>
      <c r="X52" s="68"/>
      <c r="Y52" s="68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3" t="s">
        <v>0</v>
      </c>
      <c r="U53" s="44">
        <f>IFERROR(SUM(U50:U51),"0")</f>
        <v>72</v>
      </c>
      <c r="V53" s="44">
        <f>IFERROR(SUM(V50:V51),"0")</f>
        <v>78.3</v>
      </c>
      <c r="W53" s="43"/>
      <c r="X53" s="68"/>
      <c r="Y53" s="68"/>
    </row>
    <row r="54" spans="1:29" ht="16.5" customHeight="1" x14ac:dyDescent="0.25">
      <c r="A54" s="335" t="s">
        <v>117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6"/>
      <c r="Y54" s="66"/>
    </row>
    <row r="55" spans="1:29" ht="14.25" customHeight="1" x14ac:dyDescent="0.25">
      <c r="A55" s="331" t="s">
        <v>118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5">
        <v>4680115881426</v>
      </c>
      <c r="E56" s="3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40" t="s">
        <v>48</v>
      </c>
      <c r="S56" s="40" t="s">
        <v>48</v>
      </c>
      <c r="T56" s="41" t="s">
        <v>0</v>
      </c>
      <c r="U56" s="59">
        <v>200</v>
      </c>
      <c r="V56" s="56">
        <f>IFERROR(IF(U56="",0,CEILING((U56/$H56),1)*$H56),"")</f>
        <v>205.20000000000002</v>
      </c>
      <c r="W56" s="42">
        <f>IFERROR(IF(V56=0,"",ROUNDUP(V56/H56,0)*0.02175),"")</f>
        <v>0.41324999999999995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5">
        <v>4680115881419</v>
      </c>
      <c r="E57" s="31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40" t="s">
        <v>48</v>
      </c>
      <c r="S57" s="40" t="s">
        <v>48</v>
      </c>
      <c r="T57" s="41" t="s">
        <v>0</v>
      </c>
      <c r="U57" s="59">
        <v>90</v>
      </c>
      <c r="V57" s="56">
        <f>IFERROR(IF(U57="",0,CEILING((U57/$H57),1)*$H57),"")</f>
        <v>90</v>
      </c>
      <c r="W57" s="42">
        <f>IFERROR(IF(V57=0,"",ROUNDUP(V57/H57,0)*0.00937),"")</f>
        <v>0.18740000000000001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5">
        <v>4680115881525</v>
      </c>
      <c r="E58" s="31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3" t="s">
        <v>125</v>
      </c>
      <c r="N58" s="317"/>
      <c r="O58" s="317"/>
      <c r="P58" s="317"/>
      <c r="Q58" s="31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42</v>
      </c>
      <c r="U59" s="44">
        <f>IFERROR(U56/H56,"0")+IFERROR(U57/H57,"0")+IFERROR(U58/H58,"0")</f>
        <v>38.518518518518519</v>
      </c>
      <c r="V59" s="44">
        <f>IFERROR(V56/H56,"0")+IFERROR(V57/H57,"0")+IFERROR(V58/H58,"0")</f>
        <v>39</v>
      </c>
      <c r="W59" s="44">
        <f>IFERROR(IF(W56="",0,W56),"0")+IFERROR(IF(W57="",0,W57),"0")+IFERROR(IF(W58="",0,W58),"0")</f>
        <v>0.60064999999999991</v>
      </c>
      <c r="X59" s="68"/>
      <c r="Y59" s="68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3" t="s">
        <v>0</v>
      </c>
      <c r="U60" s="44">
        <f>IFERROR(SUM(U56:U58),"0")</f>
        <v>290</v>
      </c>
      <c r="V60" s="44">
        <f>IFERROR(SUM(V56:V58),"0")</f>
        <v>295.20000000000005</v>
      </c>
      <c r="W60" s="43"/>
      <c r="X60" s="68"/>
      <c r="Y60" s="68"/>
    </row>
    <row r="61" spans="1:29" ht="16.5" customHeight="1" x14ac:dyDescent="0.25">
      <c r="A61" s="335" t="s">
        <v>109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29" ht="14.25" customHeight="1" x14ac:dyDescent="0.25">
      <c r="A62" s="331" t="s">
        <v>118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5">
        <v>4607091382945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5">
        <v>4607091385670</v>
      </c>
      <c r="E64" s="31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150</v>
      </c>
      <c r="V64" s="56">
        <f t="shared" si="2"/>
        <v>151.20000000000002</v>
      </c>
      <c r="W64" s="42">
        <f>IFERROR(IF(V64=0,"",ROUNDUP(V64/H64,0)*0.02175),"")</f>
        <v>0.30449999999999999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5">
        <v>4680115881327</v>
      </c>
      <c r="E65" s="31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40</v>
      </c>
      <c r="V65" s="56">
        <f t="shared" si="2"/>
        <v>43.2</v>
      </c>
      <c r="W65" s="42">
        <f>IFERROR(IF(V65=0,"",ROUNDUP(V65/H65,0)*0.02175),"")</f>
        <v>8.6999999999999994E-2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5">
        <v>4607091388312</v>
      </c>
      <c r="E66" s="3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5">
        <v>4680115882133</v>
      </c>
      <c r="E67" s="31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1" t="s">
        <v>137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5">
        <v>4607091382952</v>
      </c>
      <c r="E68" s="31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5">
        <v>4607091385687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40</v>
      </c>
      <c r="V69" s="56">
        <f t="shared" si="2"/>
        <v>40</v>
      </c>
      <c r="W69" s="42">
        <f t="shared" ref="W69:W75" si="3">IFERROR(IF(V69=0,"",ROUNDUP(V69/H69,0)*0.00937),"")</f>
        <v>9.3700000000000006E-2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15">
        <v>4680115882539</v>
      </c>
      <c r="E70" s="31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544" t="s">
        <v>145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15">
        <v>4607091384604</v>
      </c>
      <c r="E71" s="31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15">
        <v>4680115880283</v>
      </c>
      <c r="E72" s="31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15">
        <v>4680115881518</v>
      </c>
      <c r="E73" s="3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15">
        <v>4607091381986</v>
      </c>
      <c r="E74" s="31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3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15">
        <v>4680115881303</v>
      </c>
      <c r="E75" s="31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7"/>
      <c r="O75" s="317"/>
      <c r="P75" s="317"/>
      <c r="Q75" s="318"/>
      <c r="R75" s="40" t="s">
        <v>48</v>
      </c>
      <c r="S75" s="40" t="s">
        <v>48</v>
      </c>
      <c r="T75" s="41" t="s">
        <v>0</v>
      </c>
      <c r="U75" s="59">
        <v>20</v>
      </c>
      <c r="V75" s="56">
        <f t="shared" si="2"/>
        <v>22.5</v>
      </c>
      <c r="W75" s="42">
        <f t="shared" si="3"/>
        <v>4.6850000000000003E-2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15">
        <v>4607091388466</v>
      </c>
      <c r="E76" s="31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15">
        <v>4680115880269</v>
      </c>
      <c r="E77" s="31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15">
        <v>4680115880429</v>
      </c>
      <c r="E78" s="31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15">
        <v>4680115881457</v>
      </c>
      <c r="E79" s="31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32.037037037037038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33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0.53204999999999991</v>
      </c>
      <c r="X80" s="68"/>
      <c r="Y80" s="68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3" t="s">
        <v>0</v>
      </c>
      <c r="U81" s="44">
        <f>IFERROR(SUM(U63:U79),"0")</f>
        <v>250</v>
      </c>
      <c r="V81" s="44">
        <f>IFERROR(SUM(V63:V79),"0")</f>
        <v>256.90000000000003</v>
      </c>
      <c r="W81" s="43"/>
      <c r="X81" s="68"/>
      <c r="Y81" s="68"/>
    </row>
    <row r="82" spans="1:29" ht="14.25" customHeight="1" x14ac:dyDescent="0.25">
      <c r="A82" s="331" t="s">
        <v>111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15">
        <v>4607091388442</v>
      </c>
      <c r="E83" s="31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3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15">
        <v>4607091384789</v>
      </c>
      <c r="E84" s="31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37" t="s">
        <v>168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15">
        <v>4680115881488</v>
      </c>
      <c r="E85" s="31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15">
        <v>4607091384765</v>
      </c>
      <c r="E86" s="31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2" t="s">
        <v>173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15">
        <v>4680115880658</v>
      </c>
      <c r="E87" s="31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15">
        <v>4607091381962</v>
      </c>
      <c r="E88" s="31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15">
        <v>4607091387667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15">
        <v>4607091387636</v>
      </c>
      <c r="E93" s="31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15">
        <v>4607091384727</v>
      </c>
      <c r="E94" s="31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15">
        <v>4607091386745</v>
      </c>
      <c r="E95" s="31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15">
        <v>4607091382426</v>
      </c>
      <c r="E96" s="31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15">
        <v>4607091386547</v>
      </c>
      <c r="E97" s="31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15">
        <v>4607091384703</v>
      </c>
      <c r="E98" s="31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15">
        <v>4607091384734</v>
      </c>
      <c r="E99" s="3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15">
        <v>4607091382464</v>
      </c>
      <c r="E100" s="3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1" t="s">
        <v>80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15">
        <v>4607091386967</v>
      </c>
      <c r="E104" s="31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519" t="s">
        <v>198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20</v>
      </c>
      <c r="V104" s="56">
        <f t="shared" ref="V104:V110" si="6">IFERROR(IF(U104="",0,CEILING((U104/$H104),1)*$H104),"")</f>
        <v>24.299999999999997</v>
      </c>
      <c r="W104" s="42">
        <f>IFERROR(IF(V104=0,"",ROUNDUP(V104/H104,0)*0.02175),"")</f>
        <v>6.5250000000000002E-2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15">
        <v>4607091385304</v>
      </c>
      <c r="E105" s="31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15">
        <v>4607091386264</v>
      </c>
      <c r="E106" s="31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15">
        <v>4607091385731</v>
      </c>
      <c r="E107" s="31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515" t="s">
        <v>205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15">
        <v>4680115880214</v>
      </c>
      <c r="E108" s="31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516" t="s">
        <v>208</v>
      </c>
      <c r="N108" s="317"/>
      <c r="O108" s="317"/>
      <c r="P108" s="317"/>
      <c r="Q108" s="31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15">
        <v>4680115880894</v>
      </c>
      <c r="E109" s="31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517" t="s">
        <v>211</v>
      </c>
      <c r="N109" s="317"/>
      <c r="O109" s="317"/>
      <c r="P109" s="317"/>
      <c r="Q109" s="31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15">
        <v>4607091385427</v>
      </c>
      <c r="E110" s="31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3" t="s">
        <v>42</v>
      </c>
      <c r="U111" s="44">
        <f>IFERROR(U104/H104,"0")+IFERROR(U105/H105,"0")+IFERROR(U106/H106,"0")+IFERROR(U107/H107,"0")+IFERROR(U108/H108,"0")+IFERROR(U109/H109,"0")+IFERROR(U110/H110,"0")</f>
        <v>2.4691358024691361</v>
      </c>
      <c r="V111" s="44">
        <f>IFERROR(V104/H104,"0")+IFERROR(V105/H105,"0")+IFERROR(V106/H106,"0")+IFERROR(V107/H107,"0")+IFERROR(V108/H108,"0")+IFERROR(V109/H109,"0")+IFERROR(V110/H110,"0")</f>
        <v>3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6.5250000000000002E-2</v>
      </c>
      <c r="X111" s="68"/>
      <c r="Y111" s="68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3" t="s">
        <v>0</v>
      </c>
      <c r="U112" s="44">
        <f>IFERROR(SUM(U104:U110),"0")</f>
        <v>20</v>
      </c>
      <c r="V112" s="44">
        <f>IFERROR(SUM(V104:V110),"0")</f>
        <v>24.299999999999997</v>
      </c>
      <c r="W112" s="43"/>
      <c r="X112" s="68"/>
      <c r="Y112" s="68"/>
    </row>
    <row r="113" spans="1:29" ht="14.25" customHeight="1" x14ac:dyDescent="0.25">
      <c r="A113" s="331" t="s">
        <v>214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15">
        <v>4607091383065</v>
      </c>
      <c r="E114" s="31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15">
        <v>4607091380699</v>
      </c>
      <c r="E115" s="315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51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15">
        <v>4680115880238</v>
      </c>
      <c r="E116" s="31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3" t="s">
        <v>221</v>
      </c>
      <c r="N116" s="317"/>
      <c r="O116" s="317"/>
      <c r="P116" s="317"/>
      <c r="Q116" s="31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15">
        <v>4680115881464</v>
      </c>
      <c r="E117" s="31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514" t="s">
        <v>224</v>
      </c>
      <c r="N117" s="317"/>
      <c r="O117" s="317"/>
      <c r="P117" s="317"/>
      <c r="Q117" s="31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5" t="s">
        <v>225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6"/>
      <c r="Y120" s="66"/>
    </row>
    <row r="121" spans="1:29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15">
        <v>4607091385168</v>
      </c>
      <c r="E122" s="31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30</v>
      </c>
      <c r="V122" s="56">
        <f>IFERROR(IF(U122="",0,CEILING((U122/$H122),1)*$H122),"")</f>
        <v>32.4</v>
      </c>
      <c r="W122" s="42">
        <f>IFERROR(IF(V122=0,"",ROUNDUP(V122/H122,0)*0.02175),"")</f>
        <v>8.6999999999999994E-2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15">
        <v>4607091383256</v>
      </c>
      <c r="E123" s="31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15">
        <v>4607091385748</v>
      </c>
      <c r="E124" s="31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15">
        <v>4607091384581</v>
      </c>
      <c r="E125" s="31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42</v>
      </c>
      <c r="U126" s="44">
        <f>IFERROR(U122/H122,"0")+IFERROR(U123/H123,"0")+IFERROR(U124/H124,"0")+IFERROR(U125/H125,"0")</f>
        <v>3.7037037037037037</v>
      </c>
      <c r="V126" s="44">
        <f>IFERROR(V122/H122,"0")+IFERROR(V123/H123,"0")+IFERROR(V124/H124,"0")+IFERROR(V125/H125,"0")</f>
        <v>4</v>
      </c>
      <c r="W126" s="44">
        <f>IFERROR(IF(W122="",0,W122),"0")+IFERROR(IF(W123="",0,W123),"0")+IFERROR(IF(W124="",0,W124),"0")+IFERROR(IF(W125="",0,W125),"0")</f>
        <v>8.6999999999999994E-2</v>
      </c>
      <c r="X126" s="68"/>
      <c r="Y126" s="68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3" t="s">
        <v>0</v>
      </c>
      <c r="U127" s="44">
        <f>IFERROR(SUM(U122:U125),"0")</f>
        <v>30</v>
      </c>
      <c r="V127" s="44">
        <f>IFERROR(SUM(V122:V125),"0")</f>
        <v>32.4</v>
      </c>
      <c r="W127" s="43"/>
      <c r="X127" s="68"/>
      <c r="Y127" s="68"/>
    </row>
    <row r="128" spans="1:29" ht="27.75" customHeight="1" x14ac:dyDescent="0.2">
      <c r="A128" s="340" t="s">
        <v>234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5"/>
      <c r="Y128" s="55"/>
    </row>
    <row r="129" spans="1:29" ht="16.5" customHeight="1" x14ac:dyDescent="0.25">
      <c r="A129" s="335" t="s">
        <v>235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6"/>
      <c r="Y129" s="66"/>
    </row>
    <row r="130" spans="1:29" ht="14.25" customHeight="1" x14ac:dyDescent="0.25">
      <c r="A130" s="331" t="s">
        <v>118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15">
        <v>4607091383423</v>
      </c>
      <c r="E131" s="31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15">
        <v>4607091381405</v>
      </c>
      <c r="E132" s="31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15">
        <v>4607091386516</v>
      </c>
      <c r="E133" s="31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5" t="s">
        <v>242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6"/>
      <c r="Y136" s="66"/>
    </row>
    <row r="137" spans="1:29" ht="14.25" customHeight="1" x14ac:dyDescent="0.25">
      <c r="A137" s="331" t="s">
        <v>118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15">
        <v>4607091387445</v>
      </c>
      <c r="E138" s="31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15">
        <v>4607091386004</v>
      </c>
      <c r="E139" s="31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15">
        <v>4607091386004</v>
      </c>
      <c r="E140" s="31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15">
        <v>4607091386073</v>
      </c>
      <c r="E141" s="31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15">
        <v>4607091387322</v>
      </c>
      <c r="E142" s="31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15">
        <v>4607091387322</v>
      </c>
      <c r="E143" s="31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15">
        <v>4607091387377</v>
      </c>
      <c r="E144" s="31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7"/>
      <c r="O144" s="317"/>
      <c r="P144" s="317"/>
      <c r="Q144" s="31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15">
        <v>4680115881402</v>
      </c>
      <c r="E145" s="31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98" t="s">
        <v>258</v>
      </c>
      <c r="N145" s="317"/>
      <c r="O145" s="317"/>
      <c r="P145" s="317"/>
      <c r="Q145" s="31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15">
        <v>4607091387353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15">
        <v>4607091386011</v>
      </c>
      <c r="E147" s="31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15">
        <v>4607091387308</v>
      </c>
      <c r="E148" s="315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15">
        <v>4607091387339</v>
      </c>
      <c r="E149" s="315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15">
        <v>4680115882638</v>
      </c>
      <c r="E150" s="315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3" t="s">
        <v>269</v>
      </c>
      <c r="N150" s="317"/>
      <c r="O150" s="317"/>
      <c r="P150" s="317"/>
      <c r="Q150" s="31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15">
        <v>4680115881938</v>
      </c>
      <c r="E151" s="31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4" t="s">
        <v>272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15">
        <v>4680115881396</v>
      </c>
      <c r="E152" s="31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87" t="s">
        <v>275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15">
        <v>4607091387346</v>
      </c>
      <c r="E153" s="315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15">
        <v>4607091389807</v>
      </c>
      <c r="E154" s="315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31" t="s">
        <v>111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15">
        <v>4680115882935</v>
      </c>
      <c r="E158" s="31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84" t="s">
        <v>282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15">
        <v>4680115881914</v>
      </c>
      <c r="E159" s="315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5" t="s">
        <v>286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15">
        <v>4680115880764</v>
      </c>
      <c r="E160" s="315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86" t="s">
        <v>289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20" t="s">
        <v>43</v>
      </c>
      <c r="N161" s="321"/>
      <c r="O161" s="321"/>
      <c r="P161" s="321"/>
      <c r="Q161" s="321"/>
      <c r="R161" s="321"/>
      <c r="S161" s="322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20" t="s">
        <v>43</v>
      </c>
      <c r="N162" s="321"/>
      <c r="O162" s="321"/>
      <c r="P162" s="321"/>
      <c r="Q162" s="321"/>
      <c r="R162" s="321"/>
      <c r="S162" s="322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31" t="s">
        <v>75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15">
        <v>4607091387193</v>
      </c>
      <c r="E164" s="31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15">
        <v>4607091387230</v>
      </c>
      <c r="E165" s="315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15">
        <v>4680115880993</v>
      </c>
      <c r="E166" s="315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15">
        <v>4680115881761</v>
      </c>
      <c r="E167" s="315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3" t="s">
        <v>298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15">
        <v>4680115881563</v>
      </c>
      <c r="E168" s="315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15">
        <v>4680115882683</v>
      </c>
      <c r="E169" s="31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6" t="s">
        <v>303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15">
        <v>4680115882690</v>
      </c>
      <c r="E170" s="31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7" t="s">
        <v>306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15">
        <v>4680115882669</v>
      </c>
      <c r="E171" s="3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8" t="s">
        <v>309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15">
        <v>4680115882676</v>
      </c>
      <c r="E172" s="3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9" t="s">
        <v>312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15">
        <v>4607091387285</v>
      </c>
      <c r="E173" s="31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15">
        <v>4680115880986</v>
      </c>
      <c r="E174" s="315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15">
        <v>4680115880207</v>
      </c>
      <c r="E175" s="315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15">
        <v>4680115881785</v>
      </c>
      <c r="E176" s="315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3" t="s">
        <v>321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15">
        <v>4680115881679</v>
      </c>
      <c r="E177" s="315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15">
        <v>4680115880191</v>
      </c>
      <c r="E178" s="315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15">
        <v>4607091389845</v>
      </c>
      <c r="E179" s="315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20" t="s">
        <v>43</v>
      </c>
      <c r="N180" s="321"/>
      <c r="O180" s="321"/>
      <c r="P180" s="321"/>
      <c r="Q180" s="321"/>
      <c r="R180" s="321"/>
      <c r="S180" s="322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20" t="s">
        <v>43</v>
      </c>
      <c r="N181" s="321"/>
      <c r="O181" s="321"/>
      <c r="P181" s="321"/>
      <c r="Q181" s="321"/>
      <c r="R181" s="321"/>
      <c r="S181" s="322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31" t="s">
        <v>80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5">
        <v>4680115881556</v>
      </c>
      <c r="E183" s="31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69" t="s">
        <v>330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5">
        <v>4607091387766</v>
      </c>
      <c r="E184" s="315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100</v>
      </c>
      <c r="V184" s="56">
        <f t="shared" si="9"/>
        <v>105.3</v>
      </c>
      <c r="W184" s="42">
        <f>IFERROR(IF(V184=0,"",ROUNDUP(V184/H184,0)*0.02175),"")</f>
        <v>0.28275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5">
        <v>4607091387957</v>
      </c>
      <c r="E185" s="31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5">
        <v>4607091387964</v>
      </c>
      <c r="E186" s="31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5">
        <v>4680115880573</v>
      </c>
      <c r="E187" s="31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65" t="s">
        <v>339</v>
      </c>
      <c r="N187" s="317"/>
      <c r="O187" s="317"/>
      <c r="P187" s="317"/>
      <c r="Q187" s="31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5">
        <v>4680115881594</v>
      </c>
      <c r="E188" s="315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66" t="s">
        <v>342</v>
      </c>
      <c r="N188" s="317"/>
      <c r="O188" s="317"/>
      <c r="P188" s="317"/>
      <c r="Q188" s="31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5">
        <v>4680115881587</v>
      </c>
      <c r="E189" s="31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57" t="s">
        <v>345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5">
        <v>4680115880962</v>
      </c>
      <c r="E190" s="315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58" t="s">
        <v>348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5">
        <v>4680115881617</v>
      </c>
      <c r="E191" s="315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59" t="s">
        <v>351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5">
        <v>4680115881228</v>
      </c>
      <c r="E192" s="31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5">
        <v>4680115881037</v>
      </c>
      <c r="E193" s="315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1" t="s">
        <v>356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5">
        <v>4680115881211</v>
      </c>
      <c r="E194" s="31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2" t="s">
        <v>359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5">
        <v>4680115881020</v>
      </c>
      <c r="E195" s="315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3" t="s">
        <v>362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5">
        <v>4607091381672</v>
      </c>
      <c r="E196" s="315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5">
        <v>4607091387537</v>
      </c>
      <c r="E197" s="315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5">
        <v>4607091387513</v>
      </c>
      <c r="E198" s="315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5">
        <v>4680115882195</v>
      </c>
      <c r="E199" s="31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47" t="s">
        <v>371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15">
        <v>4680115882607</v>
      </c>
      <c r="E200" s="31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48" t="s">
        <v>374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15">
        <v>4680115880092</v>
      </c>
      <c r="E201" s="3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49" t="s">
        <v>377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15">
        <v>4680115880221</v>
      </c>
      <c r="E202" s="31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450" t="s">
        <v>380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15">
        <v>4680115882942</v>
      </c>
      <c r="E203" s="31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1" t="s">
        <v>383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15">
        <v>4680115880504</v>
      </c>
      <c r="E204" s="31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15">
        <v>4680115882164</v>
      </c>
      <c r="E205" s="31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445" t="s">
        <v>388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12.345679012345679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13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0.28275</v>
      </c>
      <c r="X206" s="68"/>
      <c r="Y206" s="68"/>
    </row>
    <row r="207" spans="1:29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IFERROR(SUM(U183:U205),"0")</f>
        <v>100</v>
      </c>
      <c r="V207" s="44">
        <f>IFERROR(SUM(V183:V205),"0")</f>
        <v>105.3</v>
      </c>
      <c r="W207" s="43"/>
      <c r="X207" s="68"/>
      <c r="Y207" s="68"/>
    </row>
    <row r="208" spans="1:29" ht="14.25" customHeight="1" x14ac:dyDescent="0.25">
      <c r="A208" s="331" t="s">
        <v>214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15">
        <v>4607091380880</v>
      </c>
      <c r="E209" s="315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15">
        <v>4607091384482</v>
      </c>
      <c r="E210" s="315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7"/>
      <c r="O210" s="317"/>
      <c r="P210" s="317"/>
      <c r="Q210" s="318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15">
        <v>4607091380897</v>
      </c>
      <c r="E211" s="315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15">
        <v>4680115880801</v>
      </c>
      <c r="E212" s="31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1" t="s">
        <v>397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15">
        <v>4680115880818</v>
      </c>
      <c r="E213" s="31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2" t="s">
        <v>400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15">
        <v>4680115880368</v>
      </c>
      <c r="E214" s="315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443" t="s">
        <v>403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20" t="s">
        <v>43</v>
      </c>
      <c r="N215" s="321"/>
      <c r="O215" s="321"/>
      <c r="P215" s="321"/>
      <c r="Q215" s="321"/>
      <c r="R215" s="321"/>
      <c r="S215" s="322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20" t="s">
        <v>43</v>
      </c>
      <c r="N216" s="321"/>
      <c r="O216" s="321"/>
      <c r="P216" s="321"/>
      <c r="Q216" s="321"/>
      <c r="R216" s="321"/>
      <c r="S216" s="322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31" t="s">
        <v>94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15">
        <v>4607091388374</v>
      </c>
      <c r="E218" s="315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36" t="s">
        <v>406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15">
        <v>4607091388381</v>
      </c>
      <c r="E219" s="315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37" t="s">
        <v>409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15">
        <v>4607091388404</v>
      </c>
      <c r="E220" s="315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4"/>
      <c r="M221" s="320" t="s">
        <v>43</v>
      </c>
      <c r="N221" s="321"/>
      <c r="O221" s="321"/>
      <c r="P221" s="321"/>
      <c r="Q221" s="321"/>
      <c r="R221" s="321"/>
      <c r="S221" s="322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4"/>
      <c r="M222" s="320" t="s">
        <v>43</v>
      </c>
      <c r="N222" s="321"/>
      <c r="O222" s="321"/>
      <c r="P222" s="321"/>
      <c r="Q222" s="321"/>
      <c r="R222" s="321"/>
      <c r="S222" s="322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31" t="s">
        <v>412</v>
      </c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15">
        <v>4680115880122</v>
      </c>
      <c r="E224" s="315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43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15">
        <v>4680115881808</v>
      </c>
      <c r="E225" s="315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434" t="s">
        <v>418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15">
        <v>4680115881822</v>
      </c>
      <c r="E226" s="315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435" t="s">
        <v>421</v>
      </c>
      <c r="N226" s="317"/>
      <c r="O226" s="317"/>
      <c r="P226" s="317"/>
      <c r="Q226" s="318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15">
        <v>4680115880016</v>
      </c>
      <c r="E227" s="315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35" t="s">
        <v>424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6"/>
      <c r="Y230" s="66"/>
    </row>
    <row r="231" spans="1:29" ht="14.25" customHeight="1" x14ac:dyDescent="0.25">
      <c r="A231" s="331" t="s">
        <v>118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15">
        <v>4607091387421</v>
      </c>
      <c r="E232" s="3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15">
        <v>4607091387421</v>
      </c>
      <c r="E233" s="315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7"/>
      <c r="O233" s="317"/>
      <c r="P233" s="317"/>
      <c r="Q233" s="31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15">
        <v>4607091387452</v>
      </c>
      <c r="E234" s="3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15">
        <v>4607091387452</v>
      </c>
      <c r="E235" s="3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15">
        <v>4607091385984</v>
      </c>
      <c r="E236" s="3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15">
        <v>4607091387438</v>
      </c>
      <c r="E237" s="31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15">
        <v>4607091387469</v>
      </c>
      <c r="E238" s="3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31" t="s">
        <v>75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15">
        <v>4607091387292</v>
      </c>
      <c r="E242" s="315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15">
        <v>4607091387315</v>
      </c>
      <c r="E243" s="315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20" t="s">
        <v>43</v>
      </c>
      <c r="N244" s="321"/>
      <c r="O244" s="321"/>
      <c r="P244" s="321"/>
      <c r="Q244" s="321"/>
      <c r="R244" s="321"/>
      <c r="S244" s="322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35" t="s">
        <v>441</v>
      </c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66"/>
      <c r="Y246" s="66"/>
    </row>
    <row r="247" spans="1:29" ht="14.25" customHeight="1" x14ac:dyDescent="0.25">
      <c r="A247" s="331" t="s">
        <v>75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15">
        <v>4607091383232</v>
      </c>
      <c r="E248" s="315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15">
        <v>4607091383836</v>
      </c>
      <c r="E249" s="315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4"/>
      <c r="M250" s="320" t="s">
        <v>43</v>
      </c>
      <c r="N250" s="321"/>
      <c r="O250" s="321"/>
      <c r="P250" s="321"/>
      <c r="Q250" s="321"/>
      <c r="R250" s="321"/>
      <c r="S250" s="322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4"/>
      <c r="M251" s="320" t="s">
        <v>43</v>
      </c>
      <c r="N251" s="321"/>
      <c r="O251" s="321"/>
      <c r="P251" s="321"/>
      <c r="Q251" s="321"/>
      <c r="R251" s="321"/>
      <c r="S251" s="322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31" t="s">
        <v>80</v>
      </c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15">
        <v>4607091387919</v>
      </c>
      <c r="E253" s="315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15">
        <v>4607091383942</v>
      </c>
      <c r="E254" s="315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15">
        <v>4607091383959</v>
      </c>
      <c r="E255" s="315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14</v>
      </c>
      <c r="V255" s="56">
        <f>IFERROR(IF(U255="",0,CEILING((U255/$H255),1)*$H255),"")</f>
        <v>15.120000000000001</v>
      </c>
      <c r="W255" s="42">
        <f>IFERROR(IF(V255=0,"",ROUNDUP(V255/H255,0)*0.00753),"")</f>
        <v>4.5179999999999998E-2</v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IFERROR(U253/H253,"0")+IFERROR(U254/H254,"0")+IFERROR(U255/H255,"0")</f>
        <v>5.5555555555555554</v>
      </c>
      <c r="V256" s="44">
        <f>IFERROR(V253/H253,"0")+IFERROR(V254/H254,"0")+IFERROR(V255/H255,"0")</f>
        <v>6</v>
      </c>
      <c r="W256" s="44">
        <f>IFERROR(IF(W253="",0,W253),"0")+IFERROR(IF(W254="",0,W254),"0")+IFERROR(IF(W255="",0,W255),"0")</f>
        <v>4.5179999999999998E-2</v>
      </c>
      <c r="X256" s="68"/>
      <c r="Y256" s="68"/>
    </row>
    <row r="257" spans="1:29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IFERROR(SUM(U253:U255),"0")</f>
        <v>14</v>
      </c>
      <c r="V257" s="44">
        <f>IFERROR(SUM(V253:V255),"0")</f>
        <v>15.120000000000001</v>
      </c>
      <c r="W257" s="43"/>
      <c r="X257" s="68"/>
      <c r="Y257" s="68"/>
    </row>
    <row r="258" spans="1:29" ht="14.25" customHeight="1" x14ac:dyDescent="0.25">
      <c r="A258" s="331" t="s">
        <v>214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15">
        <v>4607091388831</v>
      </c>
      <c r="E259" s="315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20" t="s">
        <v>43</v>
      </c>
      <c r="N260" s="321"/>
      <c r="O260" s="321"/>
      <c r="P260" s="321"/>
      <c r="Q260" s="321"/>
      <c r="R260" s="321"/>
      <c r="S260" s="322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31" t="s">
        <v>94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15">
        <v>4607091383102</v>
      </c>
      <c r="E263" s="315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20" t="s">
        <v>43</v>
      </c>
      <c r="N265" s="321"/>
      <c r="O265" s="321"/>
      <c r="P265" s="321"/>
      <c r="Q265" s="321"/>
      <c r="R265" s="321"/>
      <c r="S265" s="322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40" t="s">
        <v>456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55"/>
      <c r="Y266" s="55"/>
    </row>
    <row r="267" spans="1:29" ht="16.5" customHeight="1" x14ac:dyDescent="0.25">
      <c r="A267" s="335" t="s">
        <v>457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29" ht="14.25" customHeight="1" x14ac:dyDescent="0.25">
      <c r="A268" s="331" t="s">
        <v>118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15">
        <v>4607091383997</v>
      </c>
      <c r="E269" s="31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400</v>
      </c>
      <c r="V269" s="56">
        <f t="shared" ref="V269:V276" si="13">IFERROR(IF(U269="",0,CEILING((U269/$H269),1)*$H269),"")</f>
        <v>405</v>
      </c>
      <c r="W269" s="42">
        <f>IFERROR(IF(V269=0,"",ROUNDUP(V269/H269,0)*0.02039),"")</f>
        <v>0.55052999999999996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15">
        <v>4607091383997</v>
      </c>
      <c r="E270" s="315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15">
        <v>4607091384130</v>
      </c>
      <c r="E271" s="315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40</v>
      </c>
      <c r="V271" s="56">
        <f t="shared" si="13"/>
        <v>45</v>
      </c>
      <c r="W271" s="42">
        <f>IFERROR(IF(V271=0,"",ROUNDUP(V271/H271,0)*0.02175),"")</f>
        <v>6.5250000000000002E-2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15">
        <v>4607091384130</v>
      </c>
      <c r="E272" s="315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7"/>
      <c r="O272" s="317"/>
      <c r="P272" s="317"/>
      <c r="Q272" s="318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15">
        <v>4607091384147</v>
      </c>
      <c r="E273" s="315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7"/>
      <c r="O273" s="317"/>
      <c r="P273" s="317"/>
      <c r="Q273" s="318"/>
      <c r="R273" s="40" t="s">
        <v>48</v>
      </c>
      <c r="S273" s="40" t="s">
        <v>48</v>
      </c>
      <c r="T273" s="41" t="s">
        <v>0</v>
      </c>
      <c r="U273" s="59">
        <v>180</v>
      </c>
      <c r="V273" s="56">
        <f t="shared" si="13"/>
        <v>180</v>
      </c>
      <c r="W273" s="42">
        <f>IFERROR(IF(V273=0,"",ROUNDUP(V273/H273,0)*0.02175),"")</f>
        <v>0.26100000000000001</v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15">
        <v>4607091384147</v>
      </c>
      <c r="E274" s="315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408" t="s">
        <v>467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15">
        <v>4607091384154</v>
      </c>
      <c r="E275" s="31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15">
        <v>4607091384161</v>
      </c>
      <c r="E276" s="31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7"/>
      <c r="O276" s="317"/>
      <c r="P276" s="317"/>
      <c r="Q276" s="318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41.333333333333336</v>
      </c>
      <c r="V277" s="44">
        <f>IFERROR(V269/H269,"0")+IFERROR(V270/H270,"0")+IFERROR(V271/H271,"0")+IFERROR(V272/H272,"0")+IFERROR(V273/H273,"0")+IFERROR(V274/H274,"0")+IFERROR(V275/H275,"0")+IFERROR(V276/H276,"0")</f>
        <v>42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0.87678</v>
      </c>
      <c r="X277" s="68"/>
      <c r="Y277" s="68"/>
    </row>
    <row r="278" spans="1:29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4"/>
      <c r="M278" s="320" t="s">
        <v>43</v>
      </c>
      <c r="N278" s="321"/>
      <c r="O278" s="321"/>
      <c r="P278" s="321"/>
      <c r="Q278" s="321"/>
      <c r="R278" s="321"/>
      <c r="S278" s="322"/>
      <c r="T278" s="43" t="s">
        <v>0</v>
      </c>
      <c r="U278" s="44">
        <f>IFERROR(SUM(U269:U276),"0")</f>
        <v>620</v>
      </c>
      <c r="V278" s="44">
        <f>IFERROR(SUM(V269:V276),"0")</f>
        <v>630</v>
      </c>
      <c r="W278" s="43"/>
      <c r="X278" s="68"/>
      <c r="Y278" s="68"/>
    </row>
    <row r="279" spans="1:29" ht="14.25" customHeight="1" x14ac:dyDescent="0.25">
      <c r="A279" s="331" t="s">
        <v>111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15">
        <v>4607091383980</v>
      </c>
      <c r="E280" s="315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7"/>
      <c r="O280" s="317"/>
      <c r="P280" s="317"/>
      <c r="Q280" s="318"/>
      <c r="R280" s="40" t="s">
        <v>48</v>
      </c>
      <c r="S280" s="40" t="s">
        <v>48</v>
      </c>
      <c r="T280" s="41" t="s">
        <v>0</v>
      </c>
      <c r="U280" s="59">
        <v>100</v>
      </c>
      <c r="V280" s="56">
        <f>IFERROR(IF(U280="",0,CEILING((U280/$H280),1)*$H280),"")</f>
        <v>105</v>
      </c>
      <c r="W280" s="42">
        <f>IFERROR(IF(V280=0,"",ROUNDUP(V280/H280,0)*0.02175),"")</f>
        <v>0.15225</v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15">
        <v>4607091384178</v>
      </c>
      <c r="E281" s="315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7"/>
      <c r="O281" s="317"/>
      <c r="P281" s="317"/>
      <c r="Q281" s="318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4"/>
      <c r="M282" s="320" t="s">
        <v>43</v>
      </c>
      <c r="N282" s="321"/>
      <c r="O282" s="321"/>
      <c r="P282" s="321"/>
      <c r="Q282" s="321"/>
      <c r="R282" s="321"/>
      <c r="S282" s="322"/>
      <c r="T282" s="43" t="s">
        <v>42</v>
      </c>
      <c r="U282" s="44">
        <f>IFERROR(U280/H280,"0")+IFERROR(U281/H281,"0")</f>
        <v>6.666666666666667</v>
      </c>
      <c r="V282" s="44">
        <f>IFERROR(V280/H280,"0")+IFERROR(V281/H281,"0")</f>
        <v>7</v>
      </c>
      <c r="W282" s="44">
        <f>IFERROR(IF(W280="",0,W280),"0")+IFERROR(IF(W281="",0,W281),"0")</f>
        <v>0.15225</v>
      </c>
      <c r="X282" s="68"/>
      <c r="Y282" s="68"/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3" t="s">
        <v>0</v>
      </c>
      <c r="U283" s="44">
        <f>IFERROR(SUM(U280:U281),"0")</f>
        <v>100</v>
      </c>
      <c r="V283" s="44">
        <f>IFERROR(SUM(V280:V281),"0")</f>
        <v>105</v>
      </c>
      <c r="W283" s="43"/>
      <c r="X283" s="68"/>
      <c r="Y283" s="68"/>
    </row>
    <row r="284" spans="1:29" ht="14.25" customHeight="1" x14ac:dyDescent="0.25">
      <c r="A284" s="331" t="s">
        <v>75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15">
        <v>4607091384857</v>
      </c>
      <c r="E285" s="315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40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4"/>
      <c r="M286" s="320" t="s">
        <v>43</v>
      </c>
      <c r="N286" s="321"/>
      <c r="O286" s="321"/>
      <c r="P286" s="321"/>
      <c r="Q286" s="321"/>
      <c r="R286" s="321"/>
      <c r="S286" s="322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4"/>
      <c r="M287" s="320" t="s">
        <v>43</v>
      </c>
      <c r="N287" s="321"/>
      <c r="O287" s="321"/>
      <c r="P287" s="321"/>
      <c r="Q287" s="321"/>
      <c r="R287" s="321"/>
      <c r="S287" s="322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31" t="s">
        <v>80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15">
        <v>4607091384260</v>
      </c>
      <c r="E289" s="315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4"/>
      <c r="M290" s="320" t="s">
        <v>43</v>
      </c>
      <c r="N290" s="321"/>
      <c r="O290" s="321"/>
      <c r="P290" s="321"/>
      <c r="Q290" s="321"/>
      <c r="R290" s="321"/>
      <c r="S290" s="322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4"/>
      <c r="M291" s="320" t="s">
        <v>43</v>
      </c>
      <c r="N291" s="321"/>
      <c r="O291" s="321"/>
      <c r="P291" s="321"/>
      <c r="Q291" s="321"/>
      <c r="R291" s="321"/>
      <c r="S291" s="322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31" t="s">
        <v>214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15">
        <v>4607091384673</v>
      </c>
      <c r="E293" s="315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7"/>
      <c r="O293" s="317"/>
      <c r="P293" s="317"/>
      <c r="Q293" s="31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4"/>
      <c r="M295" s="320" t="s">
        <v>43</v>
      </c>
      <c r="N295" s="321"/>
      <c r="O295" s="321"/>
      <c r="P295" s="321"/>
      <c r="Q295" s="321"/>
      <c r="R295" s="321"/>
      <c r="S295" s="322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35" t="s">
        <v>482</v>
      </c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66"/>
      <c r="Y296" s="66"/>
    </row>
    <row r="297" spans="1:29" ht="14.25" customHeight="1" x14ac:dyDescent="0.25">
      <c r="A297" s="331" t="s">
        <v>118</v>
      </c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15">
        <v>4607091384185</v>
      </c>
      <c r="E298" s="315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7"/>
      <c r="O298" s="317"/>
      <c r="P298" s="317"/>
      <c r="Q298" s="318"/>
      <c r="R298" s="40" t="s">
        <v>48</v>
      </c>
      <c r="S298" s="40" t="s">
        <v>48</v>
      </c>
      <c r="T298" s="41" t="s">
        <v>0</v>
      </c>
      <c r="U298" s="59">
        <v>50</v>
      </c>
      <c r="V298" s="56">
        <f>IFERROR(IF(U298="",0,CEILING((U298/$H298),1)*$H298),"")</f>
        <v>60</v>
      </c>
      <c r="W298" s="42">
        <f>IFERROR(IF(V298=0,"",ROUNDUP(V298/H298,0)*0.02175),"")</f>
        <v>0.10874999999999999</v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15">
        <v>4607091384192</v>
      </c>
      <c r="E299" s="315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7"/>
      <c r="O299" s="317"/>
      <c r="P299" s="317"/>
      <c r="Q299" s="318"/>
      <c r="R299" s="40" t="s">
        <v>48</v>
      </c>
      <c r="S299" s="40" t="s">
        <v>48</v>
      </c>
      <c r="T299" s="41" t="s">
        <v>0</v>
      </c>
      <c r="U299" s="59">
        <v>100</v>
      </c>
      <c r="V299" s="56">
        <f>IFERROR(IF(U299="",0,CEILING((U299/$H299),1)*$H299),"")</f>
        <v>108</v>
      </c>
      <c r="W299" s="42">
        <f>IFERROR(IF(V299=0,"",ROUNDUP(V299/H299,0)*0.02175),"")</f>
        <v>0.21749999999999997</v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15">
        <v>4680115881907</v>
      </c>
      <c r="E300" s="315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400" t="s">
        <v>489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15">
        <v>4607091384680</v>
      </c>
      <c r="E301" s="315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40</v>
      </c>
      <c r="V301" s="56">
        <f>IFERROR(IF(U301="",0,CEILING((U301/$H301),1)*$H301),"")</f>
        <v>40</v>
      </c>
      <c r="W301" s="42">
        <f>IFERROR(IF(V301=0,"",ROUNDUP(V301/H301,0)*0.00937),"")</f>
        <v>9.3700000000000006E-2</v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IFERROR(U298/H298,"0")+IFERROR(U299/H299,"0")+IFERROR(U300/H300,"0")+IFERROR(U301/H301,"0")</f>
        <v>23.425925925925927</v>
      </c>
      <c r="V302" s="44">
        <f>IFERROR(V298/H298,"0")+IFERROR(V299/H299,"0")+IFERROR(V300/H300,"0")+IFERROR(V301/H301,"0")</f>
        <v>25</v>
      </c>
      <c r="W302" s="44">
        <f>IFERROR(IF(W298="",0,W298),"0")+IFERROR(IF(W299="",0,W299),"0")+IFERROR(IF(W300="",0,W300),"0")+IFERROR(IF(W301="",0,W301),"0")</f>
        <v>0.41994999999999993</v>
      </c>
      <c r="X302" s="68"/>
      <c r="Y302" s="68"/>
    </row>
    <row r="303" spans="1:29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IFERROR(SUM(U298:U301),"0")</f>
        <v>190</v>
      </c>
      <c r="V303" s="44">
        <f>IFERROR(SUM(V298:V301),"0")</f>
        <v>208</v>
      </c>
      <c r="W303" s="43"/>
      <c r="X303" s="68"/>
      <c r="Y303" s="68"/>
    </row>
    <row r="304" spans="1:29" ht="14.25" customHeight="1" x14ac:dyDescent="0.25">
      <c r="A304" s="331" t="s">
        <v>75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15">
        <v>4607091384802</v>
      </c>
      <c r="E305" s="315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15">
        <v>4607091384826</v>
      </c>
      <c r="E306" s="315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7"/>
      <c r="O306" s="317"/>
      <c r="P306" s="317"/>
      <c r="Q306" s="31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4"/>
      <c r="M308" s="320" t="s">
        <v>43</v>
      </c>
      <c r="N308" s="321"/>
      <c r="O308" s="321"/>
      <c r="P308" s="321"/>
      <c r="Q308" s="321"/>
      <c r="R308" s="321"/>
      <c r="S308" s="322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31" t="s">
        <v>80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15">
        <v>4607091384246</v>
      </c>
      <c r="E310" s="315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160</v>
      </c>
      <c r="V310" s="56">
        <f>IFERROR(IF(U310="",0,CEILING((U310/$H310),1)*$H310),"")</f>
        <v>163.79999999999998</v>
      </c>
      <c r="W310" s="42">
        <f>IFERROR(IF(V310=0,"",ROUNDUP(V310/H310,0)*0.02175),"")</f>
        <v>0.45674999999999999</v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15">
        <v>4680115881976</v>
      </c>
      <c r="E311" s="315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394" t="s">
        <v>500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15">
        <v>4607091384253</v>
      </c>
      <c r="E312" s="315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100</v>
      </c>
      <c r="V312" s="56">
        <f>IFERROR(IF(U312="",0,CEILING((U312/$H312),1)*$H312),"")</f>
        <v>100.8</v>
      </c>
      <c r="W312" s="42">
        <f>IFERROR(IF(V312=0,"",ROUNDUP(V312/H312,0)*0.00753),"")</f>
        <v>0.31625999999999999</v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15">
        <v>4680115881969</v>
      </c>
      <c r="E313" s="315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396" t="s">
        <v>505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62.179487179487182</v>
      </c>
      <c r="V314" s="44">
        <f>IFERROR(V310/H310,"0")+IFERROR(V311/H311,"0")+IFERROR(V312/H312,"0")+IFERROR(V313/H313,"0")</f>
        <v>63</v>
      </c>
      <c r="W314" s="44">
        <f>IFERROR(IF(W310="",0,W310),"0")+IFERROR(IF(W311="",0,W311),"0")+IFERROR(IF(W312="",0,W312),"0")+IFERROR(IF(W313="",0,W313),"0")</f>
        <v>0.77300999999999997</v>
      </c>
      <c r="X314" s="68"/>
      <c r="Y314" s="68"/>
    </row>
    <row r="315" spans="1:29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260</v>
      </c>
      <c r="V315" s="44">
        <f>IFERROR(SUM(V310:V313),"0")</f>
        <v>264.59999999999997</v>
      </c>
      <c r="W315" s="43"/>
      <c r="X315" s="68"/>
      <c r="Y315" s="68"/>
    </row>
    <row r="316" spans="1:29" ht="14.25" customHeight="1" x14ac:dyDescent="0.25">
      <c r="A316" s="331" t="s">
        <v>214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15">
        <v>4607091389357</v>
      </c>
      <c r="E317" s="315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392" t="s">
        <v>508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20" t="s">
        <v>43</v>
      </c>
      <c r="N318" s="321"/>
      <c r="O318" s="321"/>
      <c r="P318" s="321"/>
      <c r="Q318" s="321"/>
      <c r="R318" s="321"/>
      <c r="S318" s="322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40" t="s">
        <v>509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55"/>
      <c r="Y320" s="55"/>
    </row>
    <row r="321" spans="1:29" ht="16.5" customHeight="1" x14ac:dyDescent="0.25">
      <c r="A321" s="335" t="s">
        <v>510</v>
      </c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66"/>
      <c r="Y321" s="66"/>
    </row>
    <row r="322" spans="1:29" ht="14.25" customHeight="1" x14ac:dyDescent="0.25">
      <c r="A322" s="331" t="s">
        <v>118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15">
        <v>4607091389708</v>
      </c>
      <c r="E323" s="315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15">
        <v>4607091389692</v>
      </c>
      <c r="E324" s="315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390" t="s">
        <v>515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4"/>
      <c r="M325" s="320" t="s">
        <v>43</v>
      </c>
      <c r="N325" s="321"/>
      <c r="O325" s="321"/>
      <c r="P325" s="321"/>
      <c r="Q325" s="321"/>
      <c r="R325" s="321"/>
      <c r="S325" s="322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31" t="s">
        <v>75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15">
        <v>4680115882928</v>
      </c>
      <c r="E328" s="315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391" t="s">
        <v>518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15">
        <v>4680115883147</v>
      </c>
      <c r="E329" s="315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84" t="s">
        <v>521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15">
        <v>4680115883154</v>
      </c>
      <c r="E330" s="315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385" t="s">
        <v>524</v>
      </c>
      <c r="N330" s="317"/>
      <c r="O330" s="317"/>
      <c r="P330" s="317"/>
      <c r="Q330" s="318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15">
        <v>4680115883161</v>
      </c>
      <c r="E331" s="315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386" t="s">
        <v>527</v>
      </c>
      <c r="N331" s="317"/>
      <c r="O331" s="317"/>
      <c r="P331" s="317"/>
      <c r="Q331" s="318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15">
        <v>4680115883178</v>
      </c>
      <c r="E332" s="315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7" t="s">
        <v>530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15">
        <v>4680115883185</v>
      </c>
      <c r="E333" s="315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388" t="s">
        <v>533</v>
      </c>
      <c r="N333" s="317"/>
      <c r="O333" s="317"/>
      <c r="P333" s="317"/>
      <c r="Q333" s="318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15">
        <v>4607091389753</v>
      </c>
      <c r="E334" s="315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7"/>
      <c r="O334" s="317"/>
      <c r="P334" s="317"/>
      <c r="Q334" s="318"/>
      <c r="R334" s="40" t="s">
        <v>48</v>
      </c>
      <c r="S334" s="40" t="s">
        <v>48</v>
      </c>
      <c r="T334" s="41" t="s">
        <v>0</v>
      </c>
      <c r="U334" s="59">
        <v>8</v>
      </c>
      <c r="V334" s="56">
        <f t="shared" si="14"/>
        <v>8.4</v>
      </c>
      <c r="W334" s="42">
        <f>IFERROR(IF(V334=0,"",ROUNDUP(V334/H334,0)*0.00753),"")</f>
        <v>1.506E-2</v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15">
        <v>4607091389760</v>
      </c>
      <c r="E335" s="315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15">
        <v>4607091389746</v>
      </c>
      <c r="E336" s="315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4</v>
      </c>
      <c r="V336" s="56">
        <f t="shared" si="14"/>
        <v>4.2</v>
      </c>
      <c r="W336" s="42">
        <f>IFERROR(IF(V336=0,"",ROUNDUP(V336/H336,0)*0.00753),"")</f>
        <v>7.5300000000000002E-3</v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15">
        <v>4607091384338</v>
      </c>
      <c r="E337" s="315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7"/>
      <c r="O337" s="317"/>
      <c r="P337" s="317"/>
      <c r="Q337" s="318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15">
        <v>4607091389524</v>
      </c>
      <c r="E338" s="315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15">
        <v>4607091384345</v>
      </c>
      <c r="E339" s="315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15">
        <v>4607091389531</v>
      </c>
      <c r="E340" s="315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20" t="s">
        <v>43</v>
      </c>
      <c r="N341" s="321"/>
      <c r="O341" s="321"/>
      <c r="P341" s="321"/>
      <c r="Q341" s="321"/>
      <c r="R341" s="321"/>
      <c r="S341" s="322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2.8571428571428568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3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2.2589999999999999E-2</v>
      </c>
      <c r="X341" s="68"/>
      <c r="Y341" s="68"/>
    </row>
    <row r="342" spans="1:29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4"/>
      <c r="M342" s="320" t="s">
        <v>43</v>
      </c>
      <c r="N342" s="321"/>
      <c r="O342" s="321"/>
      <c r="P342" s="321"/>
      <c r="Q342" s="321"/>
      <c r="R342" s="321"/>
      <c r="S342" s="322"/>
      <c r="T342" s="43" t="s">
        <v>0</v>
      </c>
      <c r="U342" s="44">
        <f>IFERROR(SUM(U328:U340),"0")</f>
        <v>12</v>
      </c>
      <c r="V342" s="44">
        <f>IFERROR(SUM(V328:V340),"0")</f>
        <v>12.600000000000001</v>
      </c>
      <c r="W342" s="43"/>
      <c r="X342" s="68"/>
      <c r="Y342" s="68"/>
    </row>
    <row r="343" spans="1:29" ht="14.25" customHeight="1" x14ac:dyDescent="0.25">
      <c r="A343" s="331" t="s">
        <v>80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15">
        <v>4607091389685</v>
      </c>
      <c r="E344" s="315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15">
        <v>4607091389654</v>
      </c>
      <c r="E345" s="315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373" t="s">
        <v>552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15">
        <v>4607091384352</v>
      </c>
      <c r="E346" s="315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15">
        <v>4607091389661</v>
      </c>
      <c r="E347" s="315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4"/>
      <c r="M348" s="320" t="s">
        <v>43</v>
      </c>
      <c r="N348" s="321"/>
      <c r="O348" s="321"/>
      <c r="P348" s="321"/>
      <c r="Q348" s="321"/>
      <c r="R348" s="321"/>
      <c r="S348" s="322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4"/>
      <c r="M349" s="320" t="s">
        <v>43</v>
      </c>
      <c r="N349" s="321"/>
      <c r="O349" s="321"/>
      <c r="P349" s="321"/>
      <c r="Q349" s="321"/>
      <c r="R349" s="321"/>
      <c r="S349" s="322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31" t="s">
        <v>214</v>
      </c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15">
        <v>4680115881648</v>
      </c>
      <c r="E351" s="315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371" t="s">
        <v>559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4"/>
      <c r="M352" s="320" t="s">
        <v>43</v>
      </c>
      <c r="N352" s="321"/>
      <c r="O352" s="321"/>
      <c r="P352" s="321"/>
      <c r="Q352" s="321"/>
      <c r="R352" s="321"/>
      <c r="S352" s="322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31" t="s">
        <v>94</v>
      </c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15">
        <v>4680115883017</v>
      </c>
      <c r="E355" s="315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372" t="s">
        <v>562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15">
        <v>4680115883031</v>
      </c>
      <c r="E356" s="315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368" t="s">
        <v>566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15">
        <v>4680115883024</v>
      </c>
      <c r="E357" s="315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369" t="s">
        <v>569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4"/>
      <c r="M358" s="320" t="s">
        <v>43</v>
      </c>
      <c r="N358" s="321"/>
      <c r="O358" s="321"/>
      <c r="P358" s="321"/>
      <c r="Q358" s="321"/>
      <c r="R358" s="321"/>
      <c r="S358" s="322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4"/>
      <c r="M359" s="320" t="s">
        <v>43</v>
      </c>
      <c r="N359" s="321"/>
      <c r="O359" s="321"/>
      <c r="P359" s="321"/>
      <c r="Q359" s="321"/>
      <c r="R359" s="321"/>
      <c r="S359" s="322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31" t="s">
        <v>106</v>
      </c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15">
        <v>4680115882997</v>
      </c>
      <c r="E361" s="315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370" t="s">
        <v>572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4"/>
      <c r="M362" s="320" t="s">
        <v>43</v>
      </c>
      <c r="N362" s="321"/>
      <c r="O362" s="321"/>
      <c r="P362" s="321"/>
      <c r="Q362" s="321"/>
      <c r="R362" s="321"/>
      <c r="S362" s="322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20" t="s">
        <v>43</v>
      </c>
      <c r="N363" s="321"/>
      <c r="O363" s="321"/>
      <c r="P363" s="321"/>
      <c r="Q363" s="321"/>
      <c r="R363" s="321"/>
      <c r="S363" s="322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35" t="s">
        <v>573</v>
      </c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66"/>
      <c r="Y364" s="66"/>
    </row>
    <row r="365" spans="1:29" ht="14.25" customHeight="1" x14ac:dyDescent="0.25">
      <c r="A365" s="331" t="s">
        <v>111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15">
        <v>4607091389388</v>
      </c>
      <c r="E366" s="315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15">
        <v>4607091389364</v>
      </c>
      <c r="E367" s="315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4"/>
      <c r="M369" s="320" t="s">
        <v>43</v>
      </c>
      <c r="N369" s="321"/>
      <c r="O369" s="321"/>
      <c r="P369" s="321"/>
      <c r="Q369" s="321"/>
      <c r="R369" s="321"/>
      <c r="S369" s="322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31" t="s">
        <v>75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15">
        <v>4607091389739</v>
      </c>
      <c r="E371" s="315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36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8</v>
      </c>
      <c r="V371" s="56">
        <f>IFERROR(IF(U371="",0,CEILING((U371/$H371),1)*$H371),"")</f>
        <v>8.4</v>
      </c>
      <c r="W371" s="42">
        <f>IFERROR(IF(V371=0,"",ROUNDUP(V371/H371,0)*0.00753),"")</f>
        <v>1.506E-2</v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15">
        <v>4607091389425</v>
      </c>
      <c r="E372" s="315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15">
        <v>4680115880771</v>
      </c>
      <c r="E373" s="315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15">
        <v>4607091389500</v>
      </c>
      <c r="E374" s="315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7"/>
      <c r="O374" s="317"/>
      <c r="P374" s="317"/>
      <c r="Q374" s="31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15">
        <v>4680115881983</v>
      </c>
      <c r="E375" s="315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361" t="s">
        <v>588</v>
      </c>
      <c r="N375" s="317"/>
      <c r="O375" s="317"/>
      <c r="P375" s="317"/>
      <c r="Q375" s="31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4"/>
      <c r="M376" s="320" t="s">
        <v>43</v>
      </c>
      <c r="N376" s="321"/>
      <c r="O376" s="321"/>
      <c r="P376" s="321"/>
      <c r="Q376" s="321"/>
      <c r="R376" s="321"/>
      <c r="S376" s="322"/>
      <c r="T376" s="43" t="s">
        <v>42</v>
      </c>
      <c r="U376" s="44">
        <f>IFERROR(U371/H371,"0")+IFERROR(U372/H372,"0")+IFERROR(U373/H373,"0")+IFERROR(U374/H374,"0")+IFERROR(U375/H375,"0")</f>
        <v>1.9047619047619047</v>
      </c>
      <c r="V376" s="44">
        <f>IFERROR(V371/H371,"0")+IFERROR(V372/H372,"0")+IFERROR(V373/H373,"0")+IFERROR(V374/H374,"0")+IFERROR(V375/H375,"0")</f>
        <v>2</v>
      </c>
      <c r="W376" s="44">
        <f>IFERROR(IF(W371="",0,W371),"0")+IFERROR(IF(W372="",0,W372),"0")+IFERROR(IF(W373="",0,W373),"0")+IFERROR(IF(W374="",0,W374),"0")+IFERROR(IF(W375="",0,W375),"0")</f>
        <v>1.506E-2</v>
      </c>
      <c r="X376" s="68"/>
      <c r="Y376" s="68"/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3" t="s">
        <v>0</v>
      </c>
      <c r="U377" s="44">
        <f>IFERROR(SUM(U371:U375),"0")</f>
        <v>8</v>
      </c>
      <c r="V377" s="44">
        <f>IFERROR(SUM(V371:V375),"0")</f>
        <v>8.4</v>
      </c>
      <c r="W377" s="43"/>
      <c r="X377" s="68"/>
      <c r="Y377" s="68"/>
    </row>
    <row r="378" spans="1:29" ht="14.25" customHeight="1" x14ac:dyDescent="0.25">
      <c r="A378" s="331" t="s">
        <v>94</v>
      </c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15">
        <v>4680115883000</v>
      </c>
      <c r="E379" s="315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362" t="s">
        <v>591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31" t="s">
        <v>106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15">
        <v>4680115882980</v>
      </c>
      <c r="E383" s="315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359" t="s">
        <v>594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4"/>
      <c r="M385" s="320" t="s">
        <v>43</v>
      </c>
      <c r="N385" s="321"/>
      <c r="O385" s="321"/>
      <c r="P385" s="321"/>
      <c r="Q385" s="321"/>
      <c r="R385" s="321"/>
      <c r="S385" s="322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40" t="s">
        <v>595</v>
      </c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55"/>
      <c r="Y386" s="55"/>
    </row>
    <row r="387" spans="1:29" ht="16.5" customHeight="1" x14ac:dyDescent="0.25">
      <c r="A387" s="335" t="s">
        <v>595</v>
      </c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66"/>
      <c r="Y387" s="66"/>
    </row>
    <row r="388" spans="1:29" ht="14.25" customHeight="1" x14ac:dyDescent="0.25">
      <c r="A388" s="331" t="s">
        <v>118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15">
        <v>4607091389067</v>
      </c>
      <c r="E389" s="315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15">
        <v>4607091383522</v>
      </c>
      <c r="E390" s="315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15">
        <v>4607091384437</v>
      </c>
      <c r="E391" s="315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358" t="s">
        <v>602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15">
        <v>4607091389104</v>
      </c>
      <c r="E392" s="315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15">
        <v>4607091389036</v>
      </c>
      <c r="E393" s="315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52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15">
        <v>4680115880603</v>
      </c>
      <c r="E394" s="315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3" t="s">
        <v>609</v>
      </c>
      <c r="N394" s="317"/>
      <c r="O394" s="317"/>
      <c r="P394" s="317"/>
      <c r="Q394" s="318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15">
        <v>4607091389999</v>
      </c>
      <c r="E395" s="315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354" t="s">
        <v>612</v>
      </c>
      <c r="N395" s="317"/>
      <c r="O395" s="317"/>
      <c r="P395" s="317"/>
      <c r="Q395" s="318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15">
        <v>4680115882782</v>
      </c>
      <c r="E396" s="315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355" t="s">
        <v>615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15">
        <v>4607091389098</v>
      </c>
      <c r="E397" s="315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15">
        <v>4607091389982</v>
      </c>
      <c r="E398" s="315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349" t="s">
        <v>620</v>
      </c>
      <c r="N398" s="317"/>
      <c r="O398" s="317"/>
      <c r="P398" s="317"/>
      <c r="Q398" s="318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4"/>
      <c r="M400" s="320" t="s">
        <v>43</v>
      </c>
      <c r="N400" s="321"/>
      <c r="O400" s="321"/>
      <c r="P400" s="321"/>
      <c r="Q400" s="321"/>
      <c r="R400" s="321"/>
      <c r="S400" s="322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31" t="s">
        <v>111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15">
        <v>4607091388930</v>
      </c>
      <c r="E402" s="31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7"/>
      <c r="O402" s="317"/>
      <c r="P402" s="317"/>
      <c r="Q402" s="318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15">
        <v>4680115880054</v>
      </c>
      <c r="E403" s="315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345" t="s">
        <v>625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4"/>
      <c r="M404" s="320" t="s">
        <v>43</v>
      </c>
      <c r="N404" s="321"/>
      <c r="O404" s="321"/>
      <c r="P404" s="321"/>
      <c r="Q404" s="321"/>
      <c r="R404" s="321"/>
      <c r="S404" s="322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4"/>
      <c r="M405" s="320" t="s">
        <v>43</v>
      </c>
      <c r="N405" s="321"/>
      <c r="O405" s="321"/>
      <c r="P405" s="321"/>
      <c r="Q405" s="321"/>
      <c r="R405" s="321"/>
      <c r="S405" s="322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31" t="s">
        <v>75</v>
      </c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15">
        <v>4607091383348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34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15">
        <v>4607091383386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34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15">
        <v>4607091383355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34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12</v>
      </c>
      <c r="V409" s="56">
        <f t="shared" si="16"/>
        <v>15.84</v>
      </c>
      <c r="W409" s="42">
        <f>IFERROR(IF(V409=0,"",ROUNDUP(V409/H409,0)*0.01196),"")</f>
        <v>3.5880000000000002E-2</v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15">
        <v>4680115882072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342" t="s">
        <v>634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15">
        <v>4680115882102</v>
      </c>
      <c r="E411" s="315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637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15">
        <v>4680115882096</v>
      </c>
      <c r="E412" s="315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344" t="s">
        <v>640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42</v>
      </c>
      <c r="U413" s="44">
        <f>IFERROR(U407/H407,"0")+IFERROR(U408/H408,"0")+IFERROR(U409/H409,"0")+IFERROR(U410/H410,"0")+IFERROR(U411/H411,"0")+IFERROR(U412/H412,"0")</f>
        <v>2.2727272727272725</v>
      </c>
      <c r="V413" s="44">
        <f>IFERROR(V407/H407,"0")+IFERROR(V408/H408,"0")+IFERROR(V409/H409,"0")+IFERROR(V410/H410,"0")+IFERROR(V411/H411,"0")+IFERROR(V412/H412,"0")</f>
        <v>3</v>
      </c>
      <c r="W413" s="44">
        <f>IFERROR(IF(W407="",0,W407),"0")+IFERROR(IF(W408="",0,W408),"0")+IFERROR(IF(W409="",0,W409),"0")+IFERROR(IF(W410="",0,W410),"0")+IFERROR(IF(W411="",0,W411),"0")+IFERROR(IF(W412="",0,W412),"0")</f>
        <v>3.5880000000000002E-2</v>
      </c>
      <c r="X413" s="68"/>
      <c r="Y413" s="68"/>
    </row>
    <row r="414" spans="1:29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4"/>
      <c r="M414" s="320" t="s">
        <v>43</v>
      </c>
      <c r="N414" s="321"/>
      <c r="O414" s="321"/>
      <c r="P414" s="321"/>
      <c r="Q414" s="321"/>
      <c r="R414" s="321"/>
      <c r="S414" s="322"/>
      <c r="T414" s="43" t="s">
        <v>0</v>
      </c>
      <c r="U414" s="44">
        <f>IFERROR(SUM(U407:U412),"0")</f>
        <v>12</v>
      </c>
      <c r="V414" s="44">
        <f>IFERROR(SUM(V407:V412),"0")</f>
        <v>15.84</v>
      </c>
      <c r="W414" s="43"/>
      <c r="X414" s="68"/>
      <c r="Y414" s="68"/>
    </row>
    <row r="415" spans="1:29" ht="14.25" customHeight="1" x14ac:dyDescent="0.25">
      <c r="A415" s="331" t="s">
        <v>80</v>
      </c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15">
        <v>4607091383409</v>
      </c>
      <c r="E416" s="315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15">
        <v>4607091383416</v>
      </c>
      <c r="E417" s="315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7"/>
      <c r="O417" s="317"/>
      <c r="P417" s="317"/>
      <c r="Q417" s="318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4"/>
      <c r="M419" s="320" t="s">
        <v>43</v>
      </c>
      <c r="N419" s="321"/>
      <c r="O419" s="321"/>
      <c r="P419" s="321"/>
      <c r="Q419" s="321"/>
      <c r="R419" s="321"/>
      <c r="S419" s="322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40" t="s">
        <v>645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55"/>
      <c r="Y420" s="55"/>
    </row>
    <row r="421" spans="1:29" ht="16.5" customHeight="1" x14ac:dyDescent="0.25">
      <c r="A421" s="335" t="s">
        <v>646</v>
      </c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66"/>
      <c r="Y421" s="66"/>
    </row>
    <row r="422" spans="1:29" ht="14.25" customHeight="1" x14ac:dyDescent="0.25">
      <c r="A422" s="331" t="s">
        <v>118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15">
        <v>4680115881099</v>
      </c>
      <c r="E423" s="315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6" t="s">
        <v>649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15">
        <v>4680115881150</v>
      </c>
      <c r="E424" s="315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337" t="s">
        <v>652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4"/>
      <c r="M425" s="320" t="s">
        <v>43</v>
      </c>
      <c r="N425" s="321"/>
      <c r="O425" s="321"/>
      <c r="P425" s="321"/>
      <c r="Q425" s="321"/>
      <c r="R425" s="321"/>
      <c r="S425" s="322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31" t="s">
        <v>111</v>
      </c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15">
        <v>4680115881112</v>
      </c>
      <c r="E428" s="315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3" t="s">
        <v>655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15">
        <v>4680115881129</v>
      </c>
      <c r="E429" s="315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334" t="s">
        <v>658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20" t="s">
        <v>43</v>
      </c>
      <c r="N430" s="321"/>
      <c r="O430" s="321"/>
      <c r="P430" s="321"/>
      <c r="Q430" s="321"/>
      <c r="R430" s="321"/>
      <c r="S430" s="322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31" t="s">
        <v>75</v>
      </c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15">
        <v>4680115881167</v>
      </c>
      <c r="E433" s="315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329" t="s">
        <v>661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15">
        <v>4680115881136</v>
      </c>
      <c r="E434" s="315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330" t="s">
        <v>664</v>
      </c>
      <c r="N434" s="317"/>
      <c r="O434" s="317"/>
      <c r="P434" s="317"/>
      <c r="Q434" s="318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20" t="s">
        <v>43</v>
      </c>
      <c r="N435" s="321"/>
      <c r="O435" s="321"/>
      <c r="P435" s="321"/>
      <c r="Q435" s="321"/>
      <c r="R435" s="321"/>
      <c r="S435" s="32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4"/>
      <c r="M436" s="320" t="s">
        <v>43</v>
      </c>
      <c r="N436" s="321"/>
      <c r="O436" s="321"/>
      <c r="P436" s="321"/>
      <c r="Q436" s="321"/>
      <c r="R436" s="321"/>
      <c r="S436" s="32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31" t="s">
        <v>80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15">
        <v>4680115881143</v>
      </c>
      <c r="E438" s="315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332" t="s">
        <v>667</v>
      </c>
      <c r="N438" s="317"/>
      <c r="O438" s="317"/>
      <c r="P438" s="317"/>
      <c r="Q438" s="318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15">
        <v>4680115881068</v>
      </c>
      <c r="E439" s="315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316" t="s">
        <v>670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15">
        <v>4680115881075</v>
      </c>
      <c r="E440" s="315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319" t="s">
        <v>673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20" t="s">
        <v>43</v>
      </c>
      <c r="N441" s="321"/>
      <c r="O441" s="321"/>
      <c r="P441" s="321"/>
      <c r="Q441" s="321"/>
      <c r="R441" s="321"/>
      <c r="S441" s="322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20" t="s">
        <v>43</v>
      </c>
      <c r="N442" s="321"/>
      <c r="O442" s="321"/>
      <c r="P442" s="321"/>
      <c r="Q442" s="321"/>
      <c r="R442" s="321"/>
      <c r="S442" s="322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8"/>
      <c r="M443" s="325" t="s">
        <v>36</v>
      </c>
      <c r="N443" s="326"/>
      <c r="O443" s="326"/>
      <c r="P443" s="326"/>
      <c r="Q443" s="326"/>
      <c r="R443" s="326"/>
      <c r="S443" s="327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1978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2051.96</v>
      </c>
      <c r="W443" s="43"/>
      <c r="X443" s="68"/>
      <c r="Y443" s="68"/>
    </row>
    <row r="444" spans="1:29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8"/>
      <c r="M444" s="325" t="s">
        <v>37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2076.0115395715397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2153.73</v>
      </c>
      <c r="W444" s="43"/>
      <c r="X444" s="68"/>
      <c r="Y444" s="68"/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8"/>
      <c r="M445" s="325" t="s">
        <v>38</v>
      </c>
      <c r="N445" s="326"/>
      <c r="O445" s="326"/>
      <c r="P445" s="326"/>
      <c r="Q445" s="326"/>
      <c r="R445" s="326"/>
      <c r="S445" s="327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4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4</v>
      </c>
      <c r="W445" s="43"/>
      <c r="X445" s="68"/>
      <c r="Y445" s="68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8"/>
      <c r="M446" s="325" t="s">
        <v>39</v>
      </c>
      <c r="N446" s="326"/>
      <c r="O446" s="326"/>
      <c r="P446" s="326"/>
      <c r="Q446" s="326"/>
      <c r="R446" s="326"/>
      <c r="S446" s="327"/>
      <c r="T446" s="43" t="s">
        <v>0</v>
      </c>
      <c r="U446" s="44">
        <f>GrossWeightTotal+PalletQtyTotal*25</f>
        <v>2176.0115395715397</v>
      </c>
      <c r="V446" s="44">
        <f>GrossWeightTotalR+PalletQtyTotalR*25</f>
        <v>2253.73</v>
      </c>
      <c r="W446" s="43"/>
      <c r="X446" s="68"/>
      <c r="Y446" s="68"/>
    </row>
    <row r="447" spans="1:29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8"/>
      <c r="M447" s="325" t="s">
        <v>40</v>
      </c>
      <c r="N447" s="326"/>
      <c r="O447" s="326"/>
      <c r="P447" s="326"/>
      <c r="Q447" s="326"/>
      <c r="R447" s="326"/>
      <c r="S447" s="327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248.04745254745256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257</v>
      </c>
      <c r="W447" s="43"/>
      <c r="X447" s="68"/>
      <c r="Y447" s="68"/>
    </row>
    <row r="448" spans="1:29" ht="14.25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8"/>
      <c r="M448" s="325" t="s">
        <v>41</v>
      </c>
      <c r="N448" s="326"/>
      <c r="O448" s="326"/>
      <c r="P448" s="326"/>
      <c r="Q448" s="326"/>
      <c r="R448" s="326"/>
      <c r="S448" s="327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4.0849199999999994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312" t="s">
        <v>109</v>
      </c>
      <c r="D450" s="312" t="s">
        <v>109</v>
      </c>
      <c r="E450" s="312" t="s">
        <v>109</v>
      </c>
      <c r="F450" s="312" t="s">
        <v>109</v>
      </c>
      <c r="G450" s="312" t="s">
        <v>234</v>
      </c>
      <c r="H450" s="312" t="s">
        <v>234</v>
      </c>
      <c r="I450" s="312" t="s">
        <v>234</v>
      </c>
      <c r="J450" s="312" t="s">
        <v>234</v>
      </c>
      <c r="K450" s="312" t="s">
        <v>456</v>
      </c>
      <c r="L450" s="312" t="s">
        <v>456</v>
      </c>
      <c r="M450" s="312" t="s">
        <v>509</v>
      </c>
      <c r="N450" s="312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313" t="s">
        <v>10</v>
      </c>
      <c r="B451" s="312" t="s">
        <v>74</v>
      </c>
      <c r="C451" s="312" t="s">
        <v>110</v>
      </c>
      <c r="D451" s="312" t="s">
        <v>117</v>
      </c>
      <c r="E451" s="312" t="s">
        <v>109</v>
      </c>
      <c r="F451" s="312" t="s">
        <v>225</v>
      </c>
      <c r="G451" s="312" t="s">
        <v>235</v>
      </c>
      <c r="H451" s="312" t="s">
        <v>242</v>
      </c>
      <c r="I451" s="312" t="s">
        <v>424</v>
      </c>
      <c r="J451" s="312" t="s">
        <v>441</v>
      </c>
      <c r="K451" s="312" t="s">
        <v>457</v>
      </c>
      <c r="L451" s="312" t="s">
        <v>482</v>
      </c>
      <c r="M451" s="312" t="s">
        <v>510</v>
      </c>
      <c r="N451" s="312" t="s">
        <v>573</v>
      </c>
      <c r="O451" s="312" t="s">
        <v>595</v>
      </c>
      <c r="P451" s="312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314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78.3</v>
      </c>
      <c r="D453" s="53">
        <f>IFERROR(V56*1,"0")+IFERROR(V57*1,"0")+IFERROR(V58*1,"0")</f>
        <v>295.20000000000005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281.20000000000005</v>
      </c>
      <c r="F453" s="53">
        <f>IFERROR(V122*1,"0")+IFERROR(V123*1,"0")+IFERROR(V124*1,"0")+IFERROR(V125*1,"0")</f>
        <v>32.4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105.3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15.120000000000001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735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472.59999999999997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12.600000000000001</v>
      </c>
      <c r="N453" s="53">
        <f>IFERROR(V366*1,"0")+IFERROR(V367*1,"0")+IFERROR(V371*1,"0")+IFERROR(V372*1,"0")+IFERROR(V373*1,"0")+IFERROR(V374*1,"0")+IFERROR(V375*1,"0")+IFERROR(V379*1,"0")+IFERROR(V383*1,"0")</f>
        <v>8.4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15.84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2023-08-10T06:41:40Z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