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9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45" i="1" l="1"/>
  <c r="U444" i="1"/>
  <c r="U446" i="1" s="1"/>
  <c r="U442" i="1"/>
  <c r="V441" i="1"/>
  <c r="U441" i="1"/>
  <c r="W440" i="1"/>
  <c r="V440" i="1"/>
  <c r="W439" i="1"/>
  <c r="V439" i="1"/>
  <c r="W438" i="1"/>
  <c r="W441" i="1" s="1"/>
  <c r="V438" i="1"/>
  <c r="V442" i="1" s="1"/>
  <c r="U436" i="1"/>
  <c r="U435" i="1"/>
  <c r="V434" i="1"/>
  <c r="W434" i="1" s="1"/>
  <c r="V433" i="1"/>
  <c r="U431" i="1"/>
  <c r="V430" i="1"/>
  <c r="U430" i="1"/>
  <c r="W429" i="1"/>
  <c r="V429" i="1"/>
  <c r="W428" i="1"/>
  <c r="V428" i="1"/>
  <c r="V431" i="1" s="1"/>
  <c r="U426" i="1"/>
  <c r="U425" i="1"/>
  <c r="V424" i="1"/>
  <c r="W424" i="1" s="1"/>
  <c r="V423" i="1"/>
  <c r="V426" i="1" s="1"/>
  <c r="U419" i="1"/>
  <c r="U418" i="1"/>
  <c r="W417" i="1"/>
  <c r="V417" i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W408" i="1"/>
  <c r="V408" i="1"/>
  <c r="M408" i="1"/>
  <c r="V407" i="1"/>
  <c r="M407" i="1"/>
  <c r="U405" i="1"/>
  <c r="U404" i="1"/>
  <c r="V403" i="1"/>
  <c r="W403" i="1" s="1"/>
  <c r="V402" i="1"/>
  <c r="V405" i="1" s="1"/>
  <c r="M402" i="1"/>
  <c r="U400" i="1"/>
  <c r="U399" i="1"/>
  <c r="V398" i="1"/>
  <c r="W398" i="1" s="1"/>
  <c r="V397" i="1"/>
  <c r="W397" i="1" s="1"/>
  <c r="M397" i="1"/>
  <c r="W396" i="1"/>
  <c r="V396" i="1"/>
  <c r="W395" i="1"/>
  <c r="V395" i="1"/>
  <c r="W394" i="1"/>
  <c r="V394" i="1"/>
  <c r="W393" i="1"/>
  <c r="V393" i="1"/>
  <c r="M393" i="1"/>
  <c r="V392" i="1"/>
  <c r="W392" i="1" s="1"/>
  <c r="M392" i="1"/>
  <c r="W391" i="1"/>
  <c r="V391" i="1"/>
  <c r="W390" i="1"/>
  <c r="V390" i="1"/>
  <c r="M390" i="1"/>
  <c r="V389" i="1"/>
  <c r="M389" i="1"/>
  <c r="U385" i="1"/>
  <c r="U384" i="1"/>
  <c r="V383" i="1"/>
  <c r="V381" i="1"/>
  <c r="U381" i="1"/>
  <c r="V380" i="1"/>
  <c r="U380" i="1"/>
  <c r="W379" i="1"/>
  <c r="W380" i="1" s="1"/>
  <c r="V379" i="1"/>
  <c r="U377" i="1"/>
  <c r="U376" i="1"/>
  <c r="V375" i="1"/>
  <c r="W375" i="1" s="1"/>
  <c r="V374" i="1"/>
  <c r="W374" i="1" s="1"/>
  <c r="M374" i="1"/>
  <c r="W373" i="1"/>
  <c r="V373" i="1"/>
  <c r="M373" i="1"/>
  <c r="V372" i="1"/>
  <c r="W372" i="1" s="1"/>
  <c r="W376" i="1" s="1"/>
  <c r="M372" i="1"/>
  <c r="W371" i="1"/>
  <c r="V371" i="1"/>
  <c r="M371" i="1"/>
  <c r="U369" i="1"/>
  <c r="U368" i="1"/>
  <c r="W367" i="1"/>
  <c r="V367" i="1"/>
  <c r="M367" i="1"/>
  <c r="V366" i="1"/>
  <c r="M366" i="1"/>
  <c r="U363" i="1"/>
  <c r="U362" i="1"/>
  <c r="V361" i="1"/>
  <c r="U359" i="1"/>
  <c r="V358" i="1"/>
  <c r="U358" i="1"/>
  <c r="W357" i="1"/>
  <c r="V357" i="1"/>
  <c r="W356" i="1"/>
  <c r="V356" i="1"/>
  <c r="V359" i="1" s="1"/>
  <c r="W355" i="1"/>
  <c r="V355" i="1"/>
  <c r="U353" i="1"/>
  <c r="U352" i="1"/>
  <c r="V351" i="1"/>
  <c r="U349" i="1"/>
  <c r="U348" i="1"/>
  <c r="W347" i="1"/>
  <c r="V347" i="1"/>
  <c r="M347" i="1"/>
  <c r="V346" i="1"/>
  <c r="W346" i="1" s="1"/>
  <c r="M346" i="1"/>
  <c r="W345" i="1"/>
  <c r="V345" i="1"/>
  <c r="W344" i="1"/>
  <c r="V344" i="1"/>
  <c r="V349" i="1" s="1"/>
  <c r="M344" i="1"/>
  <c r="U342" i="1"/>
  <c r="U341" i="1"/>
  <c r="W340" i="1"/>
  <c r="V340" i="1"/>
  <c r="M340" i="1"/>
  <c r="V339" i="1"/>
  <c r="W339" i="1" s="1"/>
  <c r="M339" i="1"/>
  <c r="W338" i="1"/>
  <c r="V338" i="1"/>
  <c r="M338" i="1"/>
  <c r="V337" i="1"/>
  <c r="W337" i="1" s="1"/>
  <c r="M337" i="1"/>
  <c r="W336" i="1"/>
  <c r="V336" i="1"/>
  <c r="M336" i="1"/>
  <c r="V335" i="1"/>
  <c r="W335" i="1" s="1"/>
  <c r="M335" i="1"/>
  <c r="W334" i="1"/>
  <c r="V334" i="1"/>
  <c r="M334" i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U326" i="1"/>
  <c r="V325" i="1"/>
  <c r="U325" i="1"/>
  <c r="W324" i="1"/>
  <c r="V324" i="1"/>
  <c r="W323" i="1"/>
  <c r="V323" i="1"/>
  <c r="V326" i="1" s="1"/>
  <c r="M323" i="1"/>
  <c r="U319" i="1"/>
  <c r="V318" i="1"/>
  <c r="U318" i="1"/>
  <c r="W317" i="1"/>
  <c r="W318" i="1" s="1"/>
  <c r="V317" i="1"/>
  <c r="V319" i="1" s="1"/>
  <c r="U315" i="1"/>
  <c r="U314" i="1"/>
  <c r="V313" i="1"/>
  <c r="W313" i="1" s="1"/>
  <c r="V312" i="1"/>
  <c r="W312" i="1" s="1"/>
  <c r="M312" i="1"/>
  <c r="W311" i="1"/>
  <c r="W314" i="1" s="1"/>
  <c r="V311" i="1"/>
  <c r="W310" i="1"/>
  <c r="V310" i="1"/>
  <c r="M310" i="1"/>
  <c r="U308" i="1"/>
  <c r="U307" i="1"/>
  <c r="W306" i="1"/>
  <c r="V306" i="1"/>
  <c r="M306" i="1"/>
  <c r="V305" i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U295" i="1"/>
  <c r="U294" i="1"/>
  <c r="V293" i="1"/>
  <c r="M293" i="1"/>
  <c r="U291" i="1"/>
  <c r="U290" i="1"/>
  <c r="V289" i="1"/>
  <c r="M289" i="1"/>
  <c r="U287" i="1"/>
  <c r="U286" i="1"/>
  <c r="V285" i="1"/>
  <c r="M285" i="1"/>
  <c r="U283" i="1"/>
  <c r="U282" i="1"/>
  <c r="V281" i="1"/>
  <c r="V283" i="1" s="1"/>
  <c r="M281" i="1"/>
  <c r="W280" i="1"/>
  <c r="V280" i="1"/>
  <c r="M280" i="1"/>
  <c r="U278" i="1"/>
  <c r="U277" i="1"/>
  <c r="W276" i="1"/>
  <c r="V276" i="1"/>
  <c r="M276" i="1"/>
  <c r="V275" i="1"/>
  <c r="W275" i="1" s="1"/>
  <c r="M275" i="1"/>
  <c r="W274" i="1"/>
  <c r="V274" i="1"/>
  <c r="W273" i="1"/>
  <c r="V273" i="1"/>
  <c r="M273" i="1"/>
  <c r="V272" i="1"/>
  <c r="W272" i="1" s="1"/>
  <c r="M272" i="1"/>
  <c r="W271" i="1"/>
  <c r="V271" i="1"/>
  <c r="M271" i="1"/>
  <c r="V270" i="1"/>
  <c r="W270" i="1" s="1"/>
  <c r="M270" i="1"/>
  <c r="W269" i="1"/>
  <c r="V269" i="1"/>
  <c r="M269" i="1"/>
  <c r="V265" i="1"/>
  <c r="U265" i="1"/>
  <c r="V264" i="1"/>
  <c r="U264" i="1"/>
  <c r="W263" i="1"/>
  <c r="W264" i="1" s="1"/>
  <c r="V263" i="1"/>
  <c r="M263" i="1"/>
  <c r="V261" i="1"/>
  <c r="U261" i="1"/>
  <c r="V260" i="1"/>
  <c r="U260" i="1"/>
  <c r="W259" i="1"/>
  <c r="W260" i="1" s="1"/>
  <c r="V259" i="1"/>
  <c r="M259" i="1"/>
  <c r="U257" i="1"/>
  <c r="U256" i="1"/>
  <c r="W255" i="1"/>
  <c r="V255" i="1"/>
  <c r="M255" i="1"/>
  <c r="V254" i="1"/>
  <c r="W254" i="1" s="1"/>
  <c r="M254" i="1"/>
  <c r="W253" i="1"/>
  <c r="V253" i="1"/>
  <c r="M253" i="1"/>
  <c r="U251" i="1"/>
  <c r="U250" i="1"/>
  <c r="W249" i="1"/>
  <c r="V249" i="1"/>
  <c r="M249" i="1"/>
  <c r="V248" i="1"/>
  <c r="M248" i="1"/>
  <c r="U245" i="1"/>
  <c r="U244" i="1"/>
  <c r="V243" i="1"/>
  <c r="M243" i="1"/>
  <c r="W242" i="1"/>
  <c r="V242" i="1"/>
  <c r="M242" i="1"/>
  <c r="U240" i="1"/>
  <c r="U239" i="1"/>
  <c r="W238" i="1"/>
  <c r="V238" i="1"/>
  <c r="M238" i="1"/>
  <c r="V237" i="1"/>
  <c r="W237" i="1" s="1"/>
  <c r="M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W239" i="1" s="1"/>
  <c r="V232" i="1"/>
  <c r="M232" i="1"/>
  <c r="U229" i="1"/>
  <c r="V228" i="1"/>
  <c r="U228" i="1"/>
  <c r="W227" i="1"/>
  <c r="V227" i="1"/>
  <c r="M227" i="1"/>
  <c r="V226" i="1"/>
  <c r="W226" i="1" s="1"/>
  <c r="V225" i="1"/>
  <c r="W225" i="1" s="1"/>
  <c r="V224" i="1"/>
  <c r="M224" i="1"/>
  <c r="U222" i="1"/>
  <c r="U221" i="1"/>
  <c r="V220" i="1"/>
  <c r="W220" i="1" s="1"/>
  <c r="M220" i="1"/>
  <c r="W219" i="1"/>
  <c r="W221" i="1" s="1"/>
  <c r="V219" i="1"/>
  <c r="W218" i="1"/>
  <c r="V218" i="1"/>
  <c r="V221" i="1" s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W210" i="1"/>
  <c r="V210" i="1"/>
  <c r="M210" i="1"/>
  <c r="V209" i="1"/>
  <c r="M209" i="1"/>
  <c r="U207" i="1"/>
  <c r="U206" i="1"/>
  <c r="V205" i="1"/>
  <c r="W205" i="1" s="1"/>
  <c r="V204" i="1"/>
  <c r="W204" i="1" s="1"/>
  <c r="M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M173" i="1"/>
  <c r="W172" i="1"/>
  <c r="V172" i="1"/>
  <c r="W171" i="1"/>
  <c r="V171" i="1"/>
  <c r="W170" i="1"/>
  <c r="V170" i="1"/>
  <c r="W169" i="1"/>
  <c r="V169" i="1"/>
  <c r="W168" i="1"/>
  <c r="V168" i="1"/>
  <c r="M168" i="1"/>
  <c r="V167" i="1"/>
  <c r="W167" i="1" s="1"/>
  <c r="V166" i="1"/>
  <c r="W166" i="1" s="1"/>
  <c r="M166" i="1"/>
  <c r="W165" i="1"/>
  <c r="V165" i="1"/>
  <c r="M165" i="1"/>
  <c r="V164" i="1"/>
  <c r="M164" i="1"/>
  <c r="U162" i="1"/>
  <c r="U161" i="1"/>
  <c r="V160" i="1"/>
  <c r="W160" i="1" s="1"/>
  <c r="V159" i="1"/>
  <c r="W159" i="1" s="1"/>
  <c r="V158" i="1"/>
  <c r="U156" i="1"/>
  <c r="U155" i="1"/>
  <c r="W154" i="1"/>
  <c r="V154" i="1"/>
  <c r="M154" i="1"/>
  <c r="V153" i="1"/>
  <c r="W153" i="1" s="1"/>
  <c r="M153" i="1"/>
  <c r="W152" i="1"/>
  <c r="V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W155" i="1" s="1"/>
  <c r="V138" i="1"/>
  <c r="M138" i="1"/>
  <c r="U135" i="1"/>
  <c r="V134" i="1"/>
  <c r="U134" i="1"/>
  <c r="W133" i="1"/>
  <c r="V133" i="1"/>
  <c r="M133" i="1"/>
  <c r="V132" i="1"/>
  <c r="W132" i="1" s="1"/>
  <c r="M132" i="1"/>
  <c r="W131" i="1"/>
  <c r="W134" i="1" s="1"/>
  <c r="V131" i="1"/>
  <c r="G453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M122" i="1"/>
  <c r="U119" i="1"/>
  <c r="U118" i="1"/>
  <c r="V117" i="1"/>
  <c r="W117" i="1" s="1"/>
  <c r="W116" i="1"/>
  <c r="V116" i="1"/>
  <c r="V115" i="1"/>
  <c r="W115" i="1" s="1"/>
  <c r="M115" i="1"/>
  <c r="W114" i="1"/>
  <c r="W118" i="1" s="1"/>
  <c r="V114" i="1"/>
  <c r="M114" i="1"/>
  <c r="U112" i="1"/>
  <c r="U111" i="1"/>
  <c r="W110" i="1"/>
  <c r="V110" i="1"/>
  <c r="M110" i="1"/>
  <c r="V109" i="1"/>
  <c r="W109" i="1" s="1"/>
  <c r="W108" i="1"/>
  <c r="V108" i="1"/>
  <c r="V107" i="1"/>
  <c r="W107" i="1" s="1"/>
  <c r="W106" i="1"/>
  <c r="V106" i="1"/>
  <c r="M106" i="1"/>
  <c r="W105" i="1"/>
  <c r="V105" i="1"/>
  <c r="M105" i="1"/>
  <c r="V104" i="1"/>
  <c r="V111" i="1" s="1"/>
  <c r="U102" i="1"/>
  <c r="U101" i="1"/>
  <c r="V100" i="1"/>
  <c r="W100" i="1" s="1"/>
  <c r="M100" i="1"/>
  <c r="W99" i="1"/>
  <c r="V99" i="1"/>
  <c r="M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V102" i="1" s="1"/>
  <c r="M92" i="1"/>
  <c r="U90" i="1"/>
  <c r="U89" i="1"/>
  <c r="V88" i="1"/>
  <c r="W88" i="1" s="1"/>
  <c r="M88" i="1"/>
  <c r="W87" i="1"/>
  <c r="V87" i="1"/>
  <c r="M87" i="1"/>
  <c r="W86" i="1"/>
  <c r="V86" i="1"/>
  <c r="V85" i="1"/>
  <c r="W85" i="1" s="1"/>
  <c r="M85" i="1"/>
  <c r="W84" i="1"/>
  <c r="V84" i="1"/>
  <c r="V83" i="1"/>
  <c r="V90" i="1" s="1"/>
  <c r="M83" i="1"/>
  <c r="U81" i="1"/>
  <c r="U80" i="1"/>
  <c r="V79" i="1"/>
  <c r="W79" i="1" s="1"/>
  <c r="M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W69" i="1"/>
  <c r="V69" i="1"/>
  <c r="M69" i="1"/>
  <c r="V68" i="1"/>
  <c r="W68" i="1" s="1"/>
  <c r="M68" i="1"/>
  <c r="V67" i="1"/>
  <c r="W67" i="1" s="1"/>
  <c r="W66" i="1"/>
  <c r="V66" i="1"/>
  <c r="M66" i="1"/>
  <c r="V65" i="1"/>
  <c r="W65" i="1" s="1"/>
  <c r="M65" i="1"/>
  <c r="V64" i="1"/>
  <c r="W64" i="1" s="1"/>
  <c r="W80" i="1" s="1"/>
  <c r="M64" i="1"/>
  <c r="W63" i="1"/>
  <c r="V63" i="1"/>
  <c r="V80" i="1" s="1"/>
  <c r="M63" i="1"/>
  <c r="U60" i="1"/>
  <c r="U59" i="1"/>
  <c r="W58" i="1"/>
  <c r="V58" i="1"/>
  <c r="V57" i="1"/>
  <c r="V60" i="1" s="1"/>
  <c r="M57" i="1"/>
  <c r="V56" i="1"/>
  <c r="M56" i="1"/>
  <c r="U53" i="1"/>
  <c r="V52" i="1"/>
  <c r="U52" i="1"/>
  <c r="V51" i="1"/>
  <c r="V53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443" i="1" s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W27" i="1" s="1"/>
  <c r="M27" i="1"/>
  <c r="V26" i="1"/>
  <c r="V32" i="1" s="1"/>
  <c r="M26" i="1"/>
  <c r="U24" i="1"/>
  <c r="V23" i="1"/>
  <c r="U23" i="1"/>
  <c r="V22" i="1"/>
  <c r="H10" i="1"/>
  <c r="A9" i="1"/>
  <c r="F10" i="1" s="1"/>
  <c r="D7" i="1"/>
  <c r="N6" i="1"/>
  <c r="M2" i="1"/>
  <c r="H9" i="1" l="1"/>
  <c r="V89" i="1"/>
  <c r="V101" i="1"/>
  <c r="V155" i="1"/>
  <c r="V162" i="1"/>
  <c r="J9" i="1"/>
  <c r="V445" i="1"/>
  <c r="B453" i="1"/>
  <c r="V444" i="1"/>
  <c r="V33" i="1"/>
  <c r="D453" i="1"/>
  <c r="W57" i="1"/>
  <c r="V59" i="1"/>
  <c r="V447" i="1" s="1"/>
  <c r="W83" i="1"/>
  <c r="W89" i="1" s="1"/>
  <c r="W104" i="1"/>
  <c r="W111" i="1" s="1"/>
  <c r="V112" i="1"/>
  <c r="V119" i="1"/>
  <c r="V126" i="1"/>
  <c r="V180" i="1"/>
  <c r="V215" i="1"/>
  <c r="W209" i="1"/>
  <c r="W215" i="1" s="1"/>
  <c r="V216" i="1"/>
  <c r="V229" i="1"/>
  <c r="W224" i="1"/>
  <c r="W228" i="1" s="1"/>
  <c r="V239" i="1"/>
  <c r="J453" i="1"/>
  <c r="V251" i="1"/>
  <c r="W248" i="1"/>
  <c r="W250" i="1" s="1"/>
  <c r="V257" i="1"/>
  <c r="V256" i="1"/>
  <c r="V308" i="1"/>
  <c r="W305" i="1"/>
  <c r="W307" i="1" s="1"/>
  <c r="V342" i="1"/>
  <c r="W328" i="1"/>
  <c r="W341" i="1" s="1"/>
  <c r="V352" i="1"/>
  <c r="W351" i="1"/>
  <c r="W352" i="1" s="1"/>
  <c r="V353" i="1"/>
  <c r="V369" i="1"/>
  <c r="W366" i="1"/>
  <c r="W368" i="1" s="1"/>
  <c r="N453" i="1"/>
  <c r="V376" i="1"/>
  <c r="W383" i="1"/>
  <c r="W384" i="1" s="1"/>
  <c r="V384" i="1"/>
  <c r="V385" i="1"/>
  <c r="V419" i="1"/>
  <c r="W416" i="1"/>
  <c r="W418" i="1" s="1"/>
  <c r="V435" i="1"/>
  <c r="W433" i="1"/>
  <c r="W435" i="1" s="1"/>
  <c r="E453" i="1"/>
  <c r="V290" i="1"/>
  <c r="W289" i="1"/>
  <c r="W290" i="1" s="1"/>
  <c r="V291" i="1"/>
  <c r="A10" i="1"/>
  <c r="W22" i="1"/>
  <c r="W23" i="1" s="1"/>
  <c r="W26" i="1"/>
  <c r="W32" i="1" s="1"/>
  <c r="C453" i="1"/>
  <c r="W51" i="1"/>
  <c r="W52" i="1" s="1"/>
  <c r="W56" i="1"/>
  <c r="W59" i="1" s="1"/>
  <c r="V81" i="1"/>
  <c r="W92" i="1"/>
  <c r="W101" i="1" s="1"/>
  <c r="W158" i="1"/>
  <c r="W161" i="1" s="1"/>
  <c r="V161" i="1"/>
  <c r="V181" i="1"/>
  <c r="W164" i="1"/>
  <c r="W180" i="1" s="1"/>
  <c r="V250" i="1"/>
  <c r="W256" i="1"/>
  <c r="V278" i="1"/>
  <c r="V277" i="1"/>
  <c r="V286" i="1"/>
  <c r="W285" i="1"/>
  <c r="W286" i="1" s="1"/>
  <c r="V287" i="1"/>
  <c r="V294" i="1"/>
  <c r="W293" i="1"/>
  <c r="W294" i="1" s="1"/>
  <c r="V295" i="1"/>
  <c r="V307" i="1"/>
  <c r="V341" i="1"/>
  <c r="W348" i="1"/>
  <c r="V368" i="1"/>
  <c r="V377" i="1"/>
  <c r="V400" i="1"/>
  <c r="V418" i="1"/>
  <c r="V436" i="1"/>
  <c r="I453" i="1"/>
  <c r="V282" i="1"/>
  <c r="W281" i="1"/>
  <c r="W282" i="1" s="1"/>
  <c r="L453" i="1"/>
  <c r="V302" i="1"/>
  <c r="W298" i="1"/>
  <c r="W302" i="1" s="1"/>
  <c r="V404" i="1"/>
  <c r="W402" i="1"/>
  <c r="W404" i="1" s="1"/>
  <c r="P453" i="1"/>
  <c r="V425" i="1"/>
  <c r="W423" i="1"/>
  <c r="W425" i="1" s="1"/>
  <c r="F9" i="1"/>
  <c r="U447" i="1"/>
  <c r="V24" i="1"/>
  <c r="V118" i="1"/>
  <c r="V127" i="1"/>
  <c r="F453" i="1"/>
  <c r="W122" i="1"/>
  <c r="W126" i="1" s="1"/>
  <c r="H453" i="1"/>
  <c r="V206" i="1"/>
  <c r="W183" i="1"/>
  <c r="W206" i="1" s="1"/>
  <c r="V207" i="1"/>
  <c r="V222" i="1"/>
  <c r="V240" i="1"/>
  <c r="V244" i="1"/>
  <c r="W243" i="1"/>
  <c r="W244" i="1" s="1"/>
  <c r="V245" i="1"/>
  <c r="W277" i="1"/>
  <c r="V303" i="1"/>
  <c r="V314" i="1"/>
  <c r="V315" i="1"/>
  <c r="W325" i="1"/>
  <c r="V348" i="1"/>
  <c r="W358" i="1"/>
  <c r="W361" i="1"/>
  <c r="W362" i="1" s="1"/>
  <c r="V362" i="1"/>
  <c r="V363" i="1"/>
  <c r="V399" i="1"/>
  <c r="W389" i="1"/>
  <c r="W399" i="1" s="1"/>
  <c r="O453" i="1"/>
  <c r="W407" i="1"/>
  <c r="W413" i="1" s="1"/>
  <c r="V413" i="1"/>
  <c r="V414" i="1"/>
  <c r="W430" i="1"/>
  <c r="M453" i="1"/>
  <c r="V135" i="1"/>
  <c r="V156" i="1"/>
  <c r="K453" i="1"/>
  <c r="W448" i="1" l="1"/>
  <c r="V446" i="1"/>
  <c r="V443" i="1"/>
</calcChain>
</file>

<file path=xl/sharedStrings.xml><?xml version="1.0" encoding="utf-8"?>
<sst xmlns="http://schemas.openxmlformats.org/spreadsheetml/2006/main" count="1742" uniqueCount="716">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</sst>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176" zoomScaleNormal="100" zoomScaleSheetLayoutView="100" workbookViewId="0">
      <selection activeCell="U184" sqref="U184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4"/>
      <c r="O2" s="324"/>
      <c r="P2" s="324"/>
      <c r="Q2" s="324"/>
      <c r="R2" s="324"/>
      <c r="S2" s="324"/>
      <c r="T2" s="324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4"/>
      <c r="N3" s="324"/>
      <c r="O3" s="324"/>
      <c r="P3" s="324"/>
      <c r="Q3" s="324"/>
      <c r="R3" s="324"/>
      <c r="S3" s="324"/>
      <c r="T3" s="324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27"/>
      <c r="C5" s="328"/>
      <c r="D5" s="631"/>
      <c r="E5" s="632"/>
      <c r="F5" s="633" t="s">
        <v>9</v>
      </c>
      <c r="G5" s="328"/>
      <c r="H5" s="631"/>
      <c r="I5" s="634"/>
      <c r="J5" s="634"/>
      <c r="K5" s="632"/>
      <c r="M5" s="25" t="s">
        <v>10</v>
      </c>
      <c r="N5" s="627">
        <v>45148</v>
      </c>
      <c r="O5" s="605"/>
      <c r="Q5" s="635" t="s">
        <v>11</v>
      </c>
      <c r="R5" s="330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27"/>
      <c r="C6" s="328"/>
      <c r="D6" s="611" t="s">
        <v>691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Четверг</v>
      </c>
      <c r="O6" s="316"/>
      <c r="Q6" s="614" t="s">
        <v>16</v>
      </c>
      <c r="R6" s="330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7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4"/>
      <c r="R7" s="330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1"/>
      <c r="C8" s="322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0.45833333333333331</v>
      </c>
      <c r="O8" s="605"/>
      <c r="Q8" s="324"/>
      <c r="R8" s="330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4"/>
      <c r="R9" s="330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603" t="str">
        <f>IFERROR(VLOOKUP($D$10,Proxy,2,FALSE),"")</f>
        <v/>
      </c>
      <c r="I10" s="324"/>
      <c r="J10" s="324"/>
      <c r="K10" s="324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608"/>
      <c r="O12" s="609"/>
      <c r="P12" s="24"/>
      <c r="R12" s="25"/>
      <c r="S12" s="591"/>
      <c r="T12" s="324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3" t="s">
        <v>35</v>
      </c>
      <c r="B17" s="573" t="s">
        <v>36</v>
      </c>
      <c r="C17" s="594" t="s">
        <v>37</v>
      </c>
      <c r="D17" s="573" t="s">
        <v>38</v>
      </c>
      <c r="E17" s="595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98"/>
      <c r="O17" s="598"/>
      <c r="P17" s="598"/>
      <c r="Q17" s="595"/>
      <c r="R17" s="593" t="s">
        <v>47</v>
      </c>
      <c r="S17" s="328"/>
      <c r="T17" s="573" t="s">
        <v>48</v>
      </c>
      <c r="U17" s="573" t="s">
        <v>49</v>
      </c>
      <c r="V17" s="575" t="s">
        <v>50</v>
      </c>
      <c r="W17" s="573" t="s">
        <v>51</v>
      </c>
      <c r="X17" s="577" t="s">
        <v>52</v>
      </c>
      <c r="Y17" s="577" t="s">
        <v>53</v>
      </c>
      <c r="Z17" s="577" t="s">
        <v>54</v>
      </c>
      <c r="AA17" s="579"/>
      <c r="AB17" s="580"/>
      <c r="AC17" s="584" t="s">
        <v>55</v>
      </c>
    </row>
    <row r="18" spans="1:29" ht="14.25" customHeight="1" x14ac:dyDescent="0.2">
      <c r="A18" s="574"/>
      <c r="B18" s="574"/>
      <c r="C18" s="574"/>
      <c r="D18" s="596"/>
      <c r="E18" s="597"/>
      <c r="F18" s="574"/>
      <c r="G18" s="574"/>
      <c r="H18" s="574"/>
      <c r="I18" s="574"/>
      <c r="J18" s="574"/>
      <c r="K18" s="574"/>
      <c r="L18" s="574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4"/>
      <c r="U18" s="574"/>
      <c r="V18" s="576"/>
      <c r="W18" s="574"/>
      <c r="X18" s="578"/>
      <c r="Y18" s="578"/>
      <c r="Z18" s="581"/>
      <c r="AA18" s="582"/>
      <c r="AB18" s="583"/>
      <c r="AC18" s="585"/>
    </row>
    <row r="19" spans="1:29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29" ht="16.5" customHeight="1" x14ac:dyDescent="0.25">
      <c r="A20" s="337" t="s">
        <v>58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01"/>
      <c r="Y20" s="301"/>
    </row>
    <row r="21" spans="1:29" ht="14.25" customHeight="1" x14ac:dyDescent="0.25">
      <c r="A21" s="333" t="s">
        <v>59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">
        <v>63</v>
      </c>
      <c r="N22" s="318"/>
      <c r="O22" s="318"/>
      <c r="P22" s="318"/>
      <c r="Q22" s="316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5"/>
      <c r="M23" s="320" t="s">
        <v>65</v>
      </c>
      <c r="N23" s="321"/>
      <c r="O23" s="321"/>
      <c r="P23" s="321"/>
      <c r="Q23" s="321"/>
      <c r="R23" s="321"/>
      <c r="S23" s="32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5"/>
      <c r="M24" s="320" t="s">
        <v>65</v>
      </c>
      <c r="N24" s="321"/>
      <c r="O24" s="321"/>
      <c r="P24" s="321"/>
      <c r="Q24" s="321"/>
      <c r="R24" s="321"/>
      <c r="S24" s="32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33" t="s">
        <v>67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8" t="s">
        <v>76</v>
      </c>
      <c r="N29" s="318"/>
      <c r="O29" s="318"/>
      <c r="P29" s="318"/>
      <c r="Q29" s="316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6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5"/>
      <c r="M32" s="320" t="s">
        <v>65</v>
      </c>
      <c r="N32" s="321"/>
      <c r="O32" s="321"/>
      <c r="P32" s="321"/>
      <c r="Q32" s="321"/>
      <c r="R32" s="321"/>
      <c r="S32" s="32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5"/>
      <c r="M33" s="320" t="s">
        <v>65</v>
      </c>
      <c r="N33" s="321"/>
      <c r="O33" s="321"/>
      <c r="P33" s="321"/>
      <c r="Q33" s="321"/>
      <c r="R33" s="321"/>
      <c r="S33" s="32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33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5"/>
      <c r="M37" s="320" t="s">
        <v>65</v>
      </c>
      <c r="N37" s="321"/>
      <c r="O37" s="321"/>
      <c r="P37" s="321"/>
      <c r="Q37" s="321"/>
      <c r="R37" s="321"/>
      <c r="S37" s="32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5"/>
      <c r="M38" s="320" t="s">
        <v>65</v>
      </c>
      <c r="N38" s="321"/>
      <c r="O38" s="321"/>
      <c r="P38" s="321"/>
      <c r="Q38" s="321"/>
      <c r="R38" s="321"/>
      <c r="S38" s="32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3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5"/>
      <c r="M41" s="320" t="s">
        <v>65</v>
      </c>
      <c r="N41" s="321"/>
      <c r="O41" s="321"/>
      <c r="P41" s="321"/>
      <c r="Q41" s="321"/>
      <c r="R41" s="321"/>
      <c r="S41" s="32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5"/>
      <c r="M42" s="320" t="s">
        <v>65</v>
      </c>
      <c r="N42" s="321"/>
      <c r="O42" s="321"/>
      <c r="P42" s="321"/>
      <c r="Q42" s="321"/>
      <c r="R42" s="321"/>
      <c r="S42" s="32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3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15">
        <v>4607091389111</v>
      </c>
      <c r="E44" s="316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8"/>
      <c r="O44" s="318"/>
      <c r="P44" s="318"/>
      <c r="Q44" s="316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23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5"/>
      <c r="M45" s="320" t="s">
        <v>65</v>
      </c>
      <c r="N45" s="321"/>
      <c r="O45" s="321"/>
      <c r="P45" s="321"/>
      <c r="Q45" s="321"/>
      <c r="R45" s="321"/>
      <c r="S45" s="32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5"/>
      <c r="M46" s="320" t="s">
        <v>65</v>
      </c>
      <c r="N46" s="321"/>
      <c r="O46" s="321"/>
      <c r="P46" s="321"/>
      <c r="Q46" s="321"/>
      <c r="R46" s="321"/>
      <c r="S46" s="32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42" t="s">
        <v>96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49"/>
      <c r="Y47" s="49"/>
    </row>
    <row r="48" spans="1:29" ht="16.5" customHeight="1" x14ac:dyDescent="0.25">
      <c r="A48" s="337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01"/>
      <c r="Y48" s="301"/>
    </row>
    <row r="49" spans="1:29" ht="14.25" customHeight="1" x14ac:dyDescent="0.25">
      <c r="A49" s="33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15">
        <v>4680115881440</v>
      </c>
      <c r="E50" s="316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8"/>
      <c r="O50" s="318"/>
      <c r="P50" s="318"/>
      <c r="Q50" s="316"/>
      <c r="R50" s="35"/>
      <c r="S50" s="35"/>
      <c r="T50" s="36" t="s">
        <v>64</v>
      </c>
      <c r="U50" s="305">
        <v>0</v>
      </c>
      <c r="V50" s="30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15">
        <v>4680115881433</v>
      </c>
      <c r="E51" s="316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8"/>
      <c r="O51" s="318"/>
      <c r="P51" s="318"/>
      <c r="Q51" s="316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3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5"/>
      <c r="M52" s="320" t="s">
        <v>65</v>
      </c>
      <c r="N52" s="321"/>
      <c r="O52" s="321"/>
      <c r="P52" s="321"/>
      <c r="Q52" s="321"/>
      <c r="R52" s="321"/>
      <c r="S52" s="322"/>
      <c r="T52" s="38" t="s">
        <v>66</v>
      </c>
      <c r="U52" s="307">
        <f>IFERROR(U50/H50,"0")+IFERROR(U51/H51,"0")</f>
        <v>0</v>
      </c>
      <c r="V52" s="307">
        <f>IFERROR(V50/H50,"0")+IFERROR(V51/H51,"0")</f>
        <v>0</v>
      </c>
      <c r="W52" s="307">
        <f>IFERROR(IF(W50="",0,W50),"0")+IFERROR(IF(W51="",0,W51),"0")</f>
        <v>0</v>
      </c>
      <c r="X52" s="308"/>
      <c r="Y52" s="308"/>
    </row>
    <row r="53" spans="1:29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5"/>
      <c r="M53" s="320" t="s">
        <v>65</v>
      </c>
      <c r="N53" s="321"/>
      <c r="O53" s="321"/>
      <c r="P53" s="321"/>
      <c r="Q53" s="321"/>
      <c r="R53" s="321"/>
      <c r="S53" s="322"/>
      <c r="T53" s="38" t="s">
        <v>64</v>
      </c>
      <c r="U53" s="307">
        <f>IFERROR(SUM(U50:U51),"0")</f>
        <v>0</v>
      </c>
      <c r="V53" s="307">
        <f>IFERROR(SUM(V50:V51),"0")</f>
        <v>0</v>
      </c>
      <c r="W53" s="38"/>
      <c r="X53" s="308"/>
      <c r="Y53" s="308"/>
    </row>
    <row r="54" spans="1:29" ht="16.5" customHeight="1" x14ac:dyDescent="0.25">
      <c r="A54" s="337" t="s">
        <v>104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01"/>
      <c r="Y54" s="301"/>
    </row>
    <row r="55" spans="1:29" ht="14.25" customHeight="1" x14ac:dyDescent="0.25">
      <c r="A55" s="333" t="s">
        <v>105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15">
        <v>4680115881426</v>
      </c>
      <c r="E56" s="316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8"/>
      <c r="O56" s="318"/>
      <c r="P56" s="318"/>
      <c r="Q56" s="316"/>
      <c r="R56" s="35"/>
      <c r="S56" s="35"/>
      <c r="T56" s="36" t="s">
        <v>64</v>
      </c>
      <c r="U56" s="305">
        <v>0</v>
      </c>
      <c r="V56" s="30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15">
        <v>4680115881419</v>
      </c>
      <c r="E57" s="316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8"/>
      <c r="O57" s="318"/>
      <c r="P57" s="318"/>
      <c r="Q57" s="316"/>
      <c r="R57" s="35"/>
      <c r="S57" s="35"/>
      <c r="T57" s="36" t="s">
        <v>64</v>
      </c>
      <c r="U57" s="305">
        <v>225</v>
      </c>
      <c r="V57" s="306">
        <f>IFERROR(IF(U57="",0,CEILING((U57/$H57),1)*$H57),"")</f>
        <v>225</v>
      </c>
      <c r="W57" s="37">
        <f>IFERROR(IF(V57=0,"",ROUNDUP(V57/H57,0)*0.00937),"")</f>
        <v>0.46849999999999997</v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15">
        <v>4680115881525</v>
      </c>
      <c r="E58" s="316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556" t="s">
        <v>112</v>
      </c>
      <c r="N58" s="318"/>
      <c r="O58" s="318"/>
      <c r="P58" s="318"/>
      <c r="Q58" s="316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5"/>
      <c r="M59" s="320" t="s">
        <v>65</v>
      </c>
      <c r="N59" s="321"/>
      <c r="O59" s="321"/>
      <c r="P59" s="321"/>
      <c r="Q59" s="321"/>
      <c r="R59" s="321"/>
      <c r="S59" s="322"/>
      <c r="T59" s="38" t="s">
        <v>66</v>
      </c>
      <c r="U59" s="307">
        <f>IFERROR(U56/H56,"0")+IFERROR(U57/H57,"0")+IFERROR(U58/H58,"0")</f>
        <v>50</v>
      </c>
      <c r="V59" s="307">
        <f>IFERROR(V56/H56,"0")+IFERROR(V57/H57,"0")+IFERROR(V58/H58,"0")</f>
        <v>50</v>
      </c>
      <c r="W59" s="307">
        <f>IFERROR(IF(W56="",0,W56),"0")+IFERROR(IF(W57="",0,W57),"0")+IFERROR(IF(W58="",0,W58),"0")</f>
        <v>0.46849999999999997</v>
      </c>
      <c r="X59" s="308"/>
      <c r="Y59" s="308"/>
    </row>
    <row r="60" spans="1:29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5"/>
      <c r="M60" s="320" t="s">
        <v>65</v>
      </c>
      <c r="N60" s="321"/>
      <c r="O60" s="321"/>
      <c r="P60" s="321"/>
      <c r="Q60" s="321"/>
      <c r="R60" s="321"/>
      <c r="S60" s="322"/>
      <c r="T60" s="38" t="s">
        <v>64</v>
      </c>
      <c r="U60" s="307">
        <f>IFERROR(SUM(U56:U58),"0")</f>
        <v>225</v>
      </c>
      <c r="V60" s="307">
        <f>IFERROR(SUM(V56:V58),"0")</f>
        <v>225</v>
      </c>
      <c r="W60" s="38"/>
      <c r="X60" s="308"/>
      <c r="Y60" s="308"/>
    </row>
    <row r="61" spans="1:29" ht="16.5" customHeight="1" x14ac:dyDescent="0.25">
      <c r="A61" s="337" t="s">
        <v>96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01"/>
      <c r="Y61" s="301"/>
    </row>
    <row r="62" spans="1:29" ht="14.25" customHeight="1" x14ac:dyDescent="0.25">
      <c r="A62" s="333" t="s">
        <v>105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15">
        <v>4607091382945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55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8"/>
      <c r="O63" s="318"/>
      <c r="P63" s="318"/>
      <c r="Q63" s="316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15">
        <v>4607091385670</v>
      </c>
      <c r="E64" s="316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8"/>
      <c r="O64" s="318"/>
      <c r="P64" s="318"/>
      <c r="Q64" s="316"/>
      <c r="R64" s="35"/>
      <c r="S64" s="35"/>
      <c r="T64" s="36" t="s">
        <v>64</v>
      </c>
      <c r="U64" s="305">
        <v>21.6</v>
      </c>
      <c r="V64" s="306">
        <f t="shared" si="2"/>
        <v>21.6</v>
      </c>
      <c r="W64" s="37">
        <f>IFERROR(IF(V64=0,"",ROUNDUP(V64/H64,0)*0.02175),"")</f>
        <v>4.3499999999999997E-2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15">
        <v>4680115881327</v>
      </c>
      <c r="E65" s="316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8"/>
      <c r="O65" s="318"/>
      <c r="P65" s="318"/>
      <c r="Q65" s="316"/>
      <c r="R65" s="35"/>
      <c r="S65" s="35"/>
      <c r="T65" s="36" t="s">
        <v>64</v>
      </c>
      <c r="U65" s="305">
        <v>54</v>
      </c>
      <c r="V65" s="306">
        <f t="shared" si="2"/>
        <v>54</v>
      </c>
      <c r="W65" s="37">
        <f>IFERROR(IF(V65=0,"",ROUNDUP(V65/H65,0)*0.02175),"")</f>
        <v>0.10874999999999999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15">
        <v>4607091388312</v>
      </c>
      <c r="E66" s="316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8"/>
      <c r="O66" s="318"/>
      <c r="P66" s="318"/>
      <c r="Q66" s="316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15">
        <v>4680115882133</v>
      </c>
      <c r="E67" s="316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554" t="s">
        <v>124</v>
      </c>
      <c r="N67" s="318"/>
      <c r="O67" s="318"/>
      <c r="P67" s="318"/>
      <c r="Q67" s="316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15">
        <v>4607091382952</v>
      </c>
      <c r="E68" s="316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8"/>
      <c r="O68" s="318"/>
      <c r="P68" s="318"/>
      <c r="Q68" s="316"/>
      <c r="R68" s="35"/>
      <c r="S68" s="35"/>
      <c r="T68" s="36" t="s">
        <v>64</v>
      </c>
      <c r="U68" s="305">
        <v>30</v>
      </c>
      <c r="V68" s="306">
        <f t="shared" si="2"/>
        <v>30</v>
      </c>
      <c r="W68" s="37">
        <f>IFERROR(IF(V68=0,"",ROUNDUP(V68/H68,0)*0.00753),"")</f>
        <v>7.5300000000000006E-2</v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15">
        <v>4607091385687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8"/>
      <c r="O69" s="318"/>
      <c r="P69" s="318"/>
      <c r="Q69" s="316"/>
      <c r="R69" s="35"/>
      <c r="S69" s="35"/>
      <c r="T69" s="36" t="s">
        <v>64</v>
      </c>
      <c r="U69" s="305">
        <v>92</v>
      </c>
      <c r="V69" s="306">
        <f t="shared" si="2"/>
        <v>92</v>
      </c>
      <c r="W69" s="37">
        <f t="shared" ref="W69:W75" si="3">IFERROR(IF(V69=0,"",ROUNDUP(V69/H69,0)*0.00937),"")</f>
        <v>0.21551000000000001</v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15">
        <v>4680115882539</v>
      </c>
      <c r="E70" s="316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547" t="s">
        <v>132</v>
      </c>
      <c r="N70" s="318"/>
      <c r="O70" s="318"/>
      <c r="P70" s="318"/>
      <c r="Q70" s="316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15">
        <v>4607091384604</v>
      </c>
      <c r="E71" s="316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8"/>
      <c r="O71" s="318"/>
      <c r="P71" s="318"/>
      <c r="Q71" s="316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15">
        <v>4680115880283</v>
      </c>
      <c r="E72" s="316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8"/>
      <c r="O72" s="318"/>
      <c r="P72" s="318"/>
      <c r="Q72" s="316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15">
        <v>4680115881518</v>
      </c>
      <c r="E73" s="316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8"/>
      <c r="O73" s="318"/>
      <c r="P73" s="318"/>
      <c r="Q73" s="316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15">
        <v>4607091381986</v>
      </c>
      <c r="E74" s="316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54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8"/>
      <c r="O74" s="318"/>
      <c r="P74" s="318"/>
      <c r="Q74" s="316"/>
      <c r="R74" s="35"/>
      <c r="S74" s="35"/>
      <c r="T74" s="36" t="s">
        <v>64</v>
      </c>
      <c r="U74" s="305">
        <v>100</v>
      </c>
      <c r="V74" s="306">
        <f t="shared" si="2"/>
        <v>100</v>
      </c>
      <c r="W74" s="37">
        <f t="shared" si="3"/>
        <v>0.18740000000000001</v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15">
        <v>4680115881303</v>
      </c>
      <c r="E75" s="316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8"/>
      <c r="O75" s="318"/>
      <c r="P75" s="318"/>
      <c r="Q75" s="316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15">
        <v>4607091388466</v>
      </c>
      <c r="E76" s="316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8"/>
      <c r="O76" s="318"/>
      <c r="P76" s="318"/>
      <c r="Q76" s="316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15">
        <v>4680115880269</v>
      </c>
      <c r="E77" s="316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8"/>
      <c r="O77" s="318"/>
      <c r="P77" s="318"/>
      <c r="Q77" s="316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15">
        <v>4680115880429</v>
      </c>
      <c r="E78" s="316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5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8"/>
      <c r="O78" s="318"/>
      <c r="P78" s="318"/>
      <c r="Q78" s="316"/>
      <c r="R78" s="35"/>
      <c r="S78" s="35"/>
      <c r="T78" s="36" t="s">
        <v>64</v>
      </c>
      <c r="U78" s="305">
        <v>117</v>
      </c>
      <c r="V78" s="306">
        <f t="shared" si="2"/>
        <v>117</v>
      </c>
      <c r="W78" s="37">
        <f>IFERROR(IF(V78=0,"",ROUNDUP(V78/H78,0)*0.00937),"")</f>
        <v>0.24362</v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15">
        <v>4680115881457</v>
      </c>
      <c r="E79" s="316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8"/>
      <c r="O79" s="318"/>
      <c r="P79" s="318"/>
      <c r="Q79" s="316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3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5"/>
      <c r="M80" s="320" t="s">
        <v>65</v>
      </c>
      <c r="N80" s="321"/>
      <c r="O80" s="321"/>
      <c r="P80" s="321"/>
      <c r="Q80" s="321"/>
      <c r="R80" s="321"/>
      <c r="S80" s="32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86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86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0.87407999999999997</v>
      </c>
      <c r="X80" s="308"/>
      <c r="Y80" s="308"/>
    </row>
    <row r="81" spans="1:29" x14ac:dyDescent="0.2">
      <c r="A81" s="324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5"/>
      <c r="M81" s="320" t="s">
        <v>65</v>
      </c>
      <c r="N81" s="321"/>
      <c r="O81" s="321"/>
      <c r="P81" s="321"/>
      <c r="Q81" s="321"/>
      <c r="R81" s="321"/>
      <c r="S81" s="322"/>
      <c r="T81" s="38" t="s">
        <v>64</v>
      </c>
      <c r="U81" s="307">
        <f>IFERROR(SUM(U63:U79),"0")</f>
        <v>414.6</v>
      </c>
      <c r="V81" s="307">
        <f>IFERROR(SUM(V63:V79),"0")</f>
        <v>414.6</v>
      </c>
      <c r="W81" s="38"/>
      <c r="X81" s="308"/>
      <c r="Y81" s="308"/>
    </row>
    <row r="82" spans="1:29" ht="14.25" customHeight="1" x14ac:dyDescent="0.25">
      <c r="A82" s="333" t="s">
        <v>98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15">
        <v>4607091388442</v>
      </c>
      <c r="E83" s="316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8"/>
      <c r="O83" s="318"/>
      <c r="P83" s="318"/>
      <c r="Q83" s="316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15">
        <v>4607091384789</v>
      </c>
      <c r="E84" s="316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540" t="s">
        <v>155</v>
      </c>
      <c r="N84" s="318"/>
      <c r="O84" s="318"/>
      <c r="P84" s="318"/>
      <c r="Q84" s="316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15">
        <v>4680115881488</v>
      </c>
      <c r="E85" s="316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8"/>
      <c r="O85" s="318"/>
      <c r="P85" s="318"/>
      <c r="Q85" s="316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15">
        <v>4607091384765</v>
      </c>
      <c r="E86" s="316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535" t="s">
        <v>160</v>
      </c>
      <c r="N86" s="318"/>
      <c r="O86" s="318"/>
      <c r="P86" s="318"/>
      <c r="Q86" s="316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15">
        <v>4680115880658</v>
      </c>
      <c r="E87" s="316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8"/>
      <c r="O87" s="318"/>
      <c r="P87" s="318"/>
      <c r="Q87" s="316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15">
        <v>4607091381962</v>
      </c>
      <c r="E88" s="316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8"/>
      <c r="O88" s="318"/>
      <c r="P88" s="318"/>
      <c r="Q88" s="316"/>
      <c r="R88" s="35"/>
      <c r="S88" s="35"/>
      <c r="T88" s="36" t="s">
        <v>64</v>
      </c>
      <c r="U88" s="305">
        <v>15</v>
      </c>
      <c r="V88" s="306">
        <f t="shared" si="4"/>
        <v>15</v>
      </c>
      <c r="W88" s="37">
        <f>IFERROR(IF(V88=0,"",ROUNDUP(V88/H88,0)*0.00753),"")</f>
        <v>3.7650000000000003E-2</v>
      </c>
      <c r="X88" s="57"/>
      <c r="Y88" s="58"/>
      <c r="AC88" s="97" t="s">
        <v>1</v>
      </c>
    </row>
    <row r="89" spans="1:29" x14ac:dyDescent="0.2">
      <c r="A89" s="323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5"/>
      <c r="M89" s="320" t="s">
        <v>65</v>
      </c>
      <c r="N89" s="321"/>
      <c r="O89" s="321"/>
      <c r="P89" s="321"/>
      <c r="Q89" s="321"/>
      <c r="R89" s="321"/>
      <c r="S89" s="322"/>
      <c r="T89" s="38" t="s">
        <v>66</v>
      </c>
      <c r="U89" s="307">
        <f>IFERROR(U83/H83,"0")+IFERROR(U84/H84,"0")+IFERROR(U85/H85,"0")+IFERROR(U86/H86,"0")+IFERROR(U87/H87,"0")+IFERROR(U88/H88,"0")</f>
        <v>5</v>
      </c>
      <c r="V89" s="307">
        <f>IFERROR(V83/H83,"0")+IFERROR(V84/H84,"0")+IFERROR(V85/H85,"0")+IFERROR(V86/H86,"0")+IFERROR(V87/H87,"0")+IFERROR(V88/H88,"0")</f>
        <v>5</v>
      </c>
      <c r="W89" s="307">
        <f>IFERROR(IF(W83="",0,W83),"0")+IFERROR(IF(W84="",0,W84),"0")+IFERROR(IF(W85="",0,W85),"0")+IFERROR(IF(W86="",0,W86),"0")+IFERROR(IF(W87="",0,W87),"0")+IFERROR(IF(W88="",0,W88),"0")</f>
        <v>3.7650000000000003E-2</v>
      </c>
      <c r="X89" s="308"/>
      <c r="Y89" s="308"/>
    </row>
    <row r="90" spans="1:29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5"/>
      <c r="M90" s="320" t="s">
        <v>65</v>
      </c>
      <c r="N90" s="321"/>
      <c r="O90" s="321"/>
      <c r="P90" s="321"/>
      <c r="Q90" s="321"/>
      <c r="R90" s="321"/>
      <c r="S90" s="322"/>
      <c r="T90" s="38" t="s">
        <v>64</v>
      </c>
      <c r="U90" s="307">
        <f>IFERROR(SUM(U83:U88),"0")</f>
        <v>15</v>
      </c>
      <c r="V90" s="307">
        <f>IFERROR(SUM(V83:V88),"0")</f>
        <v>15</v>
      </c>
      <c r="W90" s="38"/>
      <c r="X90" s="308"/>
      <c r="Y90" s="308"/>
    </row>
    <row r="91" spans="1:29" ht="14.25" customHeight="1" x14ac:dyDescent="0.25">
      <c r="A91" s="333" t="s">
        <v>59</v>
      </c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15">
        <v>4607091387667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15">
        <v>4607091387636</v>
      </c>
      <c r="E93" s="316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8"/>
      <c r="O93" s="318"/>
      <c r="P93" s="318"/>
      <c r="Q93" s="316"/>
      <c r="R93" s="35"/>
      <c r="S93" s="35"/>
      <c r="T93" s="36" t="s">
        <v>64</v>
      </c>
      <c r="U93" s="305">
        <v>16</v>
      </c>
      <c r="V93" s="306">
        <f t="shared" si="5"/>
        <v>16.8</v>
      </c>
      <c r="W93" s="37">
        <f>IFERROR(IF(V93=0,"",ROUNDUP(V93/H93,0)*0.00937),"")</f>
        <v>3.7479999999999999E-2</v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15">
        <v>4607091384727</v>
      </c>
      <c r="E94" s="316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8"/>
      <c r="O94" s="318"/>
      <c r="P94" s="318"/>
      <c r="Q94" s="316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15">
        <v>4607091386745</v>
      </c>
      <c r="E95" s="316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8"/>
      <c r="O95" s="318"/>
      <c r="P95" s="318"/>
      <c r="Q95" s="316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15">
        <v>4607091382426</v>
      </c>
      <c r="E96" s="316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8"/>
      <c r="O96" s="318"/>
      <c r="P96" s="318"/>
      <c r="Q96" s="316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15">
        <v>4607091386547</v>
      </c>
      <c r="E97" s="316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8"/>
      <c r="O97" s="318"/>
      <c r="P97" s="318"/>
      <c r="Q97" s="316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15">
        <v>4607091384703</v>
      </c>
      <c r="E98" s="316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5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8"/>
      <c r="O98" s="318"/>
      <c r="P98" s="318"/>
      <c r="Q98" s="316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15">
        <v>4607091384734</v>
      </c>
      <c r="E99" s="316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8"/>
      <c r="O99" s="318"/>
      <c r="P99" s="318"/>
      <c r="Q99" s="316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15">
        <v>4607091382464</v>
      </c>
      <c r="E100" s="316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8"/>
      <c r="O100" s="318"/>
      <c r="P100" s="318"/>
      <c r="Q100" s="316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5"/>
      <c r="M101" s="320" t="s">
        <v>65</v>
      </c>
      <c r="N101" s="321"/>
      <c r="O101" s="321"/>
      <c r="P101" s="321"/>
      <c r="Q101" s="321"/>
      <c r="R101" s="321"/>
      <c r="S101" s="32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3.8095238095238093</v>
      </c>
      <c r="V101" s="307">
        <f>IFERROR(V92/H92,"0")+IFERROR(V93/H93,"0")+IFERROR(V94/H94,"0")+IFERROR(V95/H95,"0")+IFERROR(V96/H96,"0")+IFERROR(V97/H97,"0")+IFERROR(V98/H98,"0")+IFERROR(V99/H99,"0")+IFERROR(V100/H100,"0")</f>
        <v>4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3.7479999999999999E-2</v>
      </c>
      <c r="X101" s="308"/>
      <c r="Y101" s="308"/>
    </row>
    <row r="102" spans="1:29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5"/>
      <c r="M102" s="320" t="s">
        <v>65</v>
      </c>
      <c r="N102" s="321"/>
      <c r="O102" s="321"/>
      <c r="P102" s="321"/>
      <c r="Q102" s="321"/>
      <c r="R102" s="321"/>
      <c r="S102" s="322"/>
      <c r="T102" s="38" t="s">
        <v>64</v>
      </c>
      <c r="U102" s="307">
        <f>IFERROR(SUM(U92:U100),"0")</f>
        <v>16</v>
      </c>
      <c r="V102" s="307">
        <f>IFERROR(SUM(V92:V100),"0")</f>
        <v>16.8</v>
      </c>
      <c r="W102" s="38"/>
      <c r="X102" s="308"/>
      <c r="Y102" s="308"/>
    </row>
    <row r="103" spans="1:29" ht="14.25" customHeight="1" x14ac:dyDescent="0.25">
      <c r="A103" s="333" t="s">
        <v>67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15">
        <v>4607091386967</v>
      </c>
      <c r="E104" s="316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522" t="s">
        <v>185</v>
      </c>
      <c r="N104" s="318"/>
      <c r="O104" s="318"/>
      <c r="P104" s="318"/>
      <c r="Q104" s="316"/>
      <c r="R104" s="35"/>
      <c r="S104" s="35"/>
      <c r="T104" s="36" t="s">
        <v>64</v>
      </c>
      <c r="U104" s="305">
        <v>0</v>
      </c>
      <c r="V104" s="306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15">
        <v>4607091385304</v>
      </c>
      <c r="E105" s="316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8"/>
      <c r="O105" s="318"/>
      <c r="P105" s="318"/>
      <c r="Q105" s="316"/>
      <c r="R105" s="35"/>
      <c r="S105" s="35"/>
      <c r="T105" s="36" t="s">
        <v>64</v>
      </c>
      <c r="U105" s="305">
        <v>0</v>
      </c>
      <c r="V105" s="306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15">
        <v>4607091386264</v>
      </c>
      <c r="E106" s="316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8"/>
      <c r="O106" s="318"/>
      <c r="P106" s="318"/>
      <c r="Q106" s="316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15">
        <v>4607091385731</v>
      </c>
      <c r="E107" s="316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518" t="s">
        <v>192</v>
      </c>
      <c r="N107" s="318"/>
      <c r="O107" s="318"/>
      <c r="P107" s="318"/>
      <c r="Q107" s="316"/>
      <c r="R107" s="35"/>
      <c r="S107" s="35"/>
      <c r="T107" s="36" t="s">
        <v>64</v>
      </c>
      <c r="U107" s="305">
        <v>32</v>
      </c>
      <c r="V107" s="306">
        <f t="shared" si="6"/>
        <v>32.400000000000006</v>
      </c>
      <c r="W107" s="37">
        <f>IFERROR(IF(V107=0,"",ROUNDUP(V107/H107,0)*0.00753),"")</f>
        <v>9.0359999999999996E-2</v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15">
        <v>4680115880214</v>
      </c>
      <c r="E108" s="316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519" t="s">
        <v>195</v>
      </c>
      <c r="N108" s="318"/>
      <c r="O108" s="318"/>
      <c r="P108" s="318"/>
      <c r="Q108" s="316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15">
        <v>4680115880894</v>
      </c>
      <c r="E109" s="316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520" t="s">
        <v>198</v>
      </c>
      <c r="N109" s="318"/>
      <c r="O109" s="318"/>
      <c r="P109" s="318"/>
      <c r="Q109" s="316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15">
        <v>4607091385427</v>
      </c>
      <c r="E110" s="316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8"/>
      <c r="O110" s="318"/>
      <c r="P110" s="318"/>
      <c r="Q110" s="316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3"/>
      <c r="B111" s="324"/>
      <c r="C111" s="324"/>
      <c r="D111" s="324"/>
      <c r="E111" s="324"/>
      <c r="F111" s="324"/>
      <c r="G111" s="324"/>
      <c r="H111" s="324"/>
      <c r="I111" s="324"/>
      <c r="J111" s="324"/>
      <c r="K111" s="324"/>
      <c r="L111" s="325"/>
      <c r="M111" s="320" t="s">
        <v>65</v>
      </c>
      <c r="N111" s="321"/>
      <c r="O111" s="321"/>
      <c r="P111" s="321"/>
      <c r="Q111" s="321"/>
      <c r="R111" s="321"/>
      <c r="S111" s="32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11.851851851851851</v>
      </c>
      <c r="V111" s="307">
        <f>IFERROR(V104/H104,"0")+IFERROR(V105/H105,"0")+IFERROR(V106/H106,"0")+IFERROR(V107/H107,"0")+IFERROR(V108/H108,"0")+IFERROR(V109/H109,"0")+IFERROR(V110/H110,"0")</f>
        <v>12.000000000000002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9.0359999999999996E-2</v>
      </c>
      <c r="X111" s="308"/>
      <c r="Y111" s="308"/>
    </row>
    <row r="112" spans="1:29" x14ac:dyDescent="0.2">
      <c r="A112" s="324"/>
      <c r="B112" s="324"/>
      <c r="C112" s="324"/>
      <c r="D112" s="324"/>
      <c r="E112" s="324"/>
      <c r="F112" s="324"/>
      <c r="G112" s="324"/>
      <c r="H112" s="324"/>
      <c r="I112" s="324"/>
      <c r="J112" s="324"/>
      <c r="K112" s="324"/>
      <c r="L112" s="325"/>
      <c r="M112" s="320" t="s">
        <v>65</v>
      </c>
      <c r="N112" s="321"/>
      <c r="O112" s="321"/>
      <c r="P112" s="321"/>
      <c r="Q112" s="321"/>
      <c r="R112" s="321"/>
      <c r="S112" s="322"/>
      <c r="T112" s="38" t="s">
        <v>64</v>
      </c>
      <c r="U112" s="307">
        <f>IFERROR(SUM(U104:U110),"0")</f>
        <v>32</v>
      </c>
      <c r="V112" s="307">
        <f>IFERROR(SUM(V104:V110),"0")</f>
        <v>32.400000000000006</v>
      </c>
      <c r="W112" s="38"/>
      <c r="X112" s="308"/>
      <c r="Y112" s="308"/>
    </row>
    <row r="113" spans="1:29" ht="14.25" customHeight="1" x14ac:dyDescent="0.25">
      <c r="A113" s="333" t="s">
        <v>201</v>
      </c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15">
        <v>4607091383065</v>
      </c>
      <c r="E114" s="316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8"/>
      <c r="O114" s="318"/>
      <c r="P114" s="318"/>
      <c r="Q114" s="316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15">
        <v>4607091380699</v>
      </c>
      <c r="E115" s="316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51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8"/>
      <c r="O115" s="318"/>
      <c r="P115" s="318"/>
      <c r="Q115" s="316"/>
      <c r="R115" s="35"/>
      <c r="S115" s="35"/>
      <c r="T115" s="36" t="s">
        <v>64</v>
      </c>
      <c r="U115" s="305">
        <v>23</v>
      </c>
      <c r="V115" s="306">
        <f>IFERROR(IF(U115="",0,CEILING((U115/$H115),1)*$H115),"")</f>
        <v>23.4</v>
      </c>
      <c r="W115" s="37">
        <f>IFERROR(IF(V115=0,"",ROUNDUP(V115/H115,0)*0.02175),"")</f>
        <v>6.5250000000000002E-2</v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15">
        <v>4680115880238</v>
      </c>
      <c r="E116" s="316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516" t="s">
        <v>208</v>
      </c>
      <c r="N116" s="318"/>
      <c r="O116" s="318"/>
      <c r="P116" s="318"/>
      <c r="Q116" s="316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15">
        <v>4680115881464</v>
      </c>
      <c r="E117" s="316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517" t="s">
        <v>211</v>
      </c>
      <c r="N117" s="318"/>
      <c r="O117" s="318"/>
      <c r="P117" s="318"/>
      <c r="Q117" s="316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5"/>
      <c r="M118" s="320" t="s">
        <v>65</v>
      </c>
      <c r="N118" s="321"/>
      <c r="O118" s="321"/>
      <c r="P118" s="321"/>
      <c r="Q118" s="321"/>
      <c r="R118" s="321"/>
      <c r="S118" s="322"/>
      <c r="T118" s="38" t="s">
        <v>66</v>
      </c>
      <c r="U118" s="307">
        <f>IFERROR(U114/H114,"0")+IFERROR(U115/H115,"0")+IFERROR(U116/H116,"0")+IFERROR(U117/H117,"0")</f>
        <v>2.9487179487179489</v>
      </c>
      <c r="V118" s="307">
        <f>IFERROR(V114/H114,"0")+IFERROR(V115/H115,"0")+IFERROR(V116/H116,"0")+IFERROR(V117/H117,"0")</f>
        <v>3</v>
      </c>
      <c r="W118" s="307">
        <f>IFERROR(IF(W114="",0,W114),"0")+IFERROR(IF(W115="",0,W115),"0")+IFERROR(IF(W116="",0,W116),"0")+IFERROR(IF(W117="",0,W117),"0")</f>
        <v>6.5250000000000002E-2</v>
      </c>
      <c r="X118" s="308"/>
      <c r="Y118" s="308"/>
    </row>
    <row r="119" spans="1:29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5"/>
      <c r="M119" s="320" t="s">
        <v>65</v>
      </c>
      <c r="N119" s="321"/>
      <c r="O119" s="321"/>
      <c r="P119" s="321"/>
      <c r="Q119" s="321"/>
      <c r="R119" s="321"/>
      <c r="S119" s="322"/>
      <c r="T119" s="38" t="s">
        <v>64</v>
      </c>
      <c r="U119" s="307">
        <f>IFERROR(SUM(U114:U117),"0")</f>
        <v>23</v>
      </c>
      <c r="V119" s="307">
        <f>IFERROR(SUM(V114:V117),"0")</f>
        <v>23.4</v>
      </c>
      <c r="W119" s="38"/>
      <c r="X119" s="308"/>
      <c r="Y119" s="308"/>
    </row>
    <row r="120" spans="1:29" ht="16.5" customHeight="1" x14ac:dyDescent="0.25">
      <c r="A120" s="337" t="s">
        <v>212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01"/>
      <c r="Y120" s="301"/>
    </row>
    <row r="121" spans="1:29" ht="14.25" customHeight="1" x14ac:dyDescent="0.25">
      <c r="A121" s="333" t="s">
        <v>67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02"/>
      <c r="Y121" s="302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15">
        <v>4607091385168</v>
      </c>
      <c r="E122" s="316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8"/>
      <c r="O122" s="318"/>
      <c r="P122" s="318"/>
      <c r="Q122" s="316"/>
      <c r="R122" s="35"/>
      <c r="S122" s="35"/>
      <c r="T122" s="36" t="s">
        <v>64</v>
      </c>
      <c r="U122" s="305">
        <v>64</v>
      </c>
      <c r="V122" s="306">
        <f>IFERROR(IF(U122="",0,CEILING((U122/$H122),1)*$H122),"")</f>
        <v>64.8</v>
      </c>
      <c r="W122" s="37">
        <f>IFERROR(IF(V122=0,"",ROUNDUP(V122/H122,0)*0.02175),"")</f>
        <v>0.17399999999999999</v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15">
        <v>4607091383256</v>
      </c>
      <c r="E123" s="316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8"/>
      <c r="O123" s="318"/>
      <c r="P123" s="318"/>
      <c r="Q123" s="316"/>
      <c r="R123" s="35"/>
      <c r="S123" s="35"/>
      <c r="T123" s="36" t="s">
        <v>64</v>
      </c>
      <c r="U123" s="305">
        <v>67</v>
      </c>
      <c r="V123" s="306">
        <f>IFERROR(IF(U123="",0,CEILING((U123/$H123),1)*$H123),"")</f>
        <v>67.319999999999993</v>
      </c>
      <c r="W123" s="37">
        <f>IFERROR(IF(V123=0,"",ROUNDUP(V123/H123,0)*0.00753),"")</f>
        <v>0.25602000000000003</v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15">
        <v>4607091385748</v>
      </c>
      <c r="E124" s="316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8"/>
      <c r="O124" s="318"/>
      <c r="P124" s="318"/>
      <c r="Q124" s="316"/>
      <c r="R124" s="35"/>
      <c r="S124" s="35"/>
      <c r="T124" s="36" t="s">
        <v>64</v>
      </c>
      <c r="U124" s="305">
        <v>10</v>
      </c>
      <c r="V124" s="306">
        <f>IFERROR(IF(U124="",0,CEILING((U124/$H124),1)*$H124),"")</f>
        <v>10.8</v>
      </c>
      <c r="W124" s="37">
        <f>IFERROR(IF(V124=0,"",ROUNDUP(V124/H124,0)*0.00753),"")</f>
        <v>3.0120000000000001E-2</v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15">
        <v>4607091384581</v>
      </c>
      <c r="E125" s="316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8"/>
      <c r="O125" s="318"/>
      <c r="P125" s="318"/>
      <c r="Q125" s="316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3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5"/>
      <c r="M126" s="320" t="s">
        <v>65</v>
      </c>
      <c r="N126" s="321"/>
      <c r="O126" s="321"/>
      <c r="P126" s="321"/>
      <c r="Q126" s="321"/>
      <c r="R126" s="321"/>
      <c r="S126" s="322"/>
      <c r="T126" s="38" t="s">
        <v>66</v>
      </c>
      <c r="U126" s="307">
        <f>IFERROR(U122/H122,"0")+IFERROR(U123/H123,"0")+IFERROR(U124/H124,"0")+IFERROR(U125/H125,"0")</f>
        <v>45.443322109988777</v>
      </c>
      <c r="V126" s="307">
        <f>IFERROR(V122/H122,"0")+IFERROR(V123/H123,"0")+IFERROR(V124/H124,"0")+IFERROR(V125/H125,"0")</f>
        <v>46</v>
      </c>
      <c r="W126" s="307">
        <f>IFERROR(IF(W122="",0,W122),"0")+IFERROR(IF(W123="",0,W123),"0")+IFERROR(IF(W124="",0,W124),"0")+IFERROR(IF(W125="",0,W125),"0")</f>
        <v>0.46013999999999999</v>
      </c>
      <c r="X126" s="308"/>
      <c r="Y126" s="308"/>
    </row>
    <row r="127" spans="1:29" x14ac:dyDescent="0.2">
      <c r="A127" s="324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5"/>
      <c r="M127" s="320" t="s">
        <v>65</v>
      </c>
      <c r="N127" s="321"/>
      <c r="O127" s="321"/>
      <c r="P127" s="321"/>
      <c r="Q127" s="321"/>
      <c r="R127" s="321"/>
      <c r="S127" s="322"/>
      <c r="T127" s="38" t="s">
        <v>64</v>
      </c>
      <c r="U127" s="307">
        <f>IFERROR(SUM(U122:U125),"0")</f>
        <v>141</v>
      </c>
      <c r="V127" s="307">
        <f>IFERROR(SUM(V122:V125),"0")</f>
        <v>142.92000000000002</v>
      </c>
      <c r="W127" s="38"/>
      <c r="X127" s="308"/>
      <c r="Y127" s="308"/>
    </row>
    <row r="128" spans="1:29" ht="27.75" customHeight="1" x14ac:dyDescent="0.2">
      <c r="A128" s="342" t="s">
        <v>221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49"/>
      <c r="Y128" s="49"/>
    </row>
    <row r="129" spans="1:29" ht="16.5" customHeight="1" x14ac:dyDescent="0.25">
      <c r="A129" s="337" t="s">
        <v>222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01"/>
      <c r="Y129" s="301"/>
    </row>
    <row r="130" spans="1:29" ht="14.25" customHeight="1" x14ac:dyDescent="0.25">
      <c r="A130" s="333" t="s">
        <v>105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02"/>
      <c r="Y130" s="302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15">
        <v>4607091383423</v>
      </c>
      <c r="E131" s="316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8"/>
      <c r="O131" s="318"/>
      <c r="P131" s="318"/>
      <c r="Q131" s="316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15">
        <v>4607091381405</v>
      </c>
      <c r="E132" s="316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8"/>
      <c r="O132" s="318"/>
      <c r="P132" s="318"/>
      <c r="Q132" s="316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15">
        <v>4607091386516</v>
      </c>
      <c r="E133" s="316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8"/>
      <c r="O133" s="318"/>
      <c r="P133" s="318"/>
      <c r="Q133" s="316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3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5"/>
      <c r="M134" s="320" t="s">
        <v>65</v>
      </c>
      <c r="N134" s="321"/>
      <c r="O134" s="321"/>
      <c r="P134" s="321"/>
      <c r="Q134" s="321"/>
      <c r="R134" s="321"/>
      <c r="S134" s="32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5"/>
      <c r="M135" s="320" t="s">
        <v>65</v>
      </c>
      <c r="N135" s="321"/>
      <c r="O135" s="321"/>
      <c r="P135" s="321"/>
      <c r="Q135" s="321"/>
      <c r="R135" s="321"/>
      <c r="S135" s="32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37" t="s">
        <v>229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01"/>
      <c r="Y136" s="301"/>
    </row>
    <row r="137" spans="1:29" ht="14.25" customHeight="1" x14ac:dyDescent="0.25">
      <c r="A137" s="333" t="s">
        <v>105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02"/>
      <c r="Y137" s="302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15">
        <v>4607091387445</v>
      </c>
      <c r="E138" s="316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8"/>
      <c r="O138" s="318"/>
      <c r="P138" s="318"/>
      <c r="Q138" s="316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15">
        <v>4607091386004</v>
      </c>
      <c r="E139" s="316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8"/>
      <c r="O139" s="318"/>
      <c r="P139" s="318"/>
      <c r="Q139" s="316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15">
        <v>4607091386004</v>
      </c>
      <c r="E140" s="316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8"/>
      <c r="O140" s="318"/>
      <c r="P140" s="318"/>
      <c r="Q140" s="316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15">
        <v>4607091386073</v>
      </c>
      <c r="E141" s="316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8"/>
      <c r="O141" s="318"/>
      <c r="P141" s="318"/>
      <c r="Q141" s="316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15">
        <v>4607091387322</v>
      </c>
      <c r="E142" s="316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8"/>
      <c r="O142" s="318"/>
      <c r="P142" s="318"/>
      <c r="Q142" s="316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15">
        <v>4607091387322</v>
      </c>
      <c r="E143" s="316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8"/>
      <c r="O143" s="318"/>
      <c r="P143" s="318"/>
      <c r="Q143" s="316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15">
        <v>4607091387377</v>
      </c>
      <c r="E144" s="316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8"/>
      <c r="O144" s="318"/>
      <c r="P144" s="318"/>
      <c r="Q144" s="316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15">
        <v>4680115881402</v>
      </c>
      <c r="E145" s="316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501" t="s">
        <v>245</v>
      </c>
      <c r="N145" s="318"/>
      <c r="O145" s="318"/>
      <c r="P145" s="318"/>
      <c r="Q145" s="316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15">
        <v>4607091387353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8"/>
      <c r="O146" s="318"/>
      <c r="P146" s="318"/>
      <c r="Q146" s="316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15">
        <v>4607091386011</v>
      </c>
      <c r="E147" s="316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8"/>
      <c r="O147" s="318"/>
      <c r="P147" s="318"/>
      <c r="Q147" s="316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15">
        <v>4607091387308</v>
      </c>
      <c r="E148" s="316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8"/>
      <c r="O148" s="318"/>
      <c r="P148" s="318"/>
      <c r="Q148" s="316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15">
        <v>4607091387339</v>
      </c>
      <c r="E149" s="316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8"/>
      <c r="O149" s="318"/>
      <c r="P149" s="318"/>
      <c r="Q149" s="316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15">
        <v>4680115882638</v>
      </c>
      <c r="E150" s="316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96" t="s">
        <v>256</v>
      </c>
      <c r="N150" s="318"/>
      <c r="O150" s="318"/>
      <c r="P150" s="318"/>
      <c r="Q150" s="316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15">
        <v>4680115881938</v>
      </c>
      <c r="E151" s="316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97" t="s">
        <v>259</v>
      </c>
      <c r="N151" s="318"/>
      <c r="O151" s="318"/>
      <c r="P151" s="318"/>
      <c r="Q151" s="316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15">
        <v>4680115881396</v>
      </c>
      <c r="E152" s="316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90" t="s">
        <v>262</v>
      </c>
      <c r="N152" s="318"/>
      <c r="O152" s="318"/>
      <c r="P152" s="318"/>
      <c r="Q152" s="316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15">
        <v>4607091387346</v>
      </c>
      <c r="E153" s="316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8"/>
      <c r="O153" s="318"/>
      <c r="P153" s="318"/>
      <c r="Q153" s="316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15">
        <v>4607091389807</v>
      </c>
      <c r="E154" s="316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8"/>
      <c r="O154" s="318"/>
      <c r="P154" s="318"/>
      <c r="Q154" s="316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23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5"/>
      <c r="M155" s="320" t="s">
        <v>65</v>
      </c>
      <c r="N155" s="321"/>
      <c r="O155" s="321"/>
      <c r="P155" s="321"/>
      <c r="Q155" s="321"/>
      <c r="R155" s="321"/>
      <c r="S155" s="32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08"/>
      <c r="Y155" s="308"/>
    </row>
    <row r="156" spans="1:29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5"/>
      <c r="M156" s="320" t="s">
        <v>65</v>
      </c>
      <c r="N156" s="321"/>
      <c r="O156" s="321"/>
      <c r="P156" s="321"/>
      <c r="Q156" s="321"/>
      <c r="R156" s="321"/>
      <c r="S156" s="322"/>
      <c r="T156" s="38" t="s">
        <v>64</v>
      </c>
      <c r="U156" s="307">
        <f>IFERROR(SUM(U138:U154),"0")</f>
        <v>0</v>
      </c>
      <c r="V156" s="307">
        <f>IFERROR(SUM(V138:V154),"0")</f>
        <v>0</v>
      </c>
      <c r="W156" s="38"/>
      <c r="X156" s="308"/>
      <c r="Y156" s="308"/>
    </row>
    <row r="157" spans="1:29" ht="14.25" customHeight="1" x14ac:dyDescent="0.25">
      <c r="A157" s="333" t="s">
        <v>98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02"/>
      <c r="Y157" s="302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15">
        <v>4680115882935</v>
      </c>
      <c r="E158" s="316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87" t="s">
        <v>269</v>
      </c>
      <c r="N158" s="318"/>
      <c r="O158" s="318"/>
      <c r="P158" s="318"/>
      <c r="Q158" s="316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15">
        <v>4680115881914</v>
      </c>
      <c r="E159" s="316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88" t="s">
        <v>273</v>
      </c>
      <c r="N159" s="318"/>
      <c r="O159" s="318"/>
      <c r="P159" s="318"/>
      <c r="Q159" s="316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15">
        <v>4680115880764</v>
      </c>
      <c r="E160" s="316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89" t="s">
        <v>276</v>
      </c>
      <c r="N160" s="318"/>
      <c r="O160" s="318"/>
      <c r="P160" s="318"/>
      <c r="Q160" s="316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23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5"/>
      <c r="M161" s="320" t="s">
        <v>65</v>
      </c>
      <c r="N161" s="321"/>
      <c r="O161" s="321"/>
      <c r="P161" s="321"/>
      <c r="Q161" s="321"/>
      <c r="R161" s="321"/>
      <c r="S161" s="32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5"/>
      <c r="M162" s="320" t="s">
        <v>65</v>
      </c>
      <c r="N162" s="321"/>
      <c r="O162" s="321"/>
      <c r="P162" s="321"/>
      <c r="Q162" s="321"/>
      <c r="R162" s="321"/>
      <c r="S162" s="32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33" t="s">
        <v>59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15">
        <v>4607091387193</v>
      </c>
      <c r="E164" s="316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8"/>
      <c r="O164" s="318"/>
      <c r="P164" s="318"/>
      <c r="Q164" s="316"/>
      <c r="R164" s="35"/>
      <c r="S164" s="35"/>
      <c r="T164" s="36" t="s">
        <v>64</v>
      </c>
      <c r="U164" s="305">
        <v>54</v>
      </c>
      <c r="V164" s="306">
        <f t="shared" ref="V164:V179" si="8">IFERROR(IF(U164="",0,CEILING((U164/$H164),1)*$H164),"")</f>
        <v>54.6</v>
      </c>
      <c r="W164" s="37">
        <f>IFERROR(IF(V164=0,"",ROUNDUP(V164/H164,0)*0.00753),"")</f>
        <v>9.7890000000000005E-2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15">
        <v>4607091387230</v>
      </c>
      <c r="E165" s="316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8"/>
      <c r="O165" s="318"/>
      <c r="P165" s="318"/>
      <c r="Q165" s="316"/>
      <c r="R165" s="35"/>
      <c r="S165" s="35"/>
      <c r="T165" s="36" t="s">
        <v>64</v>
      </c>
      <c r="U165" s="305">
        <v>21</v>
      </c>
      <c r="V165" s="306">
        <f t="shared" si="8"/>
        <v>21</v>
      </c>
      <c r="W165" s="37">
        <f>IFERROR(IF(V165=0,"",ROUNDUP(V165/H165,0)*0.00753),"")</f>
        <v>3.7650000000000003E-2</v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15">
        <v>4680115880993</v>
      </c>
      <c r="E166" s="316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8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8"/>
      <c r="O166" s="318"/>
      <c r="P166" s="318"/>
      <c r="Q166" s="316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15">
        <v>4680115881761</v>
      </c>
      <c r="E167" s="316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86" t="s">
        <v>285</v>
      </c>
      <c r="N167" s="318"/>
      <c r="O167" s="318"/>
      <c r="P167" s="318"/>
      <c r="Q167" s="316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15">
        <v>4680115881563</v>
      </c>
      <c r="E168" s="316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8"/>
      <c r="O168" s="318"/>
      <c r="P168" s="318"/>
      <c r="Q168" s="316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15">
        <v>4680115882683</v>
      </c>
      <c r="E169" s="316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79" t="s">
        <v>290</v>
      </c>
      <c r="N169" s="318"/>
      <c r="O169" s="318"/>
      <c r="P169" s="318"/>
      <c r="Q169" s="316"/>
      <c r="R169" s="35"/>
      <c r="S169" s="35"/>
      <c r="T169" s="36" t="s">
        <v>64</v>
      </c>
      <c r="U169" s="305">
        <v>32</v>
      </c>
      <c r="V169" s="306">
        <f t="shared" si="8"/>
        <v>32.400000000000006</v>
      </c>
      <c r="W169" s="37">
        <f>IFERROR(IF(V169=0,"",ROUNDUP(V169/H169,0)*0.00937),"")</f>
        <v>5.6219999999999999E-2</v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15">
        <v>4680115882690</v>
      </c>
      <c r="E170" s="316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0" t="s">
        <v>293</v>
      </c>
      <c r="N170" s="318"/>
      <c r="O170" s="318"/>
      <c r="P170" s="318"/>
      <c r="Q170" s="316"/>
      <c r="R170" s="35"/>
      <c r="S170" s="35"/>
      <c r="T170" s="36" t="s">
        <v>64</v>
      </c>
      <c r="U170" s="305">
        <v>32</v>
      </c>
      <c r="V170" s="306">
        <f t="shared" si="8"/>
        <v>32.400000000000006</v>
      </c>
      <c r="W170" s="37">
        <f>IFERROR(IF(V170=0,"",ROUNDUP(V170/H170,0)*0.00937),"")</f>
        <v>5.6219999999999999E-2</v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15">
        <v>4680115882669</v>
      </c>
      <c r="E171" s="316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1" t="s">
        <v>296</v>
      </c>
      <c r="N171" s="318"/>
      <c r="O171" s="318"/>
      <c r="P171" s="318"/>
      <c r="Q171" s="316"/>
      <c r="R171" s="35"/>
      <c r="S171" s="35"/>
      <c r="T171" s="36" t="s">
        <v>64</v>
      </c>
      <c r="U171" s="305">
        <v>42</v>
      </c>
      <c r="V171" s="306">
        <f t="shared" si="8"/>
        <v>43.2</v>
      </c>
      <c r="W171" s="37">
        <f>IFERROR(IF(V171=0,"",ROUNDUP(V171/H171,0)*0.00937),"")</f>
        <v>7.4959999999999999E-2</v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15">
        <v>4680115882676</v>
      </c>
      <c r="E172" s="316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2" t="s">
        <v>299</v>
      </c>
      <c r="N172" s="318"/>
      <c r="O172" s="318"/>
      <c r="P172" s="318"/>
      <c r="Q172" s="316"/>
      <c r="R172" s="35"/>
      <c r="S172" s="35"/>
      <c r="T172" s="36" t="s">
        <v>64</v>
      </c>
      <c r="U172" s="305">
        <v>32</v>
      </c>
      <c r="V172" s="306">
        <f t="shared" si="8"/>
        <v>32.400000000000006</v>
      </c>
      <c r="W172" s="37">
        <f>IFERROR(IF(V172=0,"",ROUNDUP(V172/H172,0)*0.00937),"")</f>
        <v>5.6219999999999999E-2</v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15">
        <v>4607091387285</v>
      </c>
      <c r="E173" s="316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8"/>
      <c r="O173" s="318"/>
      <c r="P173" s="318"/>
      <c r="Q173" s="316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15">
        <v>4680115880986</v>
      </c>
      <c r="E174" s="316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7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8"/>
      <c r="O174" s="318"/>
      <c r="P174" s="318"/>
      <c r="Q174" s="316"/>
      <c r="R174" s="35"/>
      <c r="S174" s="35"/>
      <c r="T174" s="36" t="s">
        <v>64</v>
      </c>
      <c r="U174" s="305">
        <v>90</v>
      </c>
      <c r="V174" s="306">
        <f t="shared" si="8"/>
        <v>90.3</v>
      </c>
      <c r="W174" s="37">
        <f>IFERROR(IF(V174=0,"",ROUNDUP(V174/H174,0)*0.00502),"")</f>
        <v>0.21586</v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15">
        <v>4680115880207</v>
      </c>
      <c r="E175" s="316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7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8"/>
      <c r="O175" s="318"/>
      <c r="P175" s="318"/>
      <c r="Q175" s="316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15">
        <v>4680115881785</v>
      </c>
      <c r="E176" s="316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76" t="s">
        <v>308</v>
      </c>
      <c r="N176" s="318"/>
      <c r="O176" s="318"/>
      <c r="P176" s="318"/>
      <c r="Q176" s="316"/>
      <c r="R176" s="35"/>
      <c r="S176" s="35"/>
      <c r="T176" s="36" t="s">
        <v>64</v>
      </c>
      <c r="U176" s="305">
        <v>52</v>
      </c>
      <c r="V176" s="306">
        <f t="shared" si="8"/>
        <v>52.5</v>
      </c>
      <c r="W176" s="37">
        <f>IFERROR(IF(V176=0,"",ROUNDUP(V176/H176,0)*0.00502),"")</f>
        <v>0.1255</v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15">
        <v>4680115881679</v>
      </c>
      <c r="E177" s="316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7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8"/>
      <c r="O177" s="318"/>
      <c r="P177" s="318"/>
      <c r="Q177" s="316"/>
      <c r="R177" s="35"/>
      <c r="S177" s="35"/>
      <c r="T177" s="36" t="s">
        <v>64</v>
      </c>
      <c r="U177" s="305">
        <v>56</v>
      </c>
      <c r="V177" s="306">
        <f t="shared" si="8"/>
        <v>56.7</v>
      </c>
      <c r="W177" s="37">
        <f>IFERROR(IF(V177=0,"",ROUNDUP(V177/H177,0)*0.00502),"")</f>
        <v>0.13553999999999999</v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15">
        <v>4680115880191</v>
      </c>
      <c r="E178" s="316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7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8"/>
      <c r="O178" s="318"/>
      <c r="P178" s="318"/>
      <c r="Q178" s="316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15">
        <v>4607091389845</v>
      </c>
      <c r="E179" s="316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8"/>
      <c r="O179" s="318"/>
      <c r="P179" s="318"/>
      <c r="Q179" s="316"/>
      <c r="R179" s="35"/>
      <c r="S179" s="35"/>
      <c r="T179" s="36" t="s">
        <v>64</v>
      </c>
      <c r="U179" s="305">
        <v>63</v>
      </c>
      <c r="V179" s="306">
        <f t="shared" si="8"/>
        <v>63</v>
      </c>
      <c r="W179" s="37">
        <f>IFERROR(IF(V179=0,"",ROUNDUP(V179/H179,0)*0.00502),"")</f>
        <v>0.15060000000000001</v>
      </c>
      <c r="X179" s="57"/>
      <c r="Y179" s="58"/>
      <c r="AC179" s="160" t="s">
        <v>1</v>
      </c>
    </row>
    <row r="180" spans="1:29" x14ac:dyDescent="0.2">
      <c r="A180" s="323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5"/>
      <c r="M180" s="320" t="s">
        <v>65</v>
      </c>
      <c r="N180" s="321"/>
      <c r="O180" s="321"/>
      <c r="P180" s="321"/>
      <c r="Q180" s="321"/>
      <c r="R180" s="321"/>
      <c r="S180" s="32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167.69841269841268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169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1.0066600000000001</v>
      </c>
      <c r="X180" s="308"/>
      <c r="Y180" s="308"/>
    </row>
    <row r="181" spans="1:29" x14ac:dyDescent="0.2">
      <c r="A181" s="324"/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5"/>
      <c r="M181" s="320" t="s">
        <v>65</v>
      </c>
      <c r="N181" s="321"/>
      <c r="O181" s="321"/>
      <c r="P181" s="321"/>
      <c r="Q181" s="321"/>
      <c r="R181" s="321"/>
      <c r="S181" s="322"/>
      <c r="T181" s="38" t="s">
        <v>64</v>
      </c>
      <c r="U181" s="307">
        <f>IFERROR(SUM(U164:U179),"0")</f>
        <v>474</v>
      </c>
      <c r="V181" s="307">
        <f>IFERROR(SUM(V164:V179),"0")</f>
        <v>478.5</v>
      </c>
      <c r="W181" s="38"/>
      <c r="X181" s="308"/>
      <c r="Y181" s="308"/>
    </row>
    <row r="182" spans="1:29" ht="14.25" customHeight="1" x14ac:dyDescent="0.25">
      <c r="A182" s="333" t="s">
        <v>67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15">
        <v>4680115881556</v>
      </c>
      <c r="E183" s="316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72" t="s">
        <v>317</v>
      </c>
      <c r="N183" s="318"/>
      <c r="O183" s="318"/>
      <c r="P183" s="318"/>
      <c r="Q183" s="316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15">
        <v>4607091387766</v>
      </c>
      <c r="E184" s="316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8"/>
      <c r="O184" s="318"/>
      <c r="P184" s="318"/>
      <c r="Q184" s="316"/>
      <c r="R184" s="35"/>
      <c r="S184" s="35"/>
      <c r="T184" s="36" t="s">
        <v>64</v>
      </c>
      <c r="U184" s="305">
        <v>7900</v>
      </c>
      <c r="V184" s="306">
        <f t="shared" si="9"/>
        <v>7905.5999999999995</v>
      </c>
      <c r="W184" s="37">
        <f>IFERROR(IF(V184=0,"",ROUNDUP(V184/H184,0)*0.02175),"")</f>
        <v>21.227999999999998</v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15">
        <v>4607091387957</v>
      </c>
      <c r="E185" s="316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8"/>
      <c r="O185" s="318"/>
      <c r="P185" s="318"/>
      <c r="Q185" s="316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15">
        <v>4607091387964</v>
      </c>
      <c r="E186" s="316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8"/>
      <c r="O186" s="318"/>
      <c r="P186" s="318"/>
      <c r="Q186" s="316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15">
        <v>4680115880573</v>
      </c>
      <c r="E187" s="316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68" t="s">
        <v>326</v>
      </c>
      <c r="N187" s="318"/>
      <c r="O187" s="318"/>
      <c r="P187" s="318"/>
      <c r="Q187" s="316"/>
      <c r="R187" s="35"/>
      <c r="S187" s="35"/>
      <c r="T187" s="36" t="s">
        <v>64</v>
      </c>
      <c r="U187" s="305">
        <v>156</v>
      </c>
      <c r="V187" s="306">
        <f t="shared" si="9"/>
        <v>156</v>
      </c>
      <c r="W187" s="37">
        <f>IFERROR(IF(V187=0,"",ROUNDUP(V187/H187,0)*0.02175),"")</f>
        <v>0.43499999999999994</v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15">
        <v>4680115881594</v>
      </c>
      <c r="E188" s="316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69" t="s">
        <v>329</v>
      </c>
      <c r="N188" s="318"/>
      <c r="O188" s="318"/>
      <c r="P188" s="318"/>
      <c r="Q188" s="316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15">
        <v>4680115881587</v>
      </c>
      <c r="E189" s="316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60" t="s">
        <v>332</v>
      </c>
      <c r="N189" s="318"/>
      <c r="O189" s="318"/>
      <c r="P189" s="318"/>
      <c r="Q189" s="316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15">
        <v>4680115880962</v>
      </c>
      <c r="E190" s="316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61" t="s">
        <v>335</v>
      </c>
      <c r="N190" s="318"/>
      <c r="O190" s="318"/>
      <c r="P190" s="318"/>
      <c r="Q190" s="316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15">
        <v>4680115881617</v>
      </c>
      <c r="E191" s="316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62" t="s">
        <v>338</v>
      </c>
      <c r="N191" s="318"/>
      <c r="O191" s="318"/>
      <c r="P191" s="318"/>
      <c r="Q191" s="316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15">
        <v>4680115881228</v>
      </c>
      <c r="E192" s="316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46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8"/>
      <c r="O192" s="318"/>
      <c r="P192" s="318"/>
      <c r="Q192" s="316"/>
      <c r="R192" s="35"/>
      <c r="S192" s="35"/>
      <c r="T192" s="36" t="s">
        <v>64</v>
      </c>
      <c r="U192" s="305">
        <v>256</v>
      </c>
      <c r="V192" s="306">
        <f t="shared" si="9"/>
        <v>256.8</v>
      </c>
      <c r="W192" s="37">
        <f>IFERROR(IF(V192=0,"",ROUNDUP(V192/H192,0)*0.00753),"")</f>
        <v>0.80571000000000004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15">
        <v>4680115881037</v>
      </c>
      <c r="E193" s="316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464" t="s">
        <v>343</v>
      </c>
      <c r="N193" s="318"/>
      <c r="O193" s="318"/>
      <c r="P193" s="318"/>
      <c r="Q193" s="316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15">
        <v>4680115881211</v>
      </c>
      <c r="E194" s="316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455" t="s">
        <v>346</v>
      </c>
      <c r="N194" s="318"/>
      <c r="O194" s="318"/>
      <c r="P194" s="318"/>
      <c r="Q194" s="316"/>
      <c r="R194" s="35"/>
      <c r="S194" s="35"/>
      <c r="T194" s="36" t="s">
        <v>64</v>
      </c>
      <c r="U194" s="305">
        <v>376</v>
      </c>
      <c r="V194" s="306">
        <f t="shared" si="9"/>
        <v>376.8</v>
      </c>
      <c r="W194" s="37">
        <f>IFERROR(IF(V194=0,"",ROUNDUP(V194/H194,0)*0.00753),"")</f>
        <v>1.18221</v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15">
        <v>4680115881020</v>
      </c>
      <c r="E195" s="316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456" t="s">
        <v>349</v>
      </c>
      <c r="N195" s="318"/>
      <c r="O195" s="318"/>
      <c r="P195" s="318"/>
      <c r="Q195" s="316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15">
        <v>4607091381672</v>
      </c>
      <c r="E196" s="316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8"/>
      <c r="O196" s="318"/>
      <c r="P196" s="318"/>
      <c r="Q196" s="316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15">
        <v>4607091387537</v>
      </c>
      <c r="E197" s="316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8"/>
      <c r="O197" s="318"/>
      <c r="P197" s="318"/>
      <c r="Q197" s="316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15">
        <v>4607091387513</v>
      </c>
      <c r="E198" s="316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8"/>
      <c r="O198" s="318"/>
      <c r="P198" s="318"/>
      <c r="Q198" s="316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15">
        <v>4680115882195</v>
      </c>
      <c r="E199" s="316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450" t="s">
        <v>358</v>
      </c>
      <c r="N199" s="318"/>
      <c r="O199" s="318"/>
      <c r="P199" s="318"/>
      <c r="Q199" s="316"/>
      <c r="R199" s="35"/>
      <c r="S199" s="35"/>
      <c r="T199" s="36" t="s">
        <v>64</v>
      </c>
      <c r="U199" s="305">
        <v>48</v>
      </c>
      <c r="V199" s="306">
        <f t="shared" si="9"/>
        <v>48</v>
      </c>
      <c r="W199" s="37">
        <f t="shared" si="10"/>
        <v>0.15060000000000001</v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15">
        <v>4680115882607</v>
      </c>
      <c r="E200" s="316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451" t="s">
        <v>361</v>
      </c>
      <c r="N200" s="318"/>
      <c r="O200" s="318"/>
      <c r="P200" s="318"/>
      <c r="Q200" s="316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15">
        <v>4680115880092</v>
      </c>
      <c r="E201" s="316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452" t="s">
        <v>364</v>
      </c>
      <c r="N201" s="318"/>
      <c r="O201" s="318"/>
      <c r="P201" s="318"/>
      <c r="Q201" s="316"/>
      <c r="R201" s="35"/>
      <c r="S201" s="35"/>
      <c r="T201" s="36" t="s">
        <v>64</v>
      </c>
      <c r="U201" s="305">
        <v>170</v>
      </c>
      <c r="V201" s="306">
        <f t="shared" si="9"/>
        <v>170.4</v>
      </c>
      <c r="W201" s="37">
        <f t="shared" si="10"/>
        <v>0.53463000000000005</v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15">
        <v>4680115880221</v>
      </c>
      <c r="E202" s="316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453" t="s">
        <v>367</v>
      </c>
      <c r="N202" s="318"/>
      <c r="O202" s="318"/>
      <c r="P202" s="318"/>
      <c r="Q202" s="316"/>
      <c r="R202" s="35"/>
      <c r="S202" s="35"/>
      <c r="T202" s="36" t="s">
        <v>64</v>
      </c>
      <c r="U202" s="305">
        <v>220</v>
      </c>
      <c r="V202" s="306">
        <f t="shared" si="9"/>
        <v>220.79999999999998</v>
      </c>
      <c r="W202" s="37">
        <f t="shared" si="10"/>
        <v>0.69276000000000004</v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15">
        <v>4680115882942</v>
      </c>
      <c r="E203" s="316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454" t="s">
        <v>370</v>
      </c>
      <c r="N203" s="318"/>
      <c r="O203" s="318"/>
      <c r="P203" s="318"/>
      <c r="Q203" s="316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15">
        <v>4680115880504</v>
      </c>
      <c r="E204" s="316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447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8"/>
      <c r="O204" s="318"/>
      <c r="P204" s="318"/>
      <c r="Q204" s="316"/>
      <c r="R204" s="35"/>
      <c r="S204" s="35"/>
      <c r="T204" s="36" t="s">
        <v>64</v>
      </c>
      <c r="U204" s="305">
        <v>31</v>
      </c>
      <c r="V204" s="306">
        <f t="shared" si="9"/>
        <v>31.2</v>
      </c>
      <c r="W204" s="37">
        <f t="shared" si="10"/>
        <v>9.7890000000000005E-2</v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15">
        <v>4680115882164</v>
      </c>
      <c r="E205" s="316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448" t="s">
        <v>375</v>
      </c>
      <c r="N205" s="318"/>
      <c r="O205" s="318"/>
      <c r="P205" s="318"/>
      <c r="Q205" s="316"/>
      <c r="R205" s="35"/>
      <c r="S205" s="35"/>
      <c r="T205" s="36" t="s">
        <v>64</v>
      </c>
      <c r="U205" s="305">
        <v>48</v>
      </c>
      <c r="V205" s="306">
        <f t="shared" si="9"/>
        <v>48</v>
      </c>
      <c r="W205" s="37">
        <f t="shared" si="10"/>
        <v>0.15060000000000001</v>
      </c>
      <c r="X205" s="57"/>
      <c r="Y205" s="58"/>
      <c r="AC205" s="183" t="s">
        <v>1</v>
      </c>
    </row>
    <row r="206" spans="1:29" x14ac:dyDescent="0.2">
      <c r="A206" s="323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5"/>
      <c r="M206" s="320" t="s">
        <v>65</v>
      </c>
      <c r="N206" s="321"/>
      <c r="O206" s="321"/>
      <c r="P206" s="321"/>
      <c r="Q206" s="321"/>
      <c r="R206" s="321"/>
      <c r="S206" s="32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1474.0586419753088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1476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25.2774</v>
      </c>
      <c r="X206" s="308"/>
      <c r="Y206" s="308"/>
    </row>
    <row r="207" spans="1:29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5"/>
      <c r="M207" s="320" t="s">
        <v>65</v>
      </c>
      <c r="N207" s="321"/>
      <c r="O207" s="321"/>
      <c r="P207" s="321"/>
      <c r="Q207" s="321"/>
      <c r="R207" s="321"/>
      <c r="S207" s="322"/>
      <c r="T207" s="38" t="s">
        <v>64</v>
      </c>
      <c r="U207" s="307">
        <f>IFERROR(SUM(U183:U205),"0")</f>
        <v>9205</v>
      </c>
      <c r="V207" s="307">
        <f>IFERROR(SUM(V183:V205),"0")</f>
        <v>9213.5999999999985</v>
      </c>
      <c r="W207" s="38"/>
      <c r="X207" s="308"/>
      <c r="Y207" s="308"/>
    </row>
    <row r="208" spans="1:29" ht="14.25" customHeight="1" x14ac:dyDescent="0.25">
      <c r="A208" s="333" t="s">
        <v>201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15">
        <v>4607091380880</v>
      </c>
      <c r="E209" s="316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8"/>
      <c r="O209" s="318"/>
      <c r="P209" s="318"/>
      <c r="Q209" s="316"/>
      <c r="R209" s="35"/>
      <c r="S209" s="35"/>
      <c r="T209" s="36" t="s">
        <v>64</v>
      </c>
      <c r="U209" s="305">
        <v>50</v>
      </c>
      <c r="V209" s="306">
        <f t="shared" ref="V209:V214" si="11">IFERROR(IF(U209="",0,CEILING((U209/$H209),1)*$H209),"")</f>
        <v>50.400000000000006</v>
      </c>
      <c r="W209" s="37">
        <f>IFERROR(IF(V209=0,"",ROUNDUP(V209/H209,0)*0.02175),"")</f>
        <v>0.1305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15">
        <v>4607091384482</v>
      </c>
      <c r="E210" s="316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8"/>
      <c r="O210" s="318"/>
      <c r="P210" s="318"/>
      <c r="Q210" s="316"/>
      <c r="R210" s="35"/>
      <c r="S210" s="35"/>
      <c r="T210" s="36" t="s">
        <v>64</v>
      </c>
      <c r="U210" s="305">
        <v>109</v>
      </c>
      <c r="V210" s="306">
        <f t="shared" si="11"/>
        <v>109.2</v>
      </c>
      <c r="W210" s="37">
        <f>IFERROR(IF(V210=0,"",ROUNDUP(V210/H210,0)*0.02175),"")</f>
        <v>0.30449999999999999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15">
        <v>4607091380897</v>
      </c>
      <c r="E211" s="316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8"/>
      <c r="O211" s="318"/>
      <c r="P211" s="318"/>
      <c r="Q211" s="316"/>
      <c r="R211" s="35"/>
      <c r="S211" s="35"/>
      <c r="T211" s="36" t="s">
        <v>64</v>
      </c>
      <c r="U211" s="305">
        <v>16</v>
      </c>
      <c r="V211" s="306">
        <f t="shared" si="11"/>
        <v>16.8</v>
      </c>
      <c r="W211" s="37">
        <f>IFERROR(IF(V211=0,"",ROUNDUP(V211/H211,0)*0.02175),"")</f>
        <v>4.3499999999999997E-2</v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15">
        <v>4680115880801</v>
      </c>
      <c r="E212" s="316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444" t="s">
        <v>384</v>
      </c>
      <c r="N212" s="318"/>
      <c r="O212" s="318"/>
      <c r="P212" s="318"/>
      <c r="Q212" s="316"/>
      <c r="R212" s="35"/>
      <c r="S212" s="35"/>
      <c r="T212" s="36" t="s">
        <v>64</v>
      </c>
      <c r="U212" s="305">
        <v>4</v>
      </c>
      <c r="V212" s="306">
        <f t="shared" si="11"/>
        <v>4.8</v>
      </c>
      <c r="W212" s="37">
        <f>IFERROR(IF(V212=0,"",ROUNDUP(V212/H212,0)*0.00753),"")</f>
        <v>1.506E-2</v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15">
        <v>4680115880818</v>
      </c>
      <c r="E213" s="316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445" t="s">
        <v>387</v>
      </c>
      <c r="N213" s="318"/>
      <c r="O213" s="318"/>
      <c r="P213" s="318"/>
      <c r="Q213" s="316"/>
      <c r="R213" s="35"/>
      <c r="S213" s="35"/>
      <c r="T213" s="36" t="s">
        <v>64</v>
      </c>
      <c r="U213" s="305">
        <v>9</v>
      </c>
      <c r="V213" s="306">
        <f t="shared" si="11"/>
        <v>9.6</v>
      </c>
      <c r="W213" s="37">
        <f>IFERROR(IF(V213=0,"",ROUNDUP(V213/H213,0)*0.00753),"")</f>
        <v>3.0120000000000001E-2</v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15">
        <v>4680115880368</v>
      </c>
      <c r="E214" s="316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446" t="s">
        <v>390</v>
      </c>
      <c r="N214" s="318"/>
      <c r="O214" s="318"/>
      <c r="P214" s="318"/>
      <c r="Q214" s="316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23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5"/>
      <c r="M215" s="320" t="s">
        <v>65</v>
      </c>
      <c r="N215" s="321"/>
      <c r="O215" s="321"/>
      <c r="P215" s="321"/>
      <c r="Q215" s="321"/>
      <c r="R215" s="321"/>
      <c r="S215" s="322"/>
      <c r="T215" s="38" t="s">
        <v>66</v>
      </c>
      <c r="U215" s="307">
        <f>IFERROR(U209/H209,"0")+IFERROR(U210/H210,"0")+IFERROR(U211/H211,"0")+IFERROR(U212/H212,"0")+IFERROR(U213/H213,"0")+IFERROR(U214/H214,"0")</f>
        <v>27.2481684981685</v>
      </c>
      <c r="V215" s="307">
        <f>IFERROR(V209/H209,"0")+IFERROR(V210/H210,"0")+IFERROR(V211/H211,"0")+IFERROR(V212/H212,"0")+IFERROR(V213/H213,"0")+IFERROR(V214/H214,"0")</f>
        <v>28</v>
      </c>
      <c r="W215" s="307">
        <f>IFERROR(IF(W209="",0,W209),"0")+IFERROR(IF(W210="",0,W210),"0")+IFERROR(IF(W211="",0,W211),"0")+IFERROR(IF(W212="",0,W212),"0")+IFERROR(IF(W213="",0,W213),"0")+IFERROR(IF(W214="",0,W214),"0")</f>
        <v>0.52368000000000003</v>
      </c>
      <c r="X215" s="308"/>
      <c r="Y215" s="308"/>
    </row>
    <row r="216" spans="1:29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5"/>
      <c r="M216" s="320" t="s">
        <v>65</v>
      </c>
      <c r="N216" s="321"/>
      <c r="O216" s="321"/>
      <c r="P216" s="321"/>
      <c r="Q216" s="321"/>
      <c r="R216" s="321"/>
      <c r="S216" s="322"/>
      <c r="T216" s="38" t="s">
        <v>64</v>
      </c>
      <c r="U216" s="307">
        <f>IFERROR(SUM(U209:U214),"0")</f>
        <v>188</v>
      </c>
      <c r="V216" s="307">
        <f>IFERROR(SUM(V209:V214),"0")</f>
        <v>190.80000000000004</v>
      </c>
      <c r="W216" s="38"/>
      <c r="X216" s="308"/>
      <c r="Y216" s="308"/>
    </row>
    <row r="217" spans="1:29" ht="14.25" customHeight="1" x14ac:dyDescent="0.25">
      <c r="A217" s="333" t="s">
        <v>81</v>
      </c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15">
        <v>4607091388374</v>
      </c>
      <c r="E218" s="316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439" t="s">
        <v>393</v>
      </c>
      <c r="N218" s="318"/>
      <c r="O218" s="318"/>
      <c r="P218" s="318"/>
      <c r="Q218" s="316"/>
      <c r="R218" s="35"/>
      <c r="S218" s="35"/>
      <c r="T218" s="36" t="s">
        <v>64</v>
      </c>
      <c r="U218" s="305">
        <v>3</v>
      </c>
      <c r="V218" s="306">
        <f>IFERROR(IF(U218="",0,CEILING((U218/$H218),1)*$H218),"")</f>
        <v>3.04</v>
      </c>
      <c r="W218" s="37">
        <f>IFERROR(IF(V218=0,"",ROUNDUP(V218/H218,0)*0.00753),"")</f>
        <v>7.5300000000000002E-3</v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15">
        <v>4607091388381</v>
      </c>
      <c r="E219" s="316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440" t="s">
        <v>396</v>
      </c>
      <c r="N219" s="318"/>
      <c r="O219" s="318"/>
      <c r="P219" s="318"/>
      <c r="Q219" s="316"/>
      <c r="R219" s="35"/>
      <c r="S219" s="35"/>
      <c r="T219" s="36" t="s">
        <v>64</v>
      </c>
      <c r="U219" s="305">
        <v>6</v>
      </c>
      <c r="V219" s="306">
        <f>IFERROR(IF(U219="",0,CEILING((U219/$H219),1)*$H219),"")</f>
        <v>6.08</v>
      </c>
      <c r="W219" s="37">
        <f>IFERROR(IF(V219=0,"",ROUNDUP(V219/H219,0)*0.00753),"")</f>
        <v>1.506E-2</v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15">
        <v>4607091388404</v>
      </c>
      <c r="E220" s="316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8"/>
      <c r="O220" s="318"/>
      <c r="P220" s="318"/>
      <c r="Q220" s="316"/>
      <c r="R220" s="35"/>
      <c r="S220" s="35"/>
      <c r="T220" s="36" t="s">
        <v>64</v>
      </c>
      <c r="U220" s="305">
        <v>5</v>
      </c>
      <c r="V220" s="306">
        <f>IFERROR(IF(U220="",0,CEILING((U220/$H220),1)*$H220),"")</f>
        <v>5.0999999999999996</v>
      </c>
      <c r="W220" s="37">
        <f>IFERROR(IF(V220=0,"",ROUNDUP(V220/H220,0)*0.00753),"")</f>
        <v>1.506E-2</v>
      </c>
      <c r="X220" s="57"/>
      <c r="Y220" s="58"/>
      <c r="AC220" s="192" t="s">
        <v>1</v>
      </c>
    </row>
    <row r="221" spans="1:29" x14ac:dyDescent="0.2">
      <c r="A221" s="323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5"/>
      <c r="M221" s="320" t="s">
        <v>65</v>
      </c>
      <c r="N221" s="321"/>
      <c r="O221" s="321"/>
      <c r="P221" s="321"/>
      <c r="Q221" s="321"/>
      <c r="R221" s="321"/>
      <c r="S221" s="322"/>
      <c r="T221" s="38" t="s">
        <v>66</v>
      </c>
      <c r="U221" s="307">
        <f>IFERROR(U218/H218,"0")+IFERROR(U219/H219,"0")+IFERROR(U220/H220,"0")</f>
        <v>4.9213106295149638</v>
      </c>
      <c r="V221" s="307">
        <f>IFERROR(V218/H218,"0")+IFERROR(V219/H219,"0")+IFERROR(V220/H220,"0")</f>
        <v>5</v>
      </c>
      <c r="W221" s="307">
        <f>IFERROR(IF(W218="",0,W218),"0")+IFERROR(IF(W219="",0,W219),"0")+IFERROR(IF(W220="",0,W220),"0")</f>
        <v>3.7650000000000003E-2</v>
      </c>
      <c r="X221" s="308"/>
      <c r="Y221" s="308"/>
    </row>
    <row r="222" spans="1:29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5"/>
      <c r="M222" s="320" t="s">
        <v>65</v>
      </c>
      <c r="N222" s="321"/>
      <c r="O222" s="321"/>
      <c r="P222" s="321"/>
      <c r="Q222" s="321"/>
      <c r="R222" s="321"/>
      <c r="S222" s="322"/>
      <c r="T222" s="38" t="s">
        <v>64</v>
      </c>
      <c r="U222" s="307">
        <f>IFERROR(SUM(U218:U220),"0")</f>
        <v>14</v>
      </c>
      <c r="V222" s="307">
        <f>IFERROR(SUM(V218:V220),"0")</f>
        <v>14.22</v>
      </c>
      <c r="W222" s="38"/>
      <c r="X222" s="308"/>
      <c r="Y222" s="308"/>
    </row>
    <row r="223" spans="1:29" ht="14.25" customHeight="1" x14ac:dyDescent="0.25">
      <c r="A223" s="333" t="s">
        <v>399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15">
        <v>4680115880122</v>
      </c>
      <c r="E224" s="316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43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8"/>
      <c r="O224" s="318"/>
      <c r="P224" s="318"/>
      <c r="Q224" s="316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15">
        <v>4680115881808</v>
      </c>
      <c r="E225" s="316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437" t="s">
        <v>405</v>
      </c>
      <c r="N225" s="318"/>
      <c r="O225" s="318"/>
      <c r="P225" s="318"/>
      <c r="Q225" s="316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15">
        <v>4680115881822</v>
      </c>
      <c r="E226" s="316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438" t="s">
        <v>408</v>
      </c>
      <c r="N226" s="318"/>
      <c r="O226" s="318"/>
      <c r="P226" s="318"/>
      <c r="Q226" s="316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15">
        <v>4680115880016</v>
      </c>
      <c r="E227" s="316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8"/>
      <c r="O227" s="318"/>
      <c r="P227" s="318"/>
      <c r="Q227" s="316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23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5"/>
      <c r="M228" s="320" t="s">
        <v>65</v>
      </c>
      <c r="N228" s="321"/>
      <c r="O228" s="321"/>
      <c r="P228" s="321"/>
      <c r="Q228" s="321"/>
      <c r="R228" s="321"/>
      <c r="S228" s="32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24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5"/>
      <c r="M229" s="320" t="s">
        <v>65</v>
      </c>
      <c r="N229" s="321"/>
      <c r="O229" s="321"/>
      <c r="P229" s="321"/>
      <c r="Q229" s="321"/>
      <c r="R229" s="321"/>
      <c r="S229" s="32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37" t="s">
        <v>411</v>
      </c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01"/>
      <c r="Y230" s="301"/>
    </row>
    <row r="231" spans="1:29" ht="14.25" customHeight="1" x14ac:dyDescent="0.25">
      <c r="A231" s="333" t="s">
        <v>105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02"/>
      <c r="Y231" s="302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15">
        <v>4607091387421</v>
      </c>
      <c r="E232" s="316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8"/>
      <c r="O232" s="318"/>
      <c r="P232" s="318"/>
      <c r="Q232" s="316"/>
      <c r="R232" s="35"/>
      <c r="S232" s="35"/>
      <c r="T232" s="36" t="s">
        <v>64</v>
      </c>
      <c r="U232" s="305">
        <v>0</v>
      </c>
      <c r="V232" s="306">
        <f t="shared" ref="V232:V238" si="12"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15">
        <v>4607091387421</v>
      </c>
      <c r="E233" s="316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8"/>
      <c r="O233" s="318"/>
      <c r="P233" s="318"/>
      <c r="Q233" s="316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15">
        <v>4607091387452</v>
      </c>
      <c r="E234" s="316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8"/>
      <c r="O234" s="318"/>
      <c r="P234" s="318"/>
      <c r="Q234" s="316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15">
        <v>4607091387452</v>
      </c>
      <c r="E235" s="316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8"/>
      <c r="O235" s="318"/>
      <c r="P235" s="318"/>
      <c r="Q235" s="316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15">
        <v>4607091385984</v>
      </c>
      <c r="E236" s="316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8"/>
      <c r="O236" s="318"/>
      <c r="P236" s="318"/>
      <c r="Q236" s="316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15">
        <v>4607091387438</v>
      </c>
      <c r="E237" s="316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8"/>
      <c r="O237" s="318"/>
      <c r="P237" s="318"/>
      <c r="Q237" s="316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15">
        <v>4607091387469</v>
      </c>
      <c r="E238" s="316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8"/>
      <c r="O238" s="318"/>
      <c r="P238" s="318"/>
      <c r="Q238" s="316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23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5"/>
      <c r="M239" s="320" t="s">
        <v>65</v>
      </c>
      <c r="N239" s="321"/>
      <c r="O239" s="321"/>
      <c r="P239" s="321"/>
      <c r="Q239" s="321"/>
      <c r="R239" s="321"/>
      <c r="S239" s="32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0</v>
      </c>
      <c r="V239" s="307">
        <f>IFERROR(V232/H232,"0")+IFERROR(V233/H233,"0")+IFERROR(V234/H234,"0")+IFERROR(V235/H235,"0")+IFERROR(V236/H236,"0")+IFERROR(V237/H237,"0")+IFERROR(V238/H238,"0")</f>
        <v>0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308"/>
      <c r="Y239" s="308"/>
    </row>
    <row r="240" spans="1:29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5"/>
      <c r="M240" s="320" t="s">
        <v>65</v>
      </c>
      <c r="N240" s="321"/>
      <c r="O240" s="321"/>
      <c r="P240" s="321"/>
      <c r="Q240" s="321"/>
      <c r="R240" s="321"/>
      <c r="S240" s="322"/>
      <c r="T240" s="38" t="s">
        <v>64</v>
      </c>
      <c r="U240" s="307">
        <f>IFERROR(SUM(U232:U238),"0")</f>
        <v>0</v>
      </c>
      <c r="V240" s="307">
        <f>IFERROR(SUM(V232:V238),"0")</f>
        <v>0</v>
      </c>
      <c r="W240" s="38"/>
      <c r="X240" s="308"/>
      <c r="Y240" s="308"/>
    </row>
    <row r="241" spans="1:29" ht="14.25" customHeight="1" x14ac:dyDescent="0.25">
      <c r="A241" s="333" t="s">
        <v>59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02"/>
      <c r="Y241" s="302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15">
        <v>4607091387292</v>
      </c>
      <c r="E242" s="316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8"/>
      <c r="O242" s="318"/>
      <c r="P242" s="318"/>
      <c r="Q242" s="316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15">
        <v>4607091387315</v>
      </c>
      <c r="E243" s="316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8"/>
      <c r="O243" s="318"/>
      <c r="P243" s="318"/>
      <c r="Q243" s="316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5"/>
      <c r="M244" s="320" t="s">
        <v>65</v>
      </c>
      <c r="N244" s="321"/>
      <c r="O244" s="321"/>
      <c r="P244" s="321"/>
      <c r="Q244" s="321"/>
      <c r="R244" s="321"/>
      <c r="S244" s="32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5"/>
      <c r="M245" s="320" t="s">
        <v>65</v>
      </c>
      <c r="N245" s="321"/>
      <c r="O245" s="321"/>
      <c r="P245" s="321"/>
      <c r="Q245" s="321"/>
      <c r="R245" s="321"/>
      <c r="S245" s="32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37" t="s">
        <v>428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01"/>
      <c r="Y246" s="301"/>
    </row>
    <row r="247" spans="1:29" ht="14.25" customHeight="1" x14ac:dyDescent="0.25">
      <c r="A247" s="333" t="s">
        <v>59</v>
      </c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02"/>
      <c r="Y247" s="302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15">
        <v>4607091383232</v>
      </c>
      <c r="E248" s="316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8"/>
      <c r="O248" s="318"/>
      <c r="P248" s="318"/>
      <c r="Q248" s="316"/>
      <c r="R248" s="35"/>
      <c r="S248" s="35"/>
      <c r="T248" s="36" t="s">
        <v>64</v>
      </c>
      <c r="U248" s="305">
        <v>117</v>
      </c>
      <c r="V248" s="306">
        <f>IFERROR(IF(U248="",0,CEILING((U248/$H248),1)*$H248),"")</f>
        <v>117.6</v>
      </c>
      <c r="W248" s="37">
        <f>IFERROR(IF(V248=0,"",ROUNDUP(V248/H248,0)*0.00753),"")</f>
        <v>0.52710000000000001</v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15">
        <v>4607091383836</v>
      </c>
      <c r="E249" s="316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8"/>
      <c r="O249" s="318"/>
      <c r="P249" s="318"/>
      <c r="Q249" s="316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5"/>
      <c r="M250" s="320" t="s">
        <v>65</v>
      </c>
      <c r="N250" s="321"/>
      <c r="O250" s="321"/>
      <c r="P250" s="321"/>
      <c r="Q250" s="321"/>
      <c r="R250" s="321"/>
      <c r="S250" s="322"/>
      <c r="T250" s="38" t="s">
        <v>66</v>
      </c>
      <c r="U250" s="307">
        <f>IFERROR(U248/H248,"0")+IFERROR(U249/H249,"0")</f>
        <v>69.642857142857139</v>
      </c>
      <c r="V250" s="307">
        <f>IFERROR(V248/H248,"0")+IFERROR(V249/H249,"0")</f>
        <v>70</v>
      </c>
      <c r="W250" s="307">
        <f>IFERROR(IF(W248="",0,W248),"0")+IFERROR(IF(W249="",0,W249),"0")</f>
        <v>0.52710000000000001</v>
      </c>
      <c r="X250" s="308"/>
      <c r="Y250" s="308"/>
    </row>
    <row r="251" spans="1:29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5"/>
      <c r="M251" s="320" t="s">
        <v>65</v>
      </c>
      <c r="N251" s="321"/>
      <c r="O251" s="321"/>
      <c r="P251" s="321"/>
      <c r="Q251" s="321"/>
      <c r="R251" s="321"/>
      <c r="S251" s="322"/>
      <c r="T251" s="38" t="s">
        <v>64</v>
      </c>
      <c r="U251" s="307">
        <f>IFERROR(SUM(U248:U249),"0")</f>
        <v>117</v>
      </c>
      <c r="V251" s="307">
        <f>IFERROR(SUM(V248:V249),"0")</f>
        <v>117.6</v>
      </c>
      <c r="W251" s="38"/>
      <c r="X251" s="308"/>
      <c r="Y251" s="308"/>
    </row>
    <row r="252" spans="1:29" ht="14.25" customHeight="1" x14ac:dyDescent="0.25">
      <c r="A252" s="333" t="s">
        <v>67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02"/>
      <c r="Y252" s="302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15">
        <v>4607091387919</v>
      </c>
      <c r="E253" s="316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8"/>
      <c r="O253" s="318"/>
      <c r="P253" s="318"/>
      <c r="Q253" s="316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15">
        <v>4607091383942</v>
      </c>
      <c r="E254" s="316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8"/>
      <c r="O254" s="318"/>
      <c r="P254" s="318"/>
      <c r="Q254" s="316"/>
      <c r="R254" s="35"/>
      <c r="S254" s="35"/>
      <c r="T254" s="36" t="s">
        <v>64</v>
      </c>
      <c r="U254" s="305">
        <v>635</v>
      </c>
      <c r="V254" s="306">
        <f>IFERROR(IF(U254="",0,CEILING((U254/$H254),1)*$H254),"")</f>
        <v>635.04</v>
      </c>
      <c r="W254" s="37">
        <f>IFERROR(IF(V254=0,"",ROUNDUP(V254/H254,0)*0.00753),"")</f>
        <v>1.8975600000000001</v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15">
        <v>4607091383959</v>
      </c>
      <c r="E255" s="316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8"/>
      <c r="O255" s="318"/>
      <c r="P255" s="318"/>
      <c r="Q255" s="316"/>
      <c r="R255" s="35"/>
      <c r="S255" s="35"/>
      <c r="T255" s="36" t="s">
        <v>64</v>
      </c>
      <c r="U255" s="305">
        <v>262</v>
      </c>
      <c r="V255" s="306">
        <f>IFERROR(IF(U255="",0,CEILING((U255/$H255),1)*$H255),"")</f>
        <v>262.08</v>
      </c>
      <c r="W255" s="37">
        <f>IFERROR(IF(V255=0,"",ROUNDUP(V255/H255,0)*0.00753),"")</f>
        <v>0.78312000000000004</v>
      </c>
      <c r="X255" s="57"/>
      <c r="Y255" s="58"/>
      <c r="AC255" s="210" t="s">
        <v>1</v>
      </c>
    </row>
    <row r="256" spans="1:29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5"/>
      <c r="M256" s="320" t="s">
        <v>65</v>
      </c>
      <c r="N256" s="321"/>
      <c r="O256" s="321"/>
      <c r="P256" s="321"/>
      <c r="Q256" s="321"/>
      <c r="R256" s="321"/>
      <c r="S256" s="322"/>
      <c r="T256" s="38" t="s">
        <v>66</v>
      </c>
      <c r="U256" s="307">
        <f>IFERROR(U253/H253,"0")+IFERROR(U254/H254,"0")+IFERROR(U255/H255,"0")</f>
        <v>355.95238095238096</v>
      </c>
      <c r="V256" s="307">
        <f>IFERROR(V253/H253,"0")+IFERROR(V254/H254,"0")+IFERROR(V255/H255,"0")</f>
        <v>356</v>
      </c>
      <c r="W256" s="307">
        <f>IFERROR(IF(W253="",0,W253),"0")+IFERROR(IF(W254="",0,W254),"0")+IFERROR(IF(W255="",0,W255),"0")</f>
        <v>2.6806800000000002</v>
      </c>
      <c r="X256" s="308"/>
      <c r="Y256" s="308"/>
    </row>
    <row r="257" spans="1:29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5"/>
      <c r="M257" s="320" t="s">
        <v>65</v>
      </c>
      <c r="N257" s="321"/>
      <c r="O257" s="321"/>
      <c r="P257" s="321"/>
      <c r="Q257" s="321"/>
      <c r="R257" s="321"/>
      <c r="S257" s="322"/>
      <c r="T257" s="38" t="s">
        <v>64</v>
      </c>
      <c r="U257" s="307">
        <f>IFERROR(SUM(U253:U255),"0")</f>
        <v>897</v>
      </c>
      <c r="V257" s="307">
        <f>IFERROR(SUM(V253:V255),"0")</f>
        <v>897.11999999999989</v>
      </c>
      <c r="W257" s="38"/>
      <c r="X257" s="308"/>
      <c r="Y257" s="308"/>
    </row>
    <row r="258" spans="1:29" ht="14.25" customHeight="1" x14ac:dyDescent="0.25">
      <c r="A258" s="333" t="s">
        <v>201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02"/>
      <c r="Y258" s="302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15">
        <v>4607091388831</v>
      </c>
      <c r="E259" s="316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8"/>
      <c r="O259" s="318"/>
      <c r="P259" s="318"/>
      <c r="Q259" s="316"/>
      <c r="R259" s="35"/>
      <c r="S259" s="35"/>
      <c r="T259" s="36" t="s">
        <v>64</v>
      </c>
      <c r="U259" s="305">
        <v>15</v>
      </c>
      <c r="V259" s="306">
        <f>IFERROR(IF(U259="",0,CEILING((U259/$H259),1)*$H259),"")</f>
        <v>15.959999999999999</v>
      </c>
      <c r="W259" s="37">
        <f>IFERROR(IF(V259=0,"",ROUNDUP(V259/H259,0)*0.00753),"")</f>
        <v>5.271E-2</v>
      </c>
      <c r="X259" s="57"/>
      <c r="Y259" s="58"/>
      <c r="AC259" s="211" t="s">
        <v>1</v>
      </c>
    </row>
    <row r="260" spans="1:29" x14ac:dyDescent="0.2">
      <c r="A260" s="323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5"/>
      <c r="M260" s="320" t="s">
        <v>65</v>
      </c>
      <c r="N260" s="321"/>
      <c r="O260" s="321"/>
      <c r="P260" s="321"/>
      <c r="Q260" s="321"/>
      <c r="R260" s="321"/>
      <c r="S260" s="322"/>
      <c r="T260" s="38" t="s">
        <v>66</v>
      </c>
      <c r="U260" s="307">
        <f>IFERROR(U259/H259,"0")</f>
        <v>6.5789473684210531</v>
      </c>
      <c r="V260" s="307">
        <f>IFERROR(V259/H259,"0")</f>
        <v>7</v>
      </c>
      <c r="W260" s="307">
        <f>IFERROR(IF(W259="",0,W259),"0")</f>
        <v>5.271E-2</v>
      </c>
      <c r="X260" s="308"/>
      <c r="Y260" s="308"/>
    </row>
    <row r="261" spans="1:29" x14ac:dyDescent="0.2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5"/>
      <c r="M261" s="320" t="s">
        <v>65</v>
      </c>
      <c r="N261" s="321"/>
      <c r="O261" s="321"/>
      <c r="P261" s="321"/>
      <c r="Q261" s="321"/>
      <c r="R261" s="321"/>
      <c r="S261" s="322"/>
      <c r="T261" s="38" t="s">
        <v>64</v>
      </c>
      <c r="U261" s="307">
        <f>IFERROR(SUM(U259:U259),"0")</f>
        <v>15</v>
      </c>
      <c r="V261" s="307">
        <f>IFERROR(SUM(V259:V259),"0")</f>
        <v>15.959999999999999</v>
      </c>
      <c r="W261" s="38"/>
      <c r="X261" s="308"/>
      <c r="Y261" s="308"/>
    </row>
    <row r="262" spans="1:29" ht="14.25" customHeight="1" x14ac:dyDescent="0.25">
      <c r="A262" s="333" t="s">
        <v>81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02"/>
      <c r="Y262" s="302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15">
        <v>4607091383102</v>
      </c>
      <c r="E263" s="316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8"/>
      <c r="O263" s="318"/>
      <c r="P263" s="318"/>
      <c r="Q263" s="316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23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5"/>
      <c r="M264" s="320" t="s">
        <v>65</v>
      </c>
      <c r="N264" s="321"/>
      <c r="O264" s="321"/>
      <c r="P264" s="321"/>
      <c r="Q264" s="321"/>
      <c r="R264" s="321"/>
      <c r="S264" s="32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24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5"/>
      <c r="M265" s="320" t="s">
        <v>65</v>
      </c>
      <c r="N265" s="321"/>
      <c r="O265" s="321"/>
      <c r="P265" s="321"/>
      <c r="Q265" s="321"/>
      <c r="R265" s="321"/>
      <c r="S265" s="32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42" t="s">
        <v>443</v>
      </c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  <c r="T266" s="343"/>
      <c r="U266" s="343"/>
      <c r="V266" s="343"/>
      <c r="W266" s="343"/>
      <c r="X266" s="49"/>
      <c r="Y266" s="49"/>
    </row>
    <row r="267" spans="1:29" ht="16.5" customHeight="1" x14ac:dyDescent="0.25">
      <c r="A267" s="337" t="s">
        <v>444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01"/>
      <c r="Y267" s="301"/>
    </row>
    <row r="268" spans="1:29" ht="14.25" customHeight="1" x14ac:dyDescent="0.25">
      <c r="A268" s="333" t="s">
        <v>105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02"/>
      <c r="Y268" s="302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15">
        <v>4607091383997</v>
      </c>
      <c r="E269" s="316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8"/>
      <c r="O269" s="318"/>
      <c r="P269" s="318"/>
      <c r="Q269" s="316"/>
      <c r="R269" s="35"/>
      <c r="S269" s="35"/>
      <c r="T269" s="36" t="s">
        <v>64</v>
      </c>
      <c r="U269" s="305">
        <v>3300</v>
      </c>
      <c r="V269" s="306">
        <f t="shared" ref="V269:V276" si="13">IFERROR(IF(U269="",0,CEILING((U269/$H269),1)*$H269),"")</f>
        <v>3300</v>
      </c>
      <c r="W269" s="37">
        <f>IFERROR(IF(V269=0,"",ROUNDUP(V269/H269,0)*0.02039),"")</f>
        <v>4.4857999999999993</v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15">
        <v>4607091383997</v>
      </c>
      <c r="E270" s="316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8"/>
      <c r="O270" s="318"/>
      <c r="P270" s="318"/>
      <c r="Q270" s="316"/>
      <c r="R270" s="35"/>
      <c r="S270" s="35"/>
      <c r="T270" s="36" t="s">
        <v>64</v>
      </c>
      <c r="U270" s="305">
        <v>0</v>
      </c>
      <c r="V270" s="306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15">
        <v>4607091384130</v>
      </c>
      <c r="E271" s="316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8"/>
      <c r="O271" s="318"/>
      <c r="P271" s="318"/>
      <c r="Q271" s="316"/>
      <c r="R271" s="35"/>
      <c r="S271" s="35"/>
      <c r="T271" s="36" t="s">
        <v>64</v>
      </c>
      <c r="U271" s="305">
        <v>120</v>
      </c>
      <c r="V271" s="306">
        <f t="shared" si="13"/>
        <v>120</v>
      </c>
      <c r="W271" s="37">
        <f>IFERROR(IF(V271=0,"",ROUNDUP(V271/H271,0)*0.02175),"")</f>
        <v>0.17399999999999999</v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15">
        <v>4607091384130</v>
      </c>
      <c r="E272" s="316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8"/>
      <c r="O272" s="318"/>
      <c r="P272" s="318"/>
      <c r="Q272" s="316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15">
        <v>4607091384147</v>
      </c>
      <c r="E273" s="316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8"/>
      <c r="O273" s="318"/>
      <c r="P273" s="318"/>
      <c r="Q273" s="316"/>
      <c r="R273" s="35"/>
      <c r="S273" s="35"/>
      <c r="T273" s="36" t="s">
        <v>64</v>
      </c>
      <c r="U273" s="305">
        <v>0</v>
      </c>
      <c r="V273" s="306">
        <f t="shared" si="13"/>
        <v>0</v>
      </c>
      <c r="W273" s="37" t="str">
        <f>IFERROR(IF(V273=0,"",ROUNDUP(V273/H273,0)*0.02175),"")</f>
        <v/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15">
        <v>4607091384147</v>
      </c>
      <c r="E274" s="316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411" t="s">
        <v>454</v>
      </c>
      <c r="N274" s="318"/>
      <c r="O274" s="318"/>
      <c r="P274" s="318"/>
      <c r="Q274" s="316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15">
        <v>4607091384154</v>
      </c>
      <c r="E275" s="316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8"/>
      <c r="O275" s="318"/>
      <c r="P275" s="318"/>
      <c r="Q275" s="316"/>
      <c r="R275" s="35"/>
      <c r="S275" s="35"/>
      <c r="T275" s="36" t="s">
        <v>64</v>
      </c>
      <c r="U275" s="305">
        <v>10</v>
      </c>
      <c r="V275" s="306">
        <f t="shared" si="13"/>
        <v>10</v>
      </c>
      <c r="W275" s="37">
        <f>IFERROR(IF(V275=0,"",ROUNDUP(V275/H275,0)*0.00937),"")</f>
        <v>1.874E-2</v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15">
        <v>4607091384161</v>
      </c>
      <c r="E276" s="316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8"/>
      <c r="O276" s="318"/>
      <c r="P276" s="318"/>
      <c r="Q276" s="316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23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5"/>
      <c r="M277" s="320" t="s">
        <v>65</v>
      </c>
      <c r="N277" s="321"/>
      <c r="O277" s="321"/>
      <c r="P277" s="321"/>
      <c r="Q277" s="321"/>
      <c r="R277" s="321"/>
      <c r="S277" s="32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230</v>
      </c>
      <c r="V277" s="307">
        <f>IFERROR(V269/H269,"0")+IFERROR(V270/H270,"0")+IFERROR(V271/H271,"0")+IFERROR(V272/H272,"0")+IFERROR(V273/H273,"0")+IFERROR(V274/H274,"0")+IFERROR(V275/H275,"0")+IFERROR(V276/H276,"0")</f>
        <v>230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4.6785399999999999</v>
      </c>
      <c r="X277" s="308"/>
      <c r="Y277" s="308"/>
    </row>
    <row r="278" spans="1:29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5"/>
      <c r="M278" s="320" t="s">
        <v>65</v>
      </c>
      <c r="N278" s="321"/>
      <c r="O278" s="321"/>
      <c r="P278" s="321"/>
      <c r="Q278" s="321"/>
      <c r="R278" s="321"/>
      <c r="S278" s="322"/>
      <c r="T278" s="38" t="s">
        <v>64</v>
      </c>
      <c r="U278" s="307">
        <f>IFERROR(SUM(U269:U276),"0")</f>
        <v>3430</v>
      </c>
      <c r="V278" s="307">
        <f>IFERROR(SUM(V269:V276),"0")</f>
        <v>3430</v>
      </c>
      <c r="W278" s="38"/>
      <c r="X278" s="308"/>
      <c r="Y278" s="308"/>
    </row>
    <row r="279" spans="1:29" ht="14.25" customHeight="1" x14ac:dyDescent="0.25">
      <c r="A279" s="333" t="s">
        <v>98</v>
      </c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02"/>
      <c r="Y279" s="302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15">
        <v>4607091383980</v>
      </c>
      <c r="E280" s="316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8"/>
      <c r="O280" s="318"/>
      <c r="P280" s="318"/>
      <c r="Q280" s="316"/>
      <c r="R280" s="35"/>
      <c r="S280" s="35"/>
      <c r="T280" s="36" t="s">
        <v>64</v>
      </c>
      <c r="U280" s="305">
        <v>0</v>
      </c>
      <c r="V280" s="306">
        <f>IFERROR(IF(U280="",0,CEILING((U280/$H280),1)*$H280),"")</f>
        <v>0</v>
      </c>
      <c r="W280" s="37" t="str">
        <f>IFERROR(IF(V280=0,"",ROUNDUP(V280/H280,0)*0.02175),"")</f>
        <v/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15">
        <v>4607091384178</v>
      </c>
      <c r="E281" s="316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8"/>
      <c r="O281" s="318"/>
      <c r="P281" s="318"/>
      <c r="Q281" s="316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23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5"/>
      <c r="M282" s="320" t="s">
        <v>65</v>
      </c>
      <c r="N282" s="321"/>
      <c r="O282" s="321"/>
      <c r="P282" s="321"/>
      <c r="Q282" s="321"/>
      <c r="R282" s="321"/>
      <c r="S282" s="322"/>
      <c r="T282" s="38" t="s">
        <v>66</v>
      </c>
      <c r="U282" s="307">
        <f>IFERROR(U280/H280,"0")+IFERROR(U281/H281,"0")</f>
        <v>0</v>
      </c>
      <c r="V282" s="307">
        <f>IFERROR(V280/H280,"0")+IFERROR(V281/H281,"0")</f>
        <v>0</v>
      </c>
      <c r="W282" s="307">
        <f>IFERROR(IF(W280="",0,W280),"0")+IFERROR(IF(W281="",0,W281),"0")</f>
        <v>0</v>
      </c>
      <c r="X282" s="308"/>
      <c r="Y282" s="308"/>
    </row>
    <row r="283" spans="1:29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5"/>
      <c r="M283" s="320" t="s">
        <v>65</v>
      </c>
      <c r="N283" s="321"/>
      <c r="O283" s="321"/>
      <c r="P283" s="321"/>
      <c r="Q283" s="321"/>
      <c r="R283" s="321"/>
      <c r="S283" s="322"/>
      <c r="T283" s="38" t="s">
        <v>64</v>
      </c>
      <c r="U283" s="307">
        <f>IFERROR(SUM(U280:U281),"0")</f>
        <v>0</v>
      </c>
      <c r="V283" s="307">
        <f>IFERROR(SUM(V280:V281),"0")</f>
        <v>0</v>
      </c>
      <c r="W283" s="38"/>
      <c r="X283" s="308"/>
      <c r="Y283" s="308"/>
    </row>
    <row r="284" spans="1:29" ht="14.25" customHeight="1" x14ac:dyDescent="0.25">
      <c r="A284" s="333" t="s">
        <v>59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02"/>
      <c r="Y284" s="302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15">
        <v>4607091384857</v>
      </c>
      <c r="E285" s="316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407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8"/>
      <c r="O285" s="318"/>
      <c r="P285" s="318"/>
      <c r="Q285" s="316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23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5"/>
      <c r="M286" s="320" t="s">
        <v>65</v>
      </c>
      <c r="N286" s="321"/>
      <c r="O286" s="321"/>
      <c r="P286" s="321"/>
      <c r="Q286" s="321"/>
      <c r="R286" s="321"/>
      <c r="S286" s="32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5"/>
      <c r="M287" s="320" t="s">
        <v>65</v>
      </c>
      <c r="N287" s="321"/>
      <c r="O287" s="321"/>
      <c r="P287" s="321"/>
      <c r="Q287" s="321"/>
      <c r="R287" s="321"/>
      <c r="S287" s="32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33" t="s">
        <v>67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02"/>
      <c r="Y288" s="302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15">
        <v>4607091384260</v>
      </c>
      <c r="E289" s="316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8"/>
      <c r="O289" s="318"/>
      <c r="P289" s="318"/>
      <c r="Q289" s="316"/>
      <c r="R289" s="35"/>
      <c r="S289" s="35"/>
      <c r="T289" s="36" t="s">
        <v>64</v>
      </c>
      <c r="U289" s="305">
        <v>93</v>
      </c>
      <c r="V289" s="306">
        <f>IFERROR(IF(U289="",0,CEILING((U289/$H289),1)*$H289),"")</f>
        <v>93.6</v>
      </c>
      <c r="W289" s="37">
        <f>IFERROR(IF(V289=0,"",ROUNDUP(V289/H289,0)*0.02175),"")</f>
        <v>0.26100000000000001</v>
      </c>
      <c r="X289" s="57"/>
      <c r="Y289" s="58"/>
      <c r="AC289" s="224" t="s">
        <v>1</v>
      </c>
    </row>
    <row r="290" spans="1:29" x14ac:dyDescent="0.2">
      <c r="A290" s="323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5"/>
      <c r="M290" s="320" t="s">
        <v>65</v>
      </c>
      <c r="N290" s="321"/>
      <c r="O290" s="321"/>
      <c r="P290" s="321"/>
      <c r="Q290" s="321"/>
      <c r="R290" s="321"/>
      <c r="S290" s="322"/>
      <c r="T290" s="38" t="s">
        <v>66</v>
      </c>
      <c r="U290" s="307">
        <f>IFERROR(U289/H289,"0")</f>
        <v>11.923076923076923</v>
      </c>
      <c r="V290" s="307">
        <f>IFERROR(V289/H289,"0")</f>
        <v>12</v>
      </c>
      <c r="W290" s="307">
        <f>IFERROR(IF(W289="",0,W289),"0")</f>
        <v>0.26100000000000001</v>
      </c>
      <c r="X290" s="308"/>
      <c r="Y290" s="308"/>
    </row>
    <row r="291" spans="1:29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5"/>
      <c r="M291" s="320" t="s">
        <v>65</v>
      </c>
      <c r="N291" s="321"/>
      <c r="O291" s="321"/>
      <c r="P291" s="321"/>
      <c r="Q291" s="321"/>
      <c r="R291" s="321"/>
      <c r="S291" s="322"/>
      <c r="T291" s="38" t="s">
        <v>64</v>
      </c>
      <c r="U291" s="307">
        <f>IFERROR(SUM(U289:U289),"0")</f>
        <v>93</v>
      </c>
      <c r="V291" s="307">
        <f>IFERROR(SUM(V289:V289),"0")</f>
        <v>93.6</v>
      </c>
      <c r="W291" s="38"/>
      <c r="X291" s="308"/>
      <c r="Y291" s="308"/>
    </row>
    <row r="292" spans="1:29" ht="14.25" customHeight="1" x14ac:dyDescent="0.25">
      <c r="A292" s="333" t="s">
        <v>201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02"/>
      <c r="Y292" s="302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15">
        <v>4607091384673</v>
      </c>
      <c r="E293" s="316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8"/>
      <c r="O293" s="318"/>
      <c r="P293" s="318"/>
      <c r="Q293" s="316"/>
      <c r="R293" s="35"/>
      <c r="S293" s="35"/>
      <c r="T293" s="36" t="s">
        <v>64</v>
      </c>
      <c r="U293" s="305">
        <v>0</v>
      </c>
      <c r="V293" s="306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23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5"/>
      <c r="M294" s="320" t="s">
        <v>65</v>
      </c>
      <c r="N294" s="321"/>
      <c r="O294" s="321"/>
      <c r="P294" s="321"/>
      <c r="Q294" s="321"/>
      <c r="R294" s="321"/>
      <c r="S294" s="322"/>
      <c r="T294" s="38" t="s">
        <v>66</v>
      </c>
      <c r="U294" s="307">
        <f>IFERROR(U293/H293,"0")</f>
        <v>0</v>
      </c>
      <c r="V294" s="307">
        <f>IFERROR(V293/H293,"0")</f>
        <v>0</v>
      </c>
      <c r="W294" s="307">
        <f>IFERROR(IF(W293="",0,W293),"0")</f>
        <v>0</v>
      </c>
      <c r="X294" s="308"/>
      <c r="Y294" s="308"/>
    </row>
    <row r="295" spans="1:29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5"/>
      <c r="M295" s="320" t="s">
        <v>65</v>
      </c>
      <c r="N295" s="321"/>
      <c r="O295" s="321"/>
      <c r="P295" s="321"/>
      <c r="Q295" s="321"/>
      <c r="R295" s="321"/>
      <c r="S295" s="322"/>
      <c r="T295" s="38" t="s">
        <v>64</v>
      </c>
      <c r="U295" s="307">
        <f>IFERROR(SUM(U293:U293),"0")</f>
        <v>0</v>
      </c>
      <c r="V295" s="307">
        <f>IFERROR(SUM(V293:V293),"0")</f>
        <v>0</v>
      </c>
      <c r="W295" s="38"/>
      <c r="X295" s="308"/>
      <c r="Y295" s="308"/>
    </row>
    <row r="296" spans="1:29" ht="16.5" customHeight="1" x14ac:dyDescent="0.25">
      <c r="A296" s="337" t="s">
        <v>469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01"/>
      <c r="Y296" s="301"/>
    </row>
    <row r="297" spans="1:29" ht="14.25" customHeight="1" x14ac:dyDescent="0.25">
      <c r="A297" s="333" t="s">
        <v>105</v>
      </c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02"/>
      <c r="Y297" s="302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15">
        <v>4607091384185</v>
      </c>
      <c r="E298" s="316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8"/>
      <c r="O298" s="318"/>
      <c r="P298" s="318"/>
      <c r="Q298" s="316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15">
        <v>4607091384192</v>
      </c>
      <c r="E299" s="316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8"/>
      <c r="O299" s="318"/>
      <c r="P299" s="318"/>
      <c r="Q299" s="316"/>
      <c r="R299" s="35"/>
      <c r="S299" s="35"/>
      <c r="T299" s="36" t="s">
        <v>64</v>
      </c>
      <c r="U299" s="305">
        <v>76</v>
      </c>
      <c r="V299" s="306">
        <f>IFERROR(IF(U299="",0,CEILING((U299/$H299),1)*$H299),"")</f>
        <v>86.4</v>
      </c>
      <c r="W299" s="37">
        <f>IFERROR(IF(V299=0,"",ROUNDUP(V299/H299,0)*0.02175),"")</f>
        <v>0.17399999999999999</v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15">
        <v>4680115881907</v>
      </c>
      <c r="E300" s="316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403" t="s">
        <v>476</v>
      </c>
      <c r="N300" s="318"/>
      <c r="O300" s="318"/>
      <c r="P300" s="318"/>
      <c r="Q300" s="316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15">
        <v>4607091384680</v>
      </c>
      <c r="E301" s="316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8"/>
      <c r="O301" s="318"/>
      <c r="P301" s="318"/>
      <c r="Q301" s="316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23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5"/>
      <c r="M302" s="320" t="s">
        <v>65</v>
      </c>
      <c r="N302" s="321"/>
      <c r="O302" s="321"/>
      <c r="P302" s="321"/>
      <c r="Q302" s="321"/>
      <c r="R302" s="321"/>
      <c r="S302" s="322"/>
      <c r="T302" s="38" t="s">
        <v>66</v>
      </c>
      <c r="U302" s="307">
        <f>IFERROR(U298/H298,"0")+IFERROR(U299/H299,"0")+IFERROR(U300/H300,"0")+IFERROR(U301/H301,"0")</f>
        <v>7.0370370370370363</v>
      </c>
      <c r="V302" s="307">
        <f>IFERROR(V298/H298,"0")+IFERROR(V299/H299,"0")+IFERROR(V300/H300,"0")+IFERROR(V301/H301,"0")</f>
        <v>8</v>
      </c>
      <c r="W302" s="307">
        <f>IFERROR(IF(W298="",0,W298),"0")+IFERROR(IF(W299="",0,W299),"0")+IFERROR(IF(W300="",0,W300),"0")+IFERROR(IF(W301="",0,W301),"0")</f>
        <v>0.17399999999999999</v>
      </c>
      <c r="X302" s="308"/>
      <c r="Y302" s="308"/>
    </row>
    <row r="303" spans="1:29" x14ac:dyDescent="0.2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5"/>
      <c r="M303" s="320" t="s">
        <v>65</v>
      </c>
      <c r="N303" s="321"/>
      <c r="O303" s="321"/>
      <c r="P303" s="321"/>
      <c r="Q303" s="321"/>
      <c r="R303" s="321"/>
      <c r="S303" s="322"/>
      <c r="T303" s="38" t="s">
        <v>64</v>
      </c>
      <c r="U303" s="307">
        <f>IFERROR(SUM(U298:U301),"0")</f>
        <v>76</v>
      </c>
      <c r="V303" s="307">
        <f>IFERROR(SUM(V298:V301),"0")</f>
        <v>86.4</v>
      </c>
      <c r="W303" s="38"/>
      <c r="X303" s="308"/>
      <c r="Y303" s="308"/>
    </row>
    <row r="304" spans="1:29" ht="14.25" customHeight="1" x14ac:dyDescent="0.25">
      <c r="A304" s="333" t="s">
        <v>59</v>
      </c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02"/>
      <c r="Y304" s="302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15">
        <v>4607091384802</v>
      </c>
      <c r="E305" s="316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8"/>
      <c r="O305" s="318"/>
      <c r="P305" s="318"/>
      <c r="Q305" s="316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15">
        <v>4607091384826</v>
      </c>
      <c r="E306" s="316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8"/>
      <c r="O306" s="318"/>
      <c r="P306" s="318"/>
      <c r="Q306" s="316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23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5"/>
      <c r="M307" s="320" t="s">
        <v>65</v>
      </c>
      <c r="N307" s="321"/>
      <c r="O307" s="321"/>
      <c r="P307" s="321"/>
      <c r="Q307" s="321"/>
      <c r="R307" s="321"/>
      <c r="S307" s="32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24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5"/>
      <c r="M308" s="320" t="s">
        <v>65</v>
      </c>
      <c r="N308" s="321"/>
      <c r="O308" s="321"/>
      <c r="P308" s="321"/>
      <c r="Q308" s="321"/>
      <c r="R308" s="321"/>
      <c r="S308" s="32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33" t="s">
        <v>67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02"/>
      <c r="Y309" s="302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15">
        <v>4607091384246</v>
      </c>
      <c r="E310" s="316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8"/>
      <c r="O310" s="318"/>
      <c r="P310" s="318"/>
      <c r="Q310" s="316"/>
      <c r="R310" s="35"/>
      <c r="S310" s="35"/>
      <c r="T310" s="36" t="s">
        <v>64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15">
        <v>4680115881976</v>
      </c>
      <c r="E311" s="316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397" t="s">
        <v>487</v>
      </c>
      <c r="N311" s="318"/>
      <c r="O311" s="318"/>
      <c r="P311" s="318"/>
      <c r="Q311" s="316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15">
        <v>4607091384253</v>
      </c>
      <c r="E312" s="316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8"/>
      <c r="O312" s="318"/>
      <c r="P312" s="318"/>
      <c r="Q312" s="316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15">
        <v>4680115881969</v>
      </c>
      <c r="E313" s="316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399" t="s">
        <v>492</v>
      </c>
      <c r="N313" s="318"/>
      <c r="O313" s="318"/>
      <c r="P313" s="318"/>
      <c r="Q313" s="316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5"/>
      <c r="M314" s="320" t="s">
        <v>65</v>
      </c>
      <c r="N314" s="321"/>
      <c r="O314" s="321"/>
      <c r="P314" s="321"/>
      <c r="Q314" s="321"/>
      <c r="R314" s="321"/>
      <c r="S314" s="322"/>
      <c r="T314" s="38" t="s">
        <v>66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29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5"/>
      <c r="M315" s="320" t="s">
        <v>65</v>
      </c>
      <c r="N315" s="321"/>
      <c r="O315" s="321"/>
      <c r="P315" s="321"/>
      <c r="Q315" s="321"/>
      <c r="R315" s="321"/>
      <c r="S315" s="322"/>
      <c r="T315" s="38" t="s">
        <v>64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29" ht="14.25" customHeight="1" x14ac:dyDescent="0.25">
      <c r="A316" s="333" t="s">
        <v>201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02"/>
      <c r="Y316" s="302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15">
        <v>4607091389357</v>
      </c>
      <c r="E317" s="316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395" t="s">
        <v>495</v>
      </c>
      <c r="N317" s="318"/>
      <c r="O317" s="318"/>
      <c r="P317" s="318"/>
      <c r="Q317" s="316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23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5"/>
      <c r="M318" s="320" t="s">
        <v>65</v>
      </c>
      <c r="N318" s="321"/>
      <c r="O318" s="321"/>
      <c r="P318" s="321"/>
      <c r="Q318" s="321"/>
      <c r="R318" s="321"/>
      <c r="S318" s="32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24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5"/>
      <c r="M319" s="320" t="s">
        <v>65</v>
      </c>
      <c r="N319" s="321"/>
      <c r="O319" s="321"/>
      <c r="P319" s="321"/>
      <c r="Q319" s="321"/>
      <c r="R319" s="321"/>
      <c r="S319" s="32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42" t="s">
        <v>496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49"/>
      <c r="Y320" s="49"/>
    </row>
    <row r="321" spans="1:29" ht="16.5" customHeight="1" x14ac:dyDescent="0.25">
      <c r="A321" s="337" t="s">
        <v>497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01"/>
      <c r="Y321" s="301"/>
    </row>
    <row r="322" spans="1:29" ht="14.25" customHeight="1" x14ac:dyDescent="0.25">
      <c r="A322" s="333" t="s">
        <v>105</v>
      </c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02"/>
      <c r="Y322" s="302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15">
        <v>4607091389708</v>
      </c>
      <c r="E323" s="316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8"/>
      <c r="O323" s="318"/>
      <c r="P323" s="318"/>
      <c r="Q323" s="316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15">
        <v>4607091389692</v>
      </c>
      <c r="E324" s="316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393" t="s">
        <v>502</v>
      </c>
      <c r="N324" s="318"/>
      <c r="O324" s="318"/>
      <c r="P324" s="318"/>
      <c r="Q324" s="316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23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5"/>
      <c r="M325" s="320" t="s">
        <v>65</v>
      </c>
      <c r="N325" s="321"/>
      <c r="O325" s="321"/>
      <c r="P325" s="321"/>
      <c r="Q325" s="321"/>
      <c r="R325" s="321"/>
      <c r="S325" s="32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5"/>
      <c r="M326" s="320" t="s">
        <v>65</v>
      </c>
      <c r="N326" s="321"/>
      <c r="O326" s="321"/>
      <c r="P326" s="321"/>
      <c r="Q326" s="321"/>
      <c r="R326" s="321"/>
      <c r="S326" s="32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33" t="s">
        <v>59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02"/>
      <c r="Y327" s="302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15">
        <v>4680115882928</v>
      </c>
      <c r="E328" s="316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394" t="s">
        <v>505</v>
      </c>
      <c r="N328" s="318"/>
      <c r="O328" s="318"/>
      <c r="P328" s="318"/>
      <c r="Q328" s="316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15">
        <v>4680115883147</v>
      </c>
      <c r="E329" s="316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387" t="s">
        <v>508</v>
      </c>
      <c r="N329" s="318"/>
      <c r="O329" s="318"/>
      <c r="P329" s="318"/>
      <c r="Q329" s="316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15">
        <v>4680115883154</v>
      </c>
      <c r="E330" s="316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388" t="s">
        <v>511</v>
      </c>
      <c r="N330" s="318"/>
      <c r="O330" s="318"/>
      <c r="P330" s="318"/>
      <c r="Q330" s="316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15">
        <v>4680115883161</v>
      </c>
      <c r="E331" s="316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389" t="s">
        <v>514</v>
      </c>
      <c r="N331" s="318"/>
      <c r="O331" s="318"/>
      <c r="P331" s="318"/>
      <c r="Q331" s="316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15">
        <v>4680115883178</v>
      </c>
      <c r="E332" s="316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390" t="s">
        <v>517</v>
      </c>
      <c r="N332" s="318"/>
      <c r="O332" s="318"/>
      <c r="P332" s="318"/>
      <c r="Q332" s="316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15">
        <v>4680115883185</v>
      </c>
      <c r="E333" s="316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391" t="s">
        <v>520</v>
      </c>
      <c r="N333" s="318"/>
      <c r="O333" s="318"/>
      <c r="P333" s="318"/>
      <c r="Q333" s="316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15">
        <v>4607091389753</v>
      </c>
      <c r="E334" s="316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3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8"/>
      <c r="O334" s="318"/>
      <c r="P334" s="318"/>
      <c r="Q334" s="316"/>
      <c r="R334" s="35"/>
      <c r="S334" s="35"/>
      <c r="T334" s="36" t="s">
        <v>64</v>
      </c>
      <c r="U334" s="305">
        <v>84</v>
      </c>
      <c r="V334" s="306">
        <f t="shared" si="14"/>
        <v>84</v>
      </c>
      <c r="W334" s="37">
        <f>IFERROR(IF(V334=0,"",ROUNDUP(V334/H334,0)*0.00753),"")</f>
        <v>0.15060000000000001</v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15">
        <v>4607091389760</v>
      </c>
      <c r="E335" s="316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8"/>
      <c r="O335" s="318"/>
      <c r="P335" s="318"/>
      <c r="Q335" s="316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15">
        <v>4607091389746</v>
      </c>
      <c r="E336" s="316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8"/>
      <c r="O336" s="318"/>
      <c r="P336" s="318"/>
      <c r="Q336" s="316"/>
      <c r="R336" s="35"/>
      <c r="S336" s="35"/>
      <c r="T336" s="36" t="s">
        <v>64</v>
      </c>
      <c r="U336" s="305">
        <v>21</v>
      </c>
      <c r="V336" s="306">
        <f t="shared" si="14"/>
        <v>21</v>
      </c>
      <c r="W336" s="37">
        <f>IFERROR(IF(V336=0,"",ROUNDUP(V336/H336,0)*0.00753),"")</f>
        <v>3.7650000000000003E-2</v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15">
        <v>4607091384338</v>
      </c>
      <c r="E337" s="316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8"/>
      <c r="O337" s="318"/>
      <c r="P337" s="318"/>
      <c r="Q337" s="316"/>
      <c r="R337" s="35"/>
      <c r="S337" s="35"/>
      <c r="T337" s="36" t="s">
        <v>64</v>
      </c>
      <c r="U337" s="305">
        <v>56</v>
      </c>
      <c r="V337" s="306">
        <f t="shared" si="14"/>
        <v>56.7</v>
      </c>
      <c r="W337" s="37">
        <f>IFERROR(IF(V337=0,"",ROUNDUP(V337/H337,0)*0.00502),"")</f>
        <v>0.13553999999999999</v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15">
        <v>4607091389524</v>
      </c>
      <c r="E338" s="316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8"/>
      <c r="O338" s="318"/>
      <c r="P338" s="318"/>
      <c r="Q338" s="316"/>
      <c r="R338" s="35"/>
      <c r="S338" s="35"/>
      <c r="T338" s="36" t="s">
        <v>64</v>
      </c>
      <c r="U338" s="305">
        <v>8</v>
      </c>
      <c r="V338" s="306">
        <f t="shared" si="14"/>
        <v>8.4</v>
      </c>
      <c r="W338" s="37">
        <f>IFERROR(IF(V338=0,"",ROUNDUP(V338/H338,0)*0.00502),"")</f>
        <v>2.0080000000000001E-2</v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15">
        <v>4607091384345</v>
      </c>
      <c r="E339" s="316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8"/>
      <c r="O339" s="318"/>
      <c r="P339" s="318"/>
      <c r="Q339" s="316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15">
        <v>4607091389531</v>
      </c>
      <c r="E340" s="316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8"/>
      <c r="O340" s="318"/>
      <c r="P340" s="318"/>
      <c r="Q340" s="316"/>
      <c r="R340" s="35"/>
      <c r="S340" s="35"/>
      <c r="T340" s="36" t="s">
        <v>64</v>
      </c>
      <c r="U340" s="305">
        <v>21</v>
      </c>
      <c r="V340" s="306">
        <f t="shared" si="14"/>
        <v>21</v>
      </c>
      <c r="W340" s="37">
        <f>IFERROR(IF(V340=0,"",ROUNDUP(V340/H340,0)*0.00502),"")</f>
        <v>5.0200000000000002E-2</v>
      </c>
      <c r="X340" s="57"/>
      <c r="Y340" s="58"/>
      <c r="AC340" s="251" t="s">
        <v>1</v>
      </c>
    </row>
    <row r="341" spans="1:29" x14ac:dyDescent="0.2">
      <c r="A341" s="323"/>
      <c r="B341" s="324"/>
      <c r="C341" s="324"/>
      <c r="D341" s="324"/>
      <c r="E341" s="324"/>
      <c r="F341" s="324"/>
      <c r="G341" s="324"/>
      <c r="H341" s="324"/>
      <c r="I341" s="324"/>
      <c r="J341" s="324"/>
      <c r="K341" s="324"/>
      <c r="L341" s="325"/>
      <c r="M341" s="320" t="s">
        <v>65</v>
      </c>
      <c r="N341" s="321"/>
      <c r="O341" s="321"/>
      <c r="P341" s="321"/>
      <c r="Q341" s="321"/>
      <c r="R341" s="321"/>
      <c r="S341" s="32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65.476190476190482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66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0.39407000000000003</v>
      </c>
      <c r="X341" s="308"/>
      <c r="Y341" s="308"/>
    </row>
    <row r="342" spans="1:29" x14ac:dyDescent="0.2">
      <c r="A342" s="324"/>
      <c r="B342" s="324"/>
      <c r="C342" s="324"/>
      <c r="D342" s="324"/>
      <c r="E342" s="324"/>
      <c r="F342" s="324"/>
      <c r="G342" s="324"/>
      <c r="H342" s="324"/>
      <c r="I342" s="324"/>
      <c r="J342" s="324"/>
      <c r="K342" s="324"/>
      <c r="L342" s="325"/>
      <c r="M342" s="320" t="s">
        <v>65</v>
      </c>
      <c r="N342" s="321"/>
      <c r="O342" s="321"/>
      <c r="P342" s="321"/>
      <c r="Q342" s="321"/>
      <c r="R342" s="321"/>
      <c r="S342" s="322"/>
      <c r="T342" s="38" t="s">
        <v>64</v>
      </c>
      <c r="U342" s="307">
        <f>IFERROR(SUM(U328:U340),"0")</f>
        <v>190</v>
      </c>
      <c r="V342" s="307">
        <f>IFERROR(SUM(V328:V340),"0")</f>
        <v>191.1</v>
      </c>
      <c r="W342" s="38"/>
      <c r="X342" s="308"/>
      <c r="Y342" s="308"/>
    </row>
    <row r="343" spans="1:29" ht="14.25" customHeight="1" x14ac:dyDescent="0.25">
      <c r="A343" s="333" t="s">
        <v>67</v>
      </c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02"/>
      <c r="Y343" s="302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15">
        <v>4607091389685</v>
      </c>
      <c r="E344" s="316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8"/>
      <c r="O344" s="318"/>
      <c r="P344" s="318"/>
      <c r="Q344" s="316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15">
        <v>4607091389654</v>
      </c>
      <c r="E345" s="316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376" t="s">
        <v>539</v>
      </c>
      <c r="N345" s="318"/>
      <c r="O345" s="318"/>
      <c r="P345" s="318"/>
      <c r="Q345" s="316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15">
        <v>4607091384352</v>
      </c>
      <c r="E346" s="316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8"/>
      <c r="O346" s="318"/>
      <c r="P346" s="318"/>
      <c r="Q346" s="316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15">
        <v>4607091389661</v>
      </c>
      <c r="E347" s="316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8"/>
      <c r="O347" s="318"/>
      <c r="P347" s="318"/>
      <c r="Q347" s="316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23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5"/>
      <c r="M348" s="320" t="s">
        <v>65</v>
      </c>
      <c r="N348" s="321"/>
      <c r="O348" s="321"/>
      <c r="P348" s="321"/>
      <c r="Q348" s="321"/>
      <c r="R348" s="321"/>
      <c r="S348" s="32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2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5"/>
      <c r="M349" s="320" t="s">
        <v>65</v>
      </c>
      <c r="N349" s="321"/>
      <c r="O349" s="321"/>
      <c r="P349" s="321"/>
      <c r="Q349" s="321"/>
      <c r="R349" s="321"/>
      <c r="S349" s="32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33" t="s">
        <v>201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02"/>
      <c r="Y350" s="302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15">
        <v>4680115881648</v>
      </c>
      <c r="E351" s="316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374" t="s">
        <v>546</v>
      </c>
      <c r="N351" s="318"/>
      <c r="O351" s="318"/>
      <c r="P351" s="318"/>
      <c r="Q351" s="316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23"/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5"/>
      <c r="M352" s="320" t="s">
        <v>65</v>
      </c>
      <c r="N352" s="321"/>
      <c r="O352" s="321"/>
      <c r="P352" s="321"/>
      <c r="Q352" s="321"/>
      <c r="R352" s="321"/>
      <c r="S352" s="32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24"/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5"/>
      <c r="M353" s="320" t="s">
        <v>65</v>
      </c>
      <c r="N353" s="321"/>
      <c r="O353" s="321"/>
      <c r="P353" s="321"/>
      <c r="Q353" s="321"/>
      <c r="R353" s="321"/>
      <c r="S353" s="32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33" t="s">
        <v>81</v>
      </c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02"/>
      <c r="Y354" s="302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15">
        <v>4680115883017</v>
      </c>
      <c r="E355" s="316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375" t="s">
        <v>550</v>
      </c>
      <c r="N355" s="318"/>
      <c r="O355" s="318"/>
      <c r="P355" s="318"/>
      <c r="Q355" s="316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15">
        <v>4680115883031</v>
      </c>
      <c r="E356" s="316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371" t="s">
        <v>553</v>
      </c>
      <c r="N356" s="318"/>
      <c r="O356" s="318"/>
      <c r="P356" s="318"/>
      <c r="Q356" s="316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15">
        <v>4680115883024</v>
      </c>
      <c r="E357" s="316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372" t="s">
        <v>556</v>
      </c>
      <c r="N357" s="318"/>
      <c r="O357" s="318"/>
      <c r="P357" s="318"/>
      <c r="Q357" s="316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23"/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5"/>
      <c r="M358" s="320" t="s">
        <v>65</v>
      </c>
      <c r="N358" s="321"/>
      <c r="O358" s="321"/>
      <c r="P358" s="321"/>
      <c r="Q358" s="321"/>
      <c r="R358" s="321"/>
      <c r="S358" s="32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24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5"/>
      <c r="M359" s="320" t="s">
        <v>65</v>
      </c>
      <c r="N359" s="321"/>
      <c r="O359" s="321"/>
      <c r="P359" s="321"/>
      <c r="Q359" s="321"/>
      <c r="R359" s="321"/>
      <c r="S359" s="32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33" t="s">
        <v>93</v>
      </c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15">
        <v>4680115882997</v>
      </c>
      <c r="E361" s="316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373" t="s">
        <v>559</v>
      </c>
      <c r="N361" s="318"/>
      <c r="O361" s="318"/>
      <c r="P361" s="318"/>
      <c r="Q361" s="316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23"/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5"/>
      <c r="M362" s="320" t="s">
        <v>65</v>
      </c>
      <c r="N362" s="321"/>
      <c r="O362" s="321"/>
      <c r="P362" s="321"/>
      <c r="Q362" s="321"/>
      <c r="R362" s="321"/>
      <c r="S362" s="32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24"/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5"/>
      <c r="M363" s="320" t="s">
        <v>65</v>
      </c>
      <c r="N363" s="321"/>
      <c r="O363" s="321"/>
      <c r="P363" s="321"/>
      <c r="Q363" s="321"/>
      <c r="R363" s="321"/>
      <c r="S363" s="32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37" t="s">
        <v>560</v>
      </c>
      <c r="B364" s="324"/>
      <c r="C364" s="324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01"/>
      <c r="Y364" s="301"/>
    </row>
    <row r="365" spans="1:29" ht="14.25" customHeight="1" x14ac:dyDescent="0.25">
      <c r="A365" s="333" t="s">
        <v>98</v>
      </c>
      <c r="B365" s="324"/>
      <c r="C365" s="324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15">
        <v>4607091389388</v>
      </c>
      <c r="E366" s="316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8"/>
      <c r="O366" s="318"/>
      <c r="P366" s="318"/>
      <c r="Q366" s="316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15">
        <v>4607091389364</v>
      </c>
      <c r="E367" s="316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3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8"/>
      <c r="O367" s="318"/>
      <c r="P367" s="318"/>
      <c r="Q367" s="316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23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5"/>
      <c r="M368" s="320" t="s">
        <v>65</v>
      </c>
      <c r="N368" s="321"/>
      <c r="O368" s="321"/>
      <c r="P368" s="321"/>
      <c r="Q368" s="321"/>
      <c r="R368" s="321"/>
      <c r="S368" s="32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24"/>
      <c r="B369" s="324"/>
      <c r="C369" s="324"/>
      <c r="D369" s="324"/>
      <c r="E369" s="324"/>
      <c r="F369" s="324"/>
      <c r="G369" s="324"/>
      <c r="H369" s="324"/>
      <c r="I369" s="324"/>
      <c r="J369" s="324"/>
      <c r="K369" s="324"/>
      <c r="L369" s="325"/>
      <c r="M369" s="320" t="s">
        <v>65</v>
      </c>
      <c r="N369" s="321"/>
      <c r="O369" s="321"/>
      <c r="P369" s="321"/>
      <c r="Q369" s="321"/>
      <c r="R369" s="321"/>
      <c r="S369" s="32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33" t="s">
        <v>59</v>
      </c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02"/>
      <c r="Y370" s="302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15">
        <v>4607091389739</v>
      </c>
      <c r="E371" s="316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366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8"/>
      <c r="O371" s="318"/>
      <c r="P371" s="318"/>
      <c r="Q371" s="316"/>
      <c r="R371" s="35"/>
      <c r="S371" s="35"/>
      <c r="T371" s="36" t="s">
        <v>64</v>
      </c>
      <c r="U371" s="305">
        <v>71</v>
      </c>
      <c r="V371" s="306">
        <f>IFERROR(IF(U371="",0,CEILING((U371/$H371),1)*$H371),"")</f>
        <v>71.400000000000006</v>
      </c>
      <c r="W371" s="37">
        <f>IFERROR(IF(V371=0,"",ROUNDUP(V371/H371,0)*0.00753),"")</f>
        <v>0.12801000000000001</v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15">
        <v>4607091389425</v>
      </c>
      <c r="E372" s="316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3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8"/>
      <c r="O372" s="318"/>
      <c r="P372" s="318"/>
      <c r="Q372" s="316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15">
        <v>4680115880771</v>
      </c>
      <c r="E373" s="316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8"/>
      <c r="O373" s="318"/>
      <c r="P373" s="318"/>
      <c r="Q373" s="316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15">
        <v>4607091389500</v>
      </c>
      <c r="E374" s="316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8"/>
      <c r="O374" s="318"/>
      <c r="P374" s="318"/>
      <c r="Q374" s="316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15">
        <v>4680115881983</v>
      </c>
      <c r="E375" s="316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364" t="s">
        <v>575</v>
      </c>
      <c r="N375" s="318"/>
      <c r="O375" s="318"/>
      <c r="P375" s="318"/>
      <c r="Q375" s="316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23"/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5"/>
      <c r="M376" s="320" t="s">
        <v>65</v>
      </c>
      <c r="N376" s="321"/>
      <c r="O376" s="321"/>
      <c r="P376" s="321"/>
      <c r="Q376" s="321"/>
      <c r="R376" s="321"/>
      <c r="S376" s="322"/>
      <c r="T376" s="38" t="s">
        <v>66</v>
      </c>
      <c r="U376" s="307">
        <f>IFERROR(U371/H371,"0")+IFERROR(U372/H372,"0")+IFERROR(U373/H373,"0")+IFERROR(U374/H374,"0")+IFERROR(U375/H375,"0")</f>
        <v>16.904761904761905</v>
      </c>
      <c r="V376" s="307">
        <f>IFERROR(V371/H371,"0")+IFERROR(V372/H372,"0")+IFERROR(V373/H373,"0")+IFERROR(V374/H374,"0")+IFERROR(V375/H375,"0")</f>
        <v>17</v>
      </c>
      <c r="W376" s="307">
        <f>IFERROR(IF(W371="",0,W371),"0")+IFERROR(IF(W372="",0,W372),"0")+IFERROR(IF(W373="",0,W373),"0")+IFERROR(IF(W374="",0,W374),"0")+IFERROR(IF(W375="",0,W375),"0")</f>
        <v>0.12801000000000001</v>
      </c>
      <c r="X376" s="308"/>
      <c r="Y376" s="308"/>
    </row>
    <row r="377" spans="1:29" x14ac:dyDescent="0.2">
      <c r="A377" s="324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5"/>
      <c r="M377" s="320" t="s">
        <v>65</v>
      </c>
      <c r="N377" s="321"/>
      <c r="O377" s="321"/>
      <c r="P377" s="321"/>
      <c r="Q377" s="321"/>
      <c r="R377" s="321"/>
      <c r="S377" s="322"/>
      <c r="T377" s="38" t="s">
        <v>64</v>
      </c>
      <c r="U377" s="307">
        <f>IFERROR(SUM(U371:U375),"0")</f>
        <v>71</v>
      </c>
      <c r="V377" s="307">
        <f>IFERROR(SUM(V371:V375),"0")</f>
        <v>71.400000000000006</v>
      </c>
      <c r="W377" s="38"/>
      <c r="X377" s="308"/>
      <c r="Y377" s="308"/>
    </row>
    <row r="378" spans="1:29" ht="14.25" customHeight="1" x14ac:dyDescent="0.25">
      <c r="A378" s="333" t="s">
        <v>81</v>
      </c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02"/>
      <c r="Y378" s="302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15">
        <v>4680115883000</v>
      </c>
      <c r="E379" s="316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365" t="s">
        <v>578</v>
      </c>
      <c r="N379" s="318"/>
      <c r="O379" s="318"/>
      <c r="P379" s="318"/>
      <c r="Q379" s="316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23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5"/>
      <c r="M380" s="320" t="s">
        <v>65</v>
      </c>
      <c r="N380" s="321"/>
      <c r="O380" s="321"/>
      <c r="P380" s="321"/>
      <c r="Q380" s="321"/>
      <c r="R380" s="321"/>
      <c r="S380" s="32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5"/>
      <c r="M381" s="320" t="s">
        <v>65</v>
      </c>
      <c r="N381" s="321"/>
      <c r="O381" s="321"/>
      <c r="P381" s="321"/>
      <c r="Q381" s="321"/>
      <c r="R381" s="321"/>
      <c r="S381" s="32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33" t="s">
        <v>93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02"/>
      <c r="Y382" s="302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15">
        <v>4680115882980</v>
      </c>
      <c r="E383" s="316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362" t="s">
        <v>581</v>
      </c>
      <c r="N383" s="318"/>
      <c r="O383" s="318"/>
      <c r="P383" s="318"/>
      <c r="Q383" s="316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23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5"/>
      <c r="M384" s="320" t="s">
        <v>65</v>
      </c>
      <c r="N384" s="321"/>
      <c r="O384" s="321"/>
      <c r="P384" s="321"/>
      <c r="Q384" s="321"/>
      <c r="R384" s="321"/>
      <c r="S384" s="32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24"/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5"/>
      <c r="M385" s="320" t="s">
        <v>65</v>
      </c>
      <c r="N385" s="321"/>
      <c r="O385" s="321"/>
      <c r="P385" s="321"/>
      <c r="Q385" s="321"/>
      <c r="R385" s="321"/>
      <c r="S385" s="32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42" t="s">
        <v>582</v>
      </c>
      <c r="B386" s="343"/>
      <c r="C386" s="343"/>
      <c r="D386" s="343"/>
      <c r="E386" s="343"/>
      <c r="F386" s="343"/>
      <c r="G386" s="343"/>
      <c r="H386" s="343"/>
      <c r="I386" s="343"/>
      <c r="J386" s="343"/>
      <c r="K386" s="343"/>
      <c r="L386" s="343"/>
      <c r="M386" s="343"/>
      <c r="N386" s="343"/>
      <c r="O386" s="343"/>
      <c r="P386" s="343"/>
      <c r="Q386" s="343"/>
      <c r="R386" s="343"/>
      <c r="S386" s="343"/>
      <c r="T386" s="343"/>
      <c r="U386" s="343"/>
      <c r="V386" s="343"/>
      <c r="W386" s="343"/>
      <c r="X386" s="49"/>
      <c r="Y386" s="49"/>
    </row>
    <row r="387" spans="1:29" ht="16.5" customHeight="1" x14ac:dyDescent="0.25">
      <c r="A387" s="337" t="s">
        <v>582</v>
      </c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01"/>
      <c r="Y387" s="301"/>
    </row>
    <row r="388" spans="1:29" ht="14.25" customHeight="1" x14ac:dyDescent="0.25">
      <c r="A388" s="333" t="s">
        <v>105</v>
      </c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02"/>
      <c r="Y388" s="302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15">
        <v>4607091389067</v>
      </c>
      <c r="E389" s="316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8"/>
      <c r="O389" s="318"/>
      <c r="P389" s="318"/>
      <c r="Q389" s="316"/>
      <c r="R389" s="35"/>
      <c r="S389" s="35"/>
      <c r="T389" s="36" t="s">
        <v>64</v>
      </c>
      <c r="U389" s="305">
        <v>21</v>
      </c>
      <c r="V389" s="306">
        <f t="shared" ref="V389:V398" si="15">IFERROR(IF(U389="",0,CEILING((U389/$H389),1)*$H389),"")</f>
        <v>21.12</v>
      </c>
      <c r="W389" s="37">
        <f>IFERROR(IF(V389=0,"",ROUNDUP(V389/H389,0)*0.01196),"")</f>
        <v>4.7840000000000001E-2</v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15">
        <v>4607091383522</v>
      </c>
      <c r="E390" s="316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8"/>
      <c r="O390" s="318"/>
      <c r="P390" s="318"/>
      <c r="Q390" s="316"/>
      <c r="R390" s="35"/>
      <c r="S390" s="35"/>
      <c r="T390" s="36" t="s">
        <v>64</v>
      </c>
      <c r="U390" s="305">
        <v>0</v>
      </c>
      <c r="V390" s="306">
        <f t="shared" si="15"/>
        <v>0</v>
      </c>
      <c r="W390" s="37" t="str">
        <f>IFERROR(IF(V390=0,"",ROUNDUP(V390/H390,0)*0.01196),"")</f>
        <v/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15">
        <v>4607091384437</v>
      </c>
      <c r="E391" s="316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361" t="s">
        <v>589</v>
      </c>
      <c r="N391" s="318"/>
      <c r="O391" s="318"/>
      <c r="P391" s="318"/>
      <c r="Q391" s="316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15">
        <v>4607091389104</v>
      </c>
      <c r="E392" s="316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8"/>
      <c r="O392" s="318"/>
      <c r="P392" s="318"/>
      <c r="Q392" s="316"/>
      <c r="R392" s="35"/>
      <c r="S392" s="35"/>
      <c r="T392" s="36" t="s">
        <v>64</v>
      </c>
      <c r="U392" s="305">
        <v>0</v>
      </c>
      <c r="V392" s="306">
        <f t="shared" si="15"/>
        <v>0</v>
      </c>
      <c r="W392" s="37" t="str">
        <f>IFERROR(IF(V392=0,"",ROUNDUP(V392/H392,0)*0.01196),"")</f>
        <v/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15">
        <v>4607091389036</v>
      </c>
      <c r="E393" s="316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35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8"/>
      <c r="O393" s="318"/>
      <c r="P393" s="318"/>
      <c r="Q393" s="316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15">
        <v>4680115880603</v>
      </c>
      <c r="E394" s="316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356" t="s">
        <v>596</v>
      </c>
      <c r="N394" s="318"/>
      <c r="O394" s="318"/>
      <c r="P394" s="318"/>
      <c r="Q394" s="316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15">
        <v>4607091389999</v>
      </c>
      <c r="E395" s="316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357" t="s">
        <v>599</v>
      </c>
      <c r="N395" s="318"/>
      <c r="O395" s="318"/>
      <c r="P395" s="318"/>
      <c r="Q395" s="316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15">
        <v>4680115882782</v>
      </c>
      <c r="E396" s="316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358" t="s">
        <v>602</v>
      </c>
      <c r="N396" s="318"/>
      <c r="O396" s="318"/>
      <c r="P396" s="318"/>
      <c r="Q396" s="316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15">
        <v>4607091389098</v>
      </c>
      <c r="E397" s="316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8"/>
      <c r="O397" s="318"/>
      <c r="P397" s="318"/>
      <c r="Q397" s="316"/>
      <c r="R397" s="35"/>
      <c r="S397" s="35"/>
      <c r="T397" s="36" t="s">
        <v>64</v>
      </c>
      <c r="U397" s="305">
        <v>16</v>
      </c>
      <c r="V397" s="306">
        <f t="shared" si="15"/>
        <v>16.8</v>
      </c>
      <c r="W397" s="37">
        <f>IFERROR(IF(V397=0,"",ROUNDUP(V397/H397,0)*0.00753),"")</f>
        <v>5.271E-2</v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15">
        <v>4607091389982</v>
      </c>
      <c r="E398" s="316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352" t="s">
        <v>607</v>
      </c>
      <c r="N398" s="318"/>
      <c r="O398" s="318"/>
      <c r="P398" s="318"/>
      <c r="Q398" s="316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23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5"/>
      <c r="M399" s="320" t="s">
        <v>65</v>
      </c>
      <c r="N399" s="321"/>
      <c r="O399" s="321"/>
      <c r="P399" s="321"/>
      <c r="Q399" s="321"/>
      <c r="R399" s="321"/>
      <c r="S399" s="32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10.643939393939394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11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0.10055</v>
      </c>
      <c r="X399" s="308"/>
      <c r="Y399" s="308"/>
    </row>
    <row r="400" spans="1:29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5"/>
      <c r="M400" s="320" t="s">
        <v>65</v>
      </c>
      <c r="N400" s="321"/>
      <c r="O400" s="321"/>
      <c r="P400" s="321"/>
      <c r="Q400" s="321"/>
      <c r="R400" s="321"/>
      <c r="S400" s="322"/>
      <c r="T400" s="38" t="s">
        <v>64</v>
      </c>
      <c r="U400" s="307">
        <f>IFERROR(SUM(U389:U398),"0")</f>
        <v>37</v>
      </c>
      <c r="V400" s="307">
        <f>IFERROR(SUM(V389:V398),"0")</f>
        <v>37.92</v>
      </c>
      <c r="W400" s="38"/>
      <c r="X400" s="308"/>
      <c r="Y400" s="308"/>
    </row>
    <row r="401" spans="1:29" ht="14.25" customHeight="1" x14ac:dyDescent="0.25">
      <c r="A401" s="333" t="s">
        <v>98</v>
      </c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02"/>
      <c r="Y401" s="302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15">
        <v>4607091388930</v>
      </c>
      <c r="E402" s="316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8"/>
      <c r="O402" s="318"/>
      <c r="P402" s="318"/>
      <c r="Q402" s="316"/>
      <c r="R402" s="35"/>
      <c r="S402" s="35"/>
      <c r="T402" s="36" t="s">
        <v>64</v>
      </c>
      <c r="U402" s="305">
        <v>36</v>
      </c>
      <c r="V402" s="306">
        <f>IFERROR(IF(U402="",0,CEILING((U402/$H402),1)*$H402),"")</f>
        <v>36.96</v>
      </c>
      <c r="W402" s="37">
        <f>IFERROR(IF(V402=0,"",ROUNDUP(V402/H402,0)*0.01196),"")</f>
        <v>8.3720000000000003E-2</v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15">
        <v>4680115880054</v>
      </c>
      <c r="E403" s="316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348" t="s">
        <v>612</v>
      </c>
      <c r="N403" s="318"/>
      <c r="O403" s="318"/>
      <c r="P403" s="318"/>
      <c r="Q403" s="316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5"/>
      <c r="M404" s="320" t="s">
        <v>65</v>
      </c>
      <c r="N404" s="321"/>
      <c r="O404" s="321"/>
      <c r="P404" s="321"/>
      <c r="Q404" s="321"/>
      <c r="R404" s="321"/>
      <c r="S404" s="322"/>
      <c r="T404" s="38" t="s">
        <v>66</v>
      </c>
      <c r="U404" s="307">
        <f>IFERROR(U402/H402,"0")+IFERROR(U403/H403,"0")</f>
        <v>6.8181818181818175</v>
      </c>
      <c r="V404" s="307">
        <f>IFERROR(V402/H402,"0")+IFERROR(V403/H403,"0")</f>
        <v>7</v>
      </c>
      <c r="W404" s="307">
        <f>IFERROR(IF(W402="",0,W402),"0")+IFERROR(IF(W403="",0,W403),"0")</f>
        <v>8.3720000000000003E-2</v>
      </c>
      <c r="X404" s="308"/>
      <c r="Y404" s="308"/>
    </row>
    <row r="405" spans="1:29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5"/>
      <c r="M405" s="320" t="s">
        <v>65</v>
      </c>
      <c r="N405" s="321"/>
      <c r="O405" s="321"/>
      <c r="P405" s="321"/>
      <c r="Q405" s="321"/>
      <c r="R405" s="321"/>
      <c r="S405" s="322"/>
      <c r="T405" s="38" t="s">
        <v>64</v>
      </c>
      <c r="U405" s="307">
        <f>IFERROR(SUM(U402:U403),"0")</f>
        <v>36</v>
      </c>
      <c r="V405" s="307">
        <f>IFERROR(SUM(V402:V403),"0")</f>
        <v>36.96</v>
      </c>
      <c r="W405" s="38"/>
      <c r="X405" s="308"/>
      <c r="Y405" s="308"/>
    </row>
    <row r="406" spans="1:29" ht="14.25" customHeight="1" x14ac:dyDescent="0.25">
      <c r="A406" s="333" t="s">
        <v>59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02"/>
      <c r="Y406" s="302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15">
        <v>4607091383348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34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64</v>
      </c>
      <c r="U407" s="305">
        <v>0</v>
      </c>
      <c r="V407" s="306">
        <f t="shared" ref="V407:V412" si="16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15">
        <v>4607091383386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350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64</v>
      </c>
      <c r="U408" s="305">
        <v>0</v>
      </c>
      <c r="V408" s="306">
        <f t="shared" si="16"/>
        <v>0</v>
      </c>
      <c r="W408" s="37" t="str">
        <f>IFERROR(IF(V408=0,"",ROUNDUP(V408/H408,0)*0.01196),"")</f>
        <v/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15">
        <v>4607091383355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34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8"/>
      <c r="O409" s="318"/>
      <c r="P409" s="318"/>
      <c r="Q409" s="316"/>
      <c r="R409" s="35"/>
      <c r="S409" s="35"/>
      <c r="T409" s="36" t="s">
        <v>64</v>
      </c>
      <c r="U409" s="305">
        <v>26</v>
      </c>
      <c r="V409" s="306">
        <f t="shared" si="16"/>
        <v>26.400000000000002</v>
      </c>
      <c r="W409" s="37">
        <f>IFERROR(IF(V409=0,"",ROUNDUP(V409/H409,0)*0.01196),"")</f>
        <v>5.9799999999999999E-2</v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15">
        <v>4680115882072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345" t="s">
        <v>621</v>
      </c>
      <c r="N410" s="318"/>
      <c r="O410" s="318"/>
      <c r="P410" s="318"/>
      <c r="Q410" s="316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15">
        <v>4680115882102</v>
      </c>
      <c r="E411" s="316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346" t="s">
        <v>624</v>
      </c>
      <c r="N411" s="318"/>
      <c r="O411" s="318"/>
      <c r="P411" s="318"/>
      <c r="Q411" s="316"/>
      <c r="R411" s="35"/>
      <c r="S411" s="35"/>
      <c r="T411" s="36" t="s">
        <v>64</v>
      </c>
      <c r="U411" s="305">
        <v>21</v>
      </c>
      <c r="V411" s="306">
        <f t="shared" si="16"/>
        <v>21.6</v>
      </c>
      <c r="W411" s="37">
        <f>IFERROR(IF(V411=0,"",ROUNDUP(V411/H411,0)*0.00937),"")</f>
        <v>5.6219999999999999E-2</v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15">
        <v>4680115882096</v>
      </c>
      <c r="E412" s="316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347" t="s">
        <v>627</v>
      </c>
      <c r="N412" s="318"/>
      <c r="O412" s="318"/>
      <c r="P412" s="318"/>
      <c r="Q412" s="316"/>
      <c r="R412" s="35"/>
      <c r="S412" s="35"/>
      <c r="T412" s="36" t="s">
        <v>64</v>
      </c>
      <c r="U412" s="305">
        <v>26</v>
      </c>
      <c r="V412" s="306">
        <f t="shared" si="16"/>
        <v>28.8</v>
      </c>
      <c r="W412" s="37">
        <f>IFERROR(IF(V412=0,"",ROUNDUP(V412/H412,0)*0.00937),"")</f>
        <v>7.4959999999999999E-2</v>
      </c>
      <c r="X412" s="57"/>
      <c r="Y412" s="58"/>
      <c r="AC412" s="287" t="s">
        <v>1</v>
      </c>
    </row>
    <row r="413" spans="1:29" x14ac:dyDescent="0.2">
      <c r="A413" s="323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5"/>
      <c r="M413" s="320" t="s">
        <v>65</v>
      </c>
      <c r="N413" s="321"/>
      <c r="O413" s="321"/>
      <c r="P413" s="321"/>
      <c r="Q413" s="321"/>
      <c r="R413" s="321"/>
      <c r="S413" s="322"/>
      <c r="T413" s="38" t="s">
        <v>66</v>
      </c>
      <c r="U413" s="307">
        <f>IFERROR(U407/H407,"0")+IFERROR(U408/H408,"0")+IFERROR(U409/H409,"0")+IFERROR(U410/H410,"0")+IFERROR(U411/H411,"0")+IFERROR(U412/H412,"0")</f>
        <v>17.979797979797979</v>
      </c>
      <c r="V413" s="307">
        <f>IFERROR(V407/H407,"0")+IFERROR(V408/H408,"0")+IFERROR(V409/H409,"0")+IFERROR(V410/H410,"0")+IFERROR(V411/H411,"0")+IFERROR(V412/H412,"0")</f>
        <v>19</v>
      </c>
      <c r="W413" s="307">
        <f>IFERROR(IF(W407="",0,W407),"0")+IFERROR(IF(W408="",0,W408),"0")+IFERROR(IF(W409="",0,W409),"0")+IFERROR(IF(W410="",0,W410),"0")+IFERROR(IF(W411="",0,W411),"0")+IFERROR(IF(W412="",0,W412),"0")</f>
        <v>0.19097999999999998</v>
      </c>
      <c r="X413" s="308"/>
      <c r="Y413" s="308"/>
    </row>
    <row r="414" spans="1:29" x14ac:dyDescent="0.2">
      <c r="A414" s="324"/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5"/>
      <c r="M414" s="320" t="s">
        <v>65</v>
      </c>
      <c r="N414" s="321"/>
      <c r="O414" s="321"/>
      <c r="P414" s="321"/>
      <c r="Q414" s="321"/>
      <c r="R414" s="321"/>
      <c r="S414" s="322"/>
      <c r="T414" s="38" t="s">
        <v>64</v>
      </c>
      <c r="U414" s="307">
        <f>IFERROR(SUM(U407:U412),"0")</f>
        <v>73</v>
      </c>
      <c r="V414" s="307">
        <f>IFERROR(SUM(V407:V412),"0")</f>
        <v>76.8</v>
      </c>
      <c r="W414" s="38"/>
      <c r="X414" s="308"/>
      <c r="Y414" s="308"/>
    </row>
    <row r="415" spans="1:29" ht="14.25" customHeight="1" x14ac:dyDescent="0.25">
      <c r="A415" s="333" t="s">
        <v>67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02"/>
      <c r="Y415" s="302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15">
        <v>4607091383409</v>
      </c>
      <c r="E416" s="316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8"/>
      <c r="O416" s="318"/>
      <c r="P416" s="318"/>
      <c r="Q416" s="316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15">
        <v>4607091383416</v>
      </c>
      <c r="E417" s="316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8"/>
      <c r="O417" s="318"/>
      <c r="P417" s="318"/>
      <c r="Q417" s="316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23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5"/>
      <c r="M418" s="320" t="s">
        <v>65</v>
      </c>
      <c r="N418" s="321"/>
      <c r="O418" s="321"/>
      <c r="P418" s="321"/>
      <c r="Q418" s="321"/>
      <c r="R418" s="321"/>
      <c r="S418" s="32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24"/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5"/>
      <c r="M419" s="320" t="s">
        <v>65</v>
      </c>
      <c r="N419" s="321"/>
      <c r="O419" s="321"/>
      <c r="P419" s="321"/>
      <c r="Q419" s="321"/>
      <c r="R419" s="321"/>
      <c r="S419" s="32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42" t="s">
        <v>632</v>
      </c>
      <c r="B420" s="343"/>
      <c r="C420" s="343"/>
      <c r="D420" s="343"/>
      <c r="E420" s="343"/>
      <c r="F420" s="343"/>
      <c r="G420" s="343"/>
      <c r="H420" s="343"/>
      <c r="I420" s="343"/>
      <c r="J420" s="343"/>
      <c r="K420" s="343"/>
      <c r="L420" s="343"/>
      <c r="M420" s="343"/>
      <c r="N420" s="343"/>
      <c r="O420" s="343"/>
      <c r="P420" s="343"/>
      <c r="Q420" s="343"/>
      <c r="R420" s="343"/>
      <c r="S420" s="343"/>
      <c r="T420" s="343"/>
      <c r="U420" s="343"/>
      <c r="V420" s="343"/>
      <c r="W420" s="343"/>
      <c r="X420" s="49"/>
      <c r="Y420" s="49"/>
    </row>
    <row r="421" spans="1:29" ht="16.5" customHeight="1" x14ac:dyDescent="0.25">
      <c r="A421" s="337" t="s">
        <v>633</v>
      </c>
      <c r="B421" s="324"/>
      <c r="C421" s="324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01"/>
      <c r="Y421" s="301"/>
    </row>
    <row r="422" spans="1:29" ht="14.25" customHeight="1" x14ac:dyDescent="0.25">
      <c r="A422" s="333" t="s">
        <v>105</v>
      </c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02"/>
      <c r="Y422" s="302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15">
        <v>4680115881099</v>
      </c>
      <c r="E423" s="316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338" t="s">
        <v>636</v>
      </c>
      <c r="N423" s="318"/>
      <c r="O423" s="318"/>
      <c r="P423" s="318"/>
      <c r="Q423" s="316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15">
        <v>4680115881150</v>
      </c>
      <c r="E424" s="316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339" t="s">
        <v>639</v>
      </c>
      <c r="N424" s="318"/>
      <c r="O424" s="318"/>
      <c r="P424" s="318"/>
      <c r="Q424" s="316"/>
      <c r="R424" s="35"/>
      <c r="S424" s="35"/>
      <c r="T424" s="36" t="s">
        <v>64</v>
      </c>
      <c r="U424" s="305">
        <v>0</v>
      </c>
      <c r="V424" s="306">
        <f>IFERROR(IF(U424="",0,CEILING((U424/$H424),1)*$H424),"")</f>
        <v>0</v>
      </c>
      <c r="W424" s="37" t="str">
        <f>IFERROR(IF(V424=0,"",ROUNDUP(V424/H424,0)*0.02175),"")</f>
        <v/>
      </c>
      <c r="X424" s="57"/>
      <c r="Y424" s="58"/>
      <c r="AC424" s="291" t="s">
        <v>1</v>
      </c>
    </row>
    <row r="425" spans="1:29" x14ac:dyDescent="0.2">
      <c r="A425" s="323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5"/>
      <c r="M425" s="320" t="s">
        <v>65</v>
      </c>
      <c r="N425" s="321"/>
      <c r="O425" s="321"/>
      <c r="P425" s="321"/>
      <c r="Q425" s="321"/>
      <c r="R425" s="321"/>
      <c r="S425" s="322"/>
      <c r="T425" s="38" t="s">
        <v>66</v>
      </c>
      <c r="U425" s="307">
        <f>IFERROR(U423/H423,"0")+IFERROR(U424/H424,"0")</f>
        <v>0</v>
      </c>
      <c r="V425" s="307">
        <f>IFERROR(V423/H423,"0")+IFERROR(V424/H424,"0")</f>
        <v>0</v>
      </c>
      <c r="W425" s="307">
        <f>IFERROR(IF(W423="",0,W423),"0")+IFERROR(IF(W424="",0,W424),"0")</f>
        <v>0</v>
      </c>
      <c r="X425" s="308"/>
      <c r="Y425" s="308"/>
    </row>
    <row r="426" spans="1:29" x14ac:dyDescent="0.2">
      <c r="A426" s="324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5"/>
      <c r="M426" s="320" t="s">
        <v>65</v>
      </c>
      <c r="N426" s="321"/>
      <c r="O426" s="321"/>
      <c r="P426" s="321"/>
      <c r="Q426" s="321"/>
      <c r="R426" s="321"/>
      <c r="S426" s="322"/>
      <c r="T426" s="38" t="s">
        <v>64</v>
      </c>
      <c r="U426" s="307">
        <f>IFERROR(SUM(U423:U424),"0")</f>
        <v>0</v>
      </c>
      <c r="V426" s="307">
        <f>IFERROR(SUM(V423:V424),"0")</f>
        <v>0</v>
      </c>
      <c r="W426" s="38"/>
      <c r="X426" s="308"/>
      <c r="Y426" s="308"/>
    </row>
    <row r="427" spans="1:29" ht="14.25" customHeight="1" x14ac:dyDescent="0.25">
      <c r="A427" s="333" t="s">
        <v>98</v>
      </c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02"/>
      <c r="Y427" s="302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15">
        <v>4680115881112</v>
      </c>
      <c r="E428" s="316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335" t="s">
        <v>642</v>
      </c>
      <c r="N428" s="318"/>
      <c r="O428" s="318"/>
      <c r="P428" s="318"/>
      <c r="Q428" s="316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15">
        <v>4680115881129</v>
      </c>
      <c r="E429" s="316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336" t="s">
        <v>645</v>
      </c>
      <c r="N429" s="318"/>
      <c r="O429" s="318"/>
      <c r="P429" s="318"/>
      <c r="Q429" s="316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23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5"/>
      <c r="M430" s="320" t="s">
        <v>65</v>
      </c>
      <c r="N430" s="321"/>
      <c r="O430" s="321"/>
      <c r="P430" s="321"/>
      <c r="Q430" s="321"/>
      <c r="R430" s="321"/>
      <c r="S430" s="32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5"/>
      <c r="M431" s="320" t="s">
        <v>65</v>
      </c>
      <c r="N431" s="321"/>
      <c r="O431" s="321"/>
      <c r="P431" s="321"/>
      <c r="Q431" s="321"/>
      <c r="R431" s="321"/>
      <c r="S431" s="32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33" t="s">
        <v>59</v>
      </c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02"/>
      <c r="Y432" s="302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15">
        <v>4680115881167</v>
      </c>
      <c r="E433" s="316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331" t="s">
        <v>648</v>
      </c>
      <c r="N433" s="318"/>
      <c r="O433" s="318"/>
      <c r="P433" s="318"/>
      <c r="Q433" s="316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15">
        <v>4680115881136</v>
      </c>
      <c r="E434" s="316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332" t="s">
        <v>651</v>
      </c>
      <c r="N434" s="318"/>
      <c r="O434" s="318"/>
      <c r="P434" s="318"/>
      <c r="Q434" s="316"/>
      <c r="R434" s="35"/>
      <c r="S434" s="35"/>
      <c r="T434" s="36" t="s">
        <v>64</v>
      </c>
      <c r="U434" s="305">
        <v>300</v>
      </c>
      <c r="V434" s="306">
        <f>IFERROR(IF(U434="",0,CEILING((U434/$H434),1)*$H434),"")</f>
        <v>302.39999999999998</v>
      </c>
      <c r="W434" s="37">
        <f>IFERROR(IF(V434=0,"",ROUNDUP(V434/H434,0)*0.00753),"")</f>
        <v>0.60240000000000005</v>
      </c>
      <c r="X434" s="57"/>
      <c r="Y434" s="58"/>
      <c r="AC434" s="295" t="s">
        <v>1</v>
      </c>
    </row>
    <row r="435" spans="1:29" x14ac:dyDescent="0.2">
      <c r="A435" s="323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5"/>
      <c r="M435" s="320" t="s">
        <v>65</v>
      </c>
      <c r="N435" s="321"/>
      <c r="O435" s="321"/>
      <c r="P435" s="321"/>
      <c r="Q435" s="321"/>
      <c r="R435" s="321"/>
      <c r="S435" s="322"/>
      <c r="T435" s="38" t="s">
        <v>66</v>
      </c>
      <c r="U435" s="307">
        <f>IFERROR(U433/H433,"0")+IFERROR(U434/H434,"0")</f>
        <v>79.365079365079367</v>
      </c>
      <c r="V435" s="307">
        <f>IFERROR(V433/H433,"0")+IFERROR(V434/H434,"0")</f>
        <v>80</v>
      </c>
      <c r="W435" s="307">
        <f>IFERROR(IF(W433="",0,W433),"0")+IFERROR(IF(W434="",0,W434),"0")</f>
        <v>0.60240000000000005</v>
      </c>
      <c r="X435" s="308"/>
      <c r="Y435" s="308"/>
    </row>
    <row r="436" spans="1:29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5"/>
      <c r="M436" s="320" t="s">
        <v>65</v>
      </c>
      <c r="N436" s="321"/>
      <c r="O436" s="321"/>
      <c r="P436" s="321"/>
      <c r="Q436" s="321"/>
      <c r="R436" s="321"/>
      <c r="S436" s="322"/>
      <c r="T436" s="38" t="s">
        <v>64</v>
      </c>
      <c r="U436" s="307">
        <f>IFERROR(SUM(U433:U434),"0")</f>
        <v>300</v>
      </c>
      <c r="V436" s="307">
        <f>IFERROR(SUM(V433:V434),"0")</f>
        <v>302.39999999999998</v>
      </c>
      <c r="W436" s="38"/>
      <c r="X436" s="308"/>
      <c r="Y436" s="308"/>
    </row>
    <row r="437" spans="1:29" ht="14.25" customHeight="1" x14ac:dyDescent="0.25">
      <c r="A437" s="333" t="s">
        <v>67</v>
      </c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02"/>
      <c r="Y437" s="302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15">
        <v>4680115881143</v>
      </c>
      <c r="E438" s="316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334" t="s">
        <v>654</v>
      </c>
      <c r="N438" s="318"/>
      <c r="O438" s="318"/>
      <c r="P438" s="318"/>
      <c r="Q438" s="316"/>
      <c r="R438" s="35"/>
      <c r="S438" s="35"/>
      <c r="T438" s="36" t="s">
        <v>64</v>
      </c>
      <c r="U438" s="305">
        <v>0</v>
      </c>
      <c r="V438" s="306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15">
        <v>4680115881068</v>
      </c>
      <c r="E439" s="316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317" t="s">
        <v>657</v>
      </c>
      <c r="N439" s="318"/>
      <c r="O439" s="318"/>
      <c r="P439" s="318"/>
      <c r="Q439" s="316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15">
        <v>4680115881075</v>
      </c>
      <c r="E440" s="316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319" t="s">
        <v>660</v>
      </c>
      <c r="N440" s="318"/>
      <c r="O440" s="318"/>
      <c r="P440" s="318"/>
      <c r="Q440" s="316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23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5"/>
      <c r="M441" s="320" t="s">
        <v>65</v>
      </c>
      <c r="N441" s="321"/>
      <c r="O441" s="321"/>
      <c r="P441" s="321"/>
      <c r="Q441" s="321"/>
      <c r="R441" s="321"/>
      <c r="S441" s="322"/>
      <c r="T441" s="38" t="s">
        <v>66</v>
      </c>
      <c r="U441" s="307">
        <f>IFERROR(U438/H438,"0")+IFERROR(U439/H439,"0")+IFERROR(U440/H440,"0")</f>
        <v>0</v>
      </c>
      <c r="V441" s="307">
        <f>IFERROR(V438/H438,"0")+IFERROR(V439/H439,"0")+IFERROR(V440/H440,"0")</f>
        <v>0</v>
      </c>
      <c r="W441" s="307">
        <f>IFERROR(IF(W438="",0,W438),"0")+IFERROR(IF(W439="",0,W439),"0")+IFERROR(IF(W440="",0,W440),"0")</f>
        <v>0</v>
      </c>
      <c r="X441" s="308"/>
      <c r="Y441" s="308"/>
    </row>
    <row r="442" spans="1:29" x14ac:dyDescent="0.2">
      <c r="A442" s="324"/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5"/>
      <c r="M442" s="320" t="s">
        <v>65</v>
      </c>
      <c r="N442" s="321"/>
      <c r="O442" s="321"/>
      <c r="P442" s="321"/>
      <c r="Q442" s="321"/>
      <c r="R442" s="321"/>
      <c r="S442" s="322"/>
      <c r="T442" s="38" t="s">
        <v>64</v>
      </c>
      <c r="U442" s="307">
        <f>IFERROR(SUM(U438:U440),"0")</f>
        <v>0</v>
      </c>
      <c r="V442" s="307">
        <f>IFERROR(SUM(V438:V440),"0")</f>
        <v>0</v>
      </c>
      <c r="W442" s="38"/>
      <c r="X442" s="308"/>
      <c r="Y442" s="308"/>
    </row>
    <row r="443" spans="1:29" ht="15" customHeight="1" x14ac:dyDescent="0.2">
      <c r="A443" s="329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30"/>
      <c r="M443" s="326" t="s">
        <v>661</v>
      </c>
      <c r="N443" s="327"/>
      <c r="O443" s="327"/>
      <c r="P443" s="327"/>
      <c r="Q443" s="327"/>
      <c r="R443" s="327"/>
      <c r="S443" s="328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16082.6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16124.499999999993</v>
      </c>
      <c r="W443" s="38"/>
      <c r="X443" s="308"/>
      <c r="Y443" s="308"/>
    </row>
    <row r="444" spans="1:29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30"/>
      <c r="M444" s="326" t="s">
        <v>662</v>
      </c>
      <c r="N444" s="327"/>
      <c r="O444" s="327"/>
      <c r="P444" s="327"/>
      <c r="Q444" s="327"/>
      <c r="R444" s="327"/>
      <c r="S444" s="328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17171.601617149623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17216.558000000001</v>
      </c>
      <c r="W444" s="38"/>
      <c r="X444" s="308"/>
      <c r="Y444" s="308"/>
    </row>
    <row r="445" spans="1:29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30"/>
      <c r="M445" s="326" t="s">
        <v>663</v>
      </c>
      <c r="N445" s="327"/>
      <c r="O445" s="327"/>
      <c r="P445" s="327"/>
      <c r="Q445" s="327"/>
      <c r="R445" s="327"/>
      <c r="S445" s="328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34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34</v>
      </c>
      <c r="W445" s="38"/>
      <c r="X445" s="308"/>
      <c r="Y445" s="308"/>
    </row>
    <row r="446" spans="1:29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30"/>
      <c r="M446" s="326" t="s">
        <v>665</v>
      </c>
      <c r="N446" s="327"/>
      <c r="O446" s="327"/>
      <c r="P446" s="327"/>
      <c r="Q446" s="327"/>
      <c r="R446" s="327"/>
      <c r="S446" s="328"/>
      <c r="T446" s="38" t="s">
        <v>64</v>
      </c>
      <c r="U446" s="307">
        <f>GrossWeightTotal+PalletQtyTotal*25</f>
        <v>18021.601617149623</v>
      </c>
      <c r="V446" s="307">
        <f>GrossWeightTotalR+PalletQtyTotalR*25</f>
        <v>18066.558000000001</v>
      </c>
      <c r="W446" s="38"/>
      <c r="X446" s="308"/>
      <c r="Y446" s="308"/>
    </row>
    <row r="447" spans="1:29" x14ac:dyDescent="0.2">
      <c r="A447" s="324"/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30"/>
      <c r="M447" s="326" t="s">
        <v>666</v>
      </c>
      <c r="N447" s="327"/>
      <c r="O447" s="327"/>
      <c r="P447" s="327"/>
      <c r="Q447" s="327"/>
      <c r="R447" s="327"/>
      <c r="S447" s="328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2757.3021998832119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2767</v>
      </c>
      <c r="W447" s="38"/>
      <c r="X447" s="308"/>
      <c r="Y447" s="308"/>
    </row>
    <row r="448" spans="1:29" ht="14.25" customHeight="1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30"/>
      <c r="M448" s="326" t="s">
        <v>667</v>
      </c>
      <c r="N448" s="327"/>
      <c r="O448" s="327"/>
      <c r="P448" s="327"/>
      <c r="Q448" s="327"/>
      <c r="R448" s="327"/>
      <c r="S448" s="328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38.752610000000004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303" t="s">
        <v>58</v>
      </c>
      <c r="C450" s="309" t="s">
        <v>96</v>
      </c>
      <c r="D450" s="311"/>
      <c r="E450" s="311"/>
      <c r="F450" s="312"/>
      <c r="G450" s="309" t="s">
        <v>221</v>
      </c>
      <c r="H450" s="311"/>
      <c r="I450" s="311"/>
      <c r="J450" s="312"/>
      <c r="K450" s="309" t="s">
        <v>443</v>
      </c>
      <c r="L450" s="312"/>
      <c r="M450" s="309" t="s">
        <v>496</v>
      </c>
      <c r="N450" s="312"/>
      <c r="O450" s="303" t="s">
        <v>582</v>
      </c>
      <c r="P450" s="303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313" t="s">
        <v>670</v>
      </c>
      <c r="B451" s="309" t="s">
        <v>58</v>
      </c>
      <c r="C451" s="309" t="s">
        <v>97</v>
      </c>
      <c r="D451" s="309" t="s">
        <v>104</v>
      </c>
      <c r="E451" s="309" t="s">
        <v>96</v>
      </c>
      <c r="F451" s="309" t="s">
        <v>212</v>
      </c>
      <c r="G451" s="309" t="s">
        <v>222</v>
      </c>
      <c r="H451" s="309" t="s">
        <v>229</v>
      </c>
      <c r="I451" s="309" t="s">
        <v>411</v>
      </c>
      <c r="J451" s="309" t="s">
        <v>428</v>
      </c>
      <c r="K451" s="309" t="s">
        <v>444</v>
      </c>
      <c r="L451" s="309" t="s">
        <v>469</v>
      </c>
      <c r="M451" s="309" t="s">
        <v>497</v>
      </c>
      <c r="N451" s="309" t="s">
        <v>560</v>
      </c>
      <c r="O451" s="309" t="s">
        <v>582</v>
      </c>
      <c r="P451" s="309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314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0</v>
      </c>
      <c r="D453" s="47">
        <f>IFERROR(V56*1,"0")+IFERROR(V57*1,"0")+IFERROR(V58*1,"0")</f>
        <v>225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502.20000000000005</v>
      </c>
      <c r="F453" s="47">
        <f>IFERROR(V122*1,"0")+IFERROR(V123*1,"0")+IFERROR(V124*1,"0")+IFERROR(V125*1,"0")</f>
        <v>142.92000000000002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9897.1199999999972</v>
      </c>
      <c r="I453" s="47">
        <f>IFERROR(V232*1,"0")+IFERROR(V233*1,"0")+IFERROR(V234*1,"0")+IFERROR(V235*1,"0")+IFERROR(V236*1,"0")+IFERROR(V237*1,"0")+IFERROR(V238*1,"0")+IFERROR(V242*1,"0")+IFERROR(V243*1,"0")</f>
        <v>0</v>
      </c>
      <c r="J453" s="47">
        <f>IFERROR(V248*1,"0")+IFERROR(V249*1,"0")+IFERROR(V253*1,"0")+IFERROR(V254*1,"0")+IFERROR(V255*1,"0")+IFERROR(V259*1,"0")+IFERROR(V263*1,"0")</f>
        <v>1030.68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3523.6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86.4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191.1</v>
      </c>
      <c r="N453" s="47">
        <f>IFERROR(V366*1,"0")+IFERROR(V367*1,"0")+IFERROR(V371*1,"0")+IFERROR(V372*1,"0")+IFERROR(V373*1,"0")+IFERROR(V374*1,"0")+IFERROR(V375*1,"0")+IFERROR(V379*1,"0")+IFERROR(V383*1,"0")</f>
        <v>71.400000000000006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151.68</v>
      </c>
      <c r="P453" s="47">
        <f>IFERROR(V423*1,"0")+IFERROR(V424*1,"0")+IFERROR(V428*1,"0")+IFERROR(V429*1,"0")+IFERROR(V433*1,"0")+IFERROR(V434*1,"0")+IFERROR(V438*1,"0")+IFERROR(V439*1,"0")+IFERROR(V440*1,"0")</f>
        <v>302.39999999999998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2023-08-08T11:24:22Z</dcterms:modified>
</cp:coreProperties>
</file>