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4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5" i="1" l="1"/>
  <c r="U444" i="1"/>
  <c r="U442" i="1"/>
  <c r="V441" i="1"/>
  <c r="U441" i="1"/>
  <c r="W440" i="1"/>
  <c r="V440" i="1"/>
  <c r="W439" i="1"/>
  <c r="V439" i="1"/>
  <c r="W438" i="1"/>
  <c r="W441" i="1" s="1"/>
  <c r="V438" i="1"/>
  <c r="V442" i="1" s="1"/>
  <c r="U436" i="1"/>
  <c r="U435" i="1"/>
  <c r="V434" i="1"/>
  <c r="W434" i="1" s="1"/>
  <c r="V433" i="1"/>
  <c r="U431" i="1"/>
  <c r="V430" i="1"/>
  <c r="U430" i="1"/>
  <c r="W429" i="1"/>
  <c r="V429" i="1"/>
  <c r="W428" i="1"/>
  <c r="W430" i="1" s="1"/>
  <c r="V428" i="1"/>
  <c r="V431" i="1" s="1"/>
  <c r="U426" i="1"/>
  <c r="U425" i="1"/>
  <c r="V424" i="1"/>
  <c r="W424" i="1" s="1"/>
  <c r="V423" i="1"/>
  <c r="U419" i="1"/>
  <c r="V418" i="1"/>
  <c r="U418" i="1"/>
  <c r="W417" i="1"/>
  <c r="V417" i="1"/>
  <c r="M417" i="1"/>
  <c r="V416" i="1"/>
  <c r="M416" i="1"/>
  <c r="U414" i="1"/>
  <c r="U413" i="1"/>
  <c r="V412" i="1"/>
  <c r="W412" i="1" s="1"/>
  <c r="V411" i="1"/>
  <c r="W411" i="1" s="1"/>
  <c r="V410" i="1"/>
  <c r="W410" i="1" s="1"/>
  <c r="V409" i="1"/>
  <c r="W409" i="1" s="1"/>
  <c r="M409" i="1"/>
  <c r="W408" i="1"/>
  <c r="V408" i="1"/>
  <c r="M408" i="1"/>
  <c r="V407" i="1"/>
  <c r="M407" i="1"/>
  <c r="U405" i="1"/>
  <c r="U404" i="1"/>
  <c r="V403" i="1"/>
  <c r="W403" i="1" s="1"/>
  <c r="V402" i="1"/>
  <c r="M402" i="1"/>
  <c r="U400" i="1"/>
  <c r="U399" i="1"/>
  <c r="V398" i="1"/>
  <c r="W398" i="1" s="1"/>
  <c r="V397" i="1"/>
  <c r="W397" i="1" s="1"/>
  <c r="M397" i="1"/>
  <c r="W396" i="1"/>
  <c r="V396" i="1"/>
  <c r="W395" i="1"/>
  <c r="V395" i="1"/>
  <c r="W394" i="1"/>
  <c r="V394" i="1"/>
  <c r="W393" i="1"/>
  <c r="V393" i="1"/>
  <c r="M393" i="1"/>
  <c r="V392" i="1"/>
  <c r="W392" i="1" s="1"/>
  <c r="M392" i="1"/>
  <c r="W391" i="1"/>
  <c r="V391" i="1"/>
  <c r="W390" i="1"/>
  <c r="V390" i="1"/>
  <c r="M390" i="1"/>
  <c r="V389" i="1"/>
  <c r="M389" i="1"/>
  <c r="U385" i="1"/>
  <c r="U384" i="1"/>
  <c r="V383" i="1"/>
  <c r="U381" i="1"/>
  <c r="V380" i="1"/>
  <c r="U380" i="1"/>
  <c r="W379" i="1"/>
  <c r="W380" i="1" s="1"/>
  <c r="V379" i="1"/>
  <c r="V381" i="1" s="1"/>
  <c r="U377" i="1"/>
  <c r="U376" i="1"/>
  <c r="V375" i="1"/>
  <c r="W375" i="1" s="1"/>
  <c r="V374" i="1"/>
  <c r="W374" i="1" s="1"/>
  <c r="M374" i="1"/>
  <c r="W373" i="1"/>
  <c r="V373" i="1"/>
  <c r="M373" i="1"/>
  <c r="V372" i="1"/>
  <c r="W372" i="1" s="1"/>
  <c r="M372" i="1"/>
  <c r="W371" i="1"/>
  <c r="V371" i="1"/>
  <c r="V376" i="1" s="1"/>
  <c r="M371" i="1"/>
  <c r="U369" i="1"/>
  <c r="U368" i="1"/>
  <c r="W367" i="1"/>
  <c r="V367" i="1"/>
  <c r="M367" i="1"/>
  <c r="V366" i="1"/>
  <c r="M366" i="1"/>
  <c r="U363" i="1"/>
  <c r="U362" i="1"/>
  <c r="V361" i="1"/>
  <c r="U359" i="1"/>
  <c r="V358" i="1"/>
  <c r="U358" i="1"/>
  <c r="W357" i="1"/>
  <c r="V357" i="1"/>
  <c r="W356" i="1"/>
  <c r="V356" i="1"/>
  <c r="W355" i="1"/>
  <c r="W358" i="1" s="1"/>
  <c r="V355" i="1"/>
  <c r="V359" i="1" s="1"/>
  <c r="U353" i="1"/>
  <c r="U352" i="1"/>
  <c r="V351" i="1"/>
  <c r="U349" i="1"/>
  <c r="V348" i="1"/>
  <c r="U348" i="1"/>
  <c r="W347" i="1"/>
  <c r="V347" i="1"/>
  <c r="M347" i="1"/>
  <c r="V346" i="1"/>
  <c r="W346" i="1" s="1"/>
  <c r="M346" i="1"/>
  <c r="W345" i="1"/>
  <c r="V345" i="1"/>
  <c r="W344" i="1"/>
  <c r="V344" i="1"/>
  <c r="V349" i="1" s="1"/>
  <c r="M344" i="1"/>
  <c r="U342" i="1"/>
  <c r="U341" i="1"/>
  <c r="W340" i="1"/>
  <c r="V340" i="1"/>
  <c r="M340" i="1"/>
  <c r="V339" i="1"/>
  <c r="W339" i="1" s="1"/>
  <c r="M339" i="1"/>
  <c r="W338" i="1"/>
  <c r="V338" i="1"/>
  <c r="M338" i="1"/>
  <c r="V337" i="1"/>
  <c r="W337" i="1" s="1"/>
  <c r="M337" i="1"/>
  <c r="W336" i="1"/>
  <c r="V336" i="1"/>
  <c r="M336" i="1"/>
  <c r="V335" i="1"/>
  <c r="W335" i="1" s="1"/>
  <c r="M335" i="1"/>
  <c r="W334" i="1"/>
  <c r="V334" i="1"/>
  <c r="M334" i="1"/>
  <c r="V333" i="1"/>
  <c r="W333" i="1" s="1"/>
  <c r="V332" i="1"/>
  <c r="W332" i="1" s="1"/>
  <c r="V331" i="1"/>
  <c r="W331" i="1" s="1"/>
  <c r="V330" i="1"/>
  <c r="W330" i="1" s="1"/>
  <c r="V329" i="1"/>
  <c r="W329" i="1" s="1"/>
  <c r="V328" i="1"/>
  <c r="U326" i="1"/>
  <c r="V325" i="1"/>
  <c r="U325" i="1"/>
  <c r="W324" i="1"/>
  <c r="V324" i="1"/>
  <c r="W323" i="1"/>
  <c r="W325" i="1" s="1"/>
  <c r="V323" i="1"/>
  <c r="V326" i="1" s="1"/>
  <c r="M323" i="1"/>
  <c r="U319" i="1"/>
  <c r="V318" i="1"/>
  <c r="U318" i="1"/>
  <c r="W317" i="1"/>
  <c r="W318" i="1" s="1"/>
  <c r="V317" i="1"/>
  <c r="V319" i="1" s="1"/>
  <c r="U315" i="1"/>
  <c r="U314" i="1"/>
  <c r="V313" i="1"/>
  <c r="W313" i="1" s="1"/>
  <c r="W314" i="1" s="1"/>
  <c r="V312" i="1"/>
  <c r="W312" i="1" s="1"/>
  <c r="M312" i="1"/>
  <c r="W311" i="1"/>
  <c r="V311" i="1"/>
  <c r="W310" i="1"/>
  <c r="V310" i="1"/>
  <c r="V314" i="1" s="1"/>
  <c r="M310" i="1"/>
  <c r="U308" i="1"/>
  <c r="U307" i="1"/>
  <c r="W306" i="1"/>
  <c r="V306" i="1"/>
  <c r="M306" i="1"/>
  <c r="V305" i="1"/>
  <c r="M305" i="1"/>
  <c r="U303" i="1"/>
  <c r="U302" i="1"/>
  <c r="V301" i="1"/>
  <c r="W301" i="1" s="1"/>
  <c r="M301" i="1"/>
  <c r="W300" i="1"/>
  <c r="V300" i="1"/>
  <c r="W299" i="1"/>
  <c r="V299" i="1"/>
  <c r="M299" i="1"/>
  <c r="V298" i="1"/>
  <c r="M298" i="1"/>
  <c r="U295" i="1"/>
  <c r="U294" i="1"/>
  <c r="V293" i="1"/>
  <c r="M293" i="1"/>
  <c r="U291" i="1"/>
  <c r="U290" i="1"/>
  <c r="V289" i="1"/>
  <c r="M289" i="1"/>
  <c r="U287" i="1"/>
  <c r="U286" i="1"/>
  <c r="V285" i="1"/>
  <c r="M285" i="1"/>
  <c r="U283" i="1"/>
  <c r="U282" i="1"/>
  <c r="V281" i="1"/>
  <c r="W281" i="1" s="1"/>
  <c r="M281" i="1"/>
  <c r="W280" i="1"/>
  <c r="W282" i="1" s="1"/>
  <c r="V280" i="1"/>
  <c r="M280" i="1"/>
  <c r="U278" i="1"/>
  <c r="U277" i="1"/>
  <c r="W276" i="1"/>
  <c r="V276" i="1"/>
  <c r="M276" i="1"/>
  <c r="V275" i="1"/>
  <c r="W275" i="1" s="1"/>
  <c r="M275" i="1"/>
  <c r="W274" i="1"/>
  <c r="V274" i="1"/>
  <c r="V273" i="1"/>
  <c r="W273" i="1" s="1"/>
  <c r="M273" i="1"/>
  <c r="V272" i="1"/>
  <c r="W272" i="1" s="1"/>
  <c r="M272" i="1"/>
  <c r="W271" i="1"/>
  <c r="V271" i="1"/>
  <c r="M271" i="1"/>
  <c r="V270" i="1"/>
  <c r="W270" i="1" s="1"/>
  <c r="M270" i="1"/>
  <c r="W269" i="1"/>
  <c r="V269" i="1"/>
  <c r="V278" i="1" s="1"/>
  <c r="M269" i="1"/>
  <c r="U265" i="1"/>
  <c r="V264" i="1"/>
  <c r="U264" i="1"/>
  <c r="W263" i="1"/>
  <c r="W264" i="1" s="1"/>
  <c r="V263" i="1"/>
  <c r="V265" i="1" s="1"/>
  <c r="M263" i="1"/>
  <c r="U261" i="1"/>
  <c r="V260" i="1"/>
  <c r="U260" i="1"/>
  <c r="W259" i="1"/>
  <c r="W260" i="1" s="1"/>
  <c r="V259" i="1"/>
  <c r="V261" i="1" s="1"/>
  <c r="M259" i="1"/>
  <c r="U257" i="1"/>
  <c r="U256" i="1"/>
  <c r="W255" i="1"/>
  <c r="V255" i="1"/>
  <c r="M255" i="1"/>
  <c r="V254" i="1"/>
  <c r="W254" i="1" s="1"/>
  <c r="M254" i="1"/>
  <c r="W253" i="1"/>
  <c r="W256" i="1" s="1"/>
  <c r="V253" i="1"/>
  <c r="M253" i="1"/>
  <c r="U251" i="1"/>
  <c r="V250" i="1"/>
  <c r="U250" i="1"/>
  <c r="W249" i="1"/>
  <c r="V249" i="1"/>
  <c r="M249" i="1"/>
  <c r="V248" i="1"/>
  <c r="M248" i="1"/>
  <c r="U245" i="1"/>
  <c r="U244" i="1"/>
  <c r="V243" i="1"/>
  <c r="W243" i="1" s="1"/>
  <c r="M243" i="1"/>
  <c r="W242" i="1"/>
  <c r="W244" i="1" s="1"/>
  <c r="V242" i="1"/>
  <c r="V244" i="1" s="1"/>
  <c r="M242" i="1"/>
  <c r="U240" i="1"/>
  <c r="U239" i="1"/>
  <c r="W238" i="1"/>
  <c r="V238" i="1"/>
  <c r="M238" i="1"/>
  <c r="V237" i="1"/>
  <c r="W237" i="1" s="1"/>
  <c r="M237" i="1"/>
  <c r="W236" i="1"/>
  <c r="V236" i="1"/>
  <c r="M236" i="1"/>
  <c r="V235" i="1"/>
  <c r="W235" i="1" s="1"/>
  <c r="M235" i="1"/>
  <c r="W234" i="1"/>
  <c r="V234" i="1"/>
  <c r="M234" i="1"/>
  <c r="V233" i="1"/>
  <c r="W233" i="1" s="1"/>
  <c r="M233" i="1"/>
  <c r="W232" i="1"/>
  <c r="W239" i="1" s="1"/>
  <c r="V232" i="1"/>
  <c r="M232" i="1"/>
  <c r="U229" i="1"/>
  <c r="U228" i="1"/>
  <c r="W227" i="1"/>
  <c r="V227" i="1"/>
  <c r="M227" i="1"/>
  <c r="V226" i="1"/>
  <c r="W226" i="1" s="1"/>
  <c r="V225" i="1"/>
  <c r="W225" i="1" s="1"/>
  <c r="V224" i="1"/>
  <c r="M224" i="1"/>
  <c r="U222" i="1"/>
  <c r="U221" i="1"/>
  <c r="V220" i="1"/>
  <c r="W220" i="1" s="1"/>
  <c r="M220" i="1"/>
  <c r="W219" i="1"/>
  <c r="V219" i="1"/>
  <c r="W218" i="1"/>
  <c r="W221" i="1" s="1"/>
  <c r="V218" i="1"/>
  <c r="V221" i="1" s="1"/>
  <c r="U216" i="1"/>
  <c r="U215" i="1"/>
  <c r="V214" i="1"/>
  <c r="W214" i="1" s="1"/>
  <c r="V213" i="1"/>
  <c r="W213" i="1" s="1"/>
  <c r="V212" i="1"/>
  <c r="W212" i="1" s="1"/>
  <c r="V211" i="1"/>
  <c r="W211" i="1" s="1"/>
  <c r="M211" i="1"/>
  <c r="W210" i="1"/>
  <c r="V210" i="1"/>
  <c r="M210" i="1"/>
  <c r="V209" i="1"/>
  <c r="M209" i="1"/>
  <c r="U207" i="1"/>
  <c r="U206" i="1"/>
  <c r="V205" i="1"/>
  <c r="W205" i="1" s="1"/>
  <c r="V204" i="1"/>
  <c r="W204" i="1" s="1"/>
  <c r="M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V183" i="1"/>
  <c r="U181" i="1"/>
  <c r="U180" i="1"/>
  <c r="W179" i="1"/>
  <c r="V179" i="1"/>
  <c r="M179" i="1"/>
  <c r="V178" i="1"/>
  <c r="W178" i="1" s="1"/>
  <c r="M178" i="1"/>
  <c r="W177" i="1"/>
  <c r="V177" i="1"/>
  <c r="M177" i="1"/>
  <c r="V176" i="1"/>
  <c r="W176" i="1" s="1"/>
  <c r="V175" i="1"/>
  <c r="W175" i="1" s="1"/>
  <c r="M175" i="1"/>
  <c r="W174" i="1"/>
  <c r="V174" i="1"/>
  <c r="M174" i="1"/>
  <c r="V173" i="1"/>
  <c r="W173" i="1" s="1"/>
  <c r="M173" i="1"/>
  <c r="W172" i="1"/>
  <c r="V172" i="1"/>
  <c r="W171" i="1"/>
  <c r="V171" i="1"/>
  <c r="W170" i="1"/>
  <c r="V170" i="1"/>
  <c r="W169" i="1"/>
  <c r="V169" i="1"/>
  <c r="W168" i="1"/>
  <c r="V168" i="1"/>
  <c r="M168" i="1"/>
  <c r="V167" i="1"/>
  <c r="W167" i="1" s="1"/>
  <c r="V166" i="1"/>
  <c r="W166" i="1" s="1"/>
  <c r="M166" i="1"/>
  <c r="W165" i="1"/>
  <c r="V165" i="1"/>
  <c r="M165" i="1"/>
  <c r="V164" i="1"/>
  <c r="M164" i="1"/>
  <c r="V162" i="1"/>
  <c r="U162" i="1"/>
  <c r="U161" i="1"/>
  <c r="W160" i="1"/>
  <c r="V160" i="1"/>
  <c r="W159" i="1"/>
  <c r="V159" i="1"/>
  <c r="W158" i="1"/>
  <c r="W161" i="1" s="1"/>
  <c r="V158" i="1"/>
  <c r="V161" i="1" s="1"/>
  <c r="U156" i="1"/>
  <c r="U155" i="1"/>
  <c r="V154" i="1"/>
  <c r="W154" i="1" s="1"/>
  <c r="M154" i="1"/>
  <c r="W153" i="1"/>
  <c r="V153" i="1"/>
  <c r="M153" i="1"/>
  <c r="V152" i="1"/>
  <c r="W152" i="1" s="1"/>
  <c r="V151" i="1"/>
  <c r="W151" i="1" s="1"/>
  <c r="V150" i="1"/>
  <c r="W150" i="1" s="1"/>
  <c r="V149" i="1"/>
  <c r="W149" i="1" s="1"/>
  <c r="M149" i="1"/>
  <c r="W148" i="1"/>
  <c r="V148" i="1"/>
  <c r="M148" i="1"/>
  <c r="V147" i="1"/>
  <c r="W147" i="1" s="1"/>
  <c r="M147" i="1"/>
  <c r="W146" i="1"/>
  <c r="V146" i="1"/>
  <c r="M146" i="1"/>
  <c r="V145" i="1"/>
  <c r="W145" i="1" s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H453" i="1" s="1"/>
  <c r="M138" i="1"/>
  <c r="U135" i="1"/>
  <c r="U134" i="1"/>
  <c r="V133" i="1"/>
  <c r="W133" i="1" s="1"/>
  <c r="M133" i="1"/>
  <c r="W132" i="1"/>
  <c r="V132" i="1"/>
  <c r="M132" i="1"/>
  <c r="V131" i="1"/>
  <c r="G453" i="1" s="1"/>
  <c r="M131" i="1"/>
  <c r="U127" i="1"/>
  <c r="U126" i="1"/>
  <c r="V125" i="1"/>
  <c r="W125" i="1" s="1"/>
  <c r="M125" i="1"/>
  <c r="W124" i="1"/>
  <c r="V124" i="1"/>
  <c r="M124" i="1"/>
  <c r="V123" i="1"/>
  <c r="W123" i="1" s="1"/>
  <c r="M123" i="1"/>
  <c r="W122" i="1"/>
  <c r="W126" i="1" s="1"/>
  <c r="V122" i="1"/>
  <c r="M122" i="1"/>
  <c r="U119" i="1"/>
  <c r="U118" i="1"/>
  <c r="W117" i="1"/>
  <c r="V117" i="1"/>
  <c r="W116" i="1"/>
  <c r="V116" i="1"/>
  <c r="W115" i="1"/>
  <c r="V115" i="1"/>
  <c r="M115" i="1"/>
  <c r="V114" i="1"/>
  <c r="V119" i="1" s="1"/>
  <c r="M114" i="1"/>
  <c r="U112" i="1"/>
  <c r="U111" i="1"/>
  <c r="V110" i="1"/>
  <c r="W110" i="1" s="1"/>
  <c r="M110" i="1"/>
  <c r="W109" i="1"/>
  <c r="V109" i="1"/>
  <c r="W108" i="1"/>
  <c r="V108" i="1"/>
  <c r="W107" i="1"/>
  <c r="V107" i="1"/>
  <c r="W106" i="1"/>
  <c r="V106" i="1"/>
  <c r="M106" i="1"/>
  <c r="V105" i="1"/>
  <c r="W105" i="1" s="1"/>
  <c r="M105" i="1"/>
  <c r="W104" i="1"/>
  <c r="V104" i="1"/>
  <c r="V111" i="1" s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V101" i="1" s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V84" i="1"/>
  <c r="W83" i="1"/>
  <c r="V83" i="1"/>
  <c r="V89" i="1" s="1"/>
  <c r="M83" i="1"/>
  <c r="U81" i="1"/>
  <c r="U80" i="1"/>
  <c r="W79" i="1"/>
  <c r="V79" i="1"/>
  <c r="M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V69" i="1"/>
  <c r="W69" i="1" s="1"/>
  <c r="M69" i="1"/>
  <c r="W68" i="1"/>
  <c r="V68" i="1"/>
  <c r="M68" i="1"/>
  <c r="V67" i="1"/>
  <c r="W67" i="1" s="1"/>
  <c r="V66" i="1"/>
  <c r="W66" i="1" s="1"/>
  <c r="M66" i="1"/>
  <c r="W65" i="1"/>
  <c r="V65" i="1"/>
  <c r="M65" i="1"/>
  <c r="V64" i="1"/>
  <c r="W64" i="1" s="1"/>
  <c r="M64" i="1"/>
  <c r="W63" i="1"/>
  <c r="V63" i="1"/>
  <c r="M63" i="1"/>
  <c r="U60" i="1"/>
  <c r="U59" i="1"/>
  <c r="W58" i="1"/>
  <c r="V58" i="1"/>
  <c r="W57" i="1"/>
  <c r="V57" i="1"/>
  <c r="M57" i="1"/>
  <c r="V56" i="1"/>
  <c r="D453" i="1" s="1"/>
  <c r="M56" i="1"/>
  <c r="U53" i="1"/>
  <c r="U52" i="1"/>
  <c r="V51" i="1"/>
  <c r="W51" i="1" s="1"/>
  <c r="M51" i="1"/>
  <c r="W50" i="1"/>
  <c r="W52" i="1" s="1"/>
  <c r="V50" i="1"/>
  <c r="V52" i="1" s="1"/>
  <c r="M50" i="1"/>
  <c r="U46" i="1"/>
  <c r="V45" i="1"/>
  <c r="U45" i="1"/>
  <c r="W44" i="1"/>
  <c r="W45" i="1" s="1"/>
  <c r="V44" i="1"/>
  <c r="V46" i="1" s="1"/>
  <c r="M44" i="1"/>
  <c r="U42" i="1"/>
  <c r="V41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V28" i="1"/>
  <c r="W28" i="1" s="1"/>
  <c r="M28" i="1"/>
  <c r="W27" i="1"/>
  <c r="V27" i="1"/>
  <c r="M27" i="1"/>
  <c r="V26" i="1"/>
  <c r="V32" i="1" s="1"/>
  <c r="M26" i="1"/>
  <c r="U24" i="1"/>
  <c r="U23" i="1"/>
  <c r="U447" i="1" s="1"/>
  <c r="V22" i="1"/>
  <c r="V24" i="1" s="1"/>
  <c r="H10" i="1"/>
  <c r="A9" i="1"/>
  <c r="A10" i="1" s="1"/>
  <c r="D7" i="1"/>
  <c r="N6" i="1"/>
  <c r="M2" i="1"/>
  <c r="J9" i="1" l="1"/>
  <c r="F10" i="1"/>
  <c r="F9" i="1"/>
  <c r="U443" i="1"/>
  <c r="W80" i="1"/>
  <c r="W89" i="1"/>
  <c r="W111" i="1"/>
  <c r="V33" i="1"/>
  <c r="V443" i="1" s="1"/>
  <c r="V37" i="1"/>
  <c r="V53" i="1"/>
  <c r="V59" i="1"/>
  <c r="V80" i="1"/>
  <c r="V90" i="1"/>
  <c r="V102" i="1"/>
  <c r="V112" i="1"/>
  <c r="V118" i="1"/>
  <c r="V127" i="1"/>
  <c r="V135" i="1"/>
  <c r="V156" i="1"/>
  <c r="V181" i="1"/>
  <c r="W164" i="1"/>
  <c r="W180" i="1" s="1"/>
  <c r="V228" i="1"/>
  <c r="V277" i="1"/>
  <c r="V283" i="1"/>
  <c r="V286" i="1"/>
  <c r="W285" i="1"/>
  <c r="W286" i="1" s="1"/>
  <c r="V287" i="1"/>
  <c r="V290" i="1"/>
  <c r="W289" i="1"/>
  <c r="W290" i="1" s="1"/>
  <c r="V291" i="1"/>
  <c r="V294" i="1"/>
  <c r="V295" i="1"/>
  <c r="W293" i="1"/>
  <c r="W294" i="1" s="1"/>
  <c r="V315" i="1"/>
  <c r="V342" i="1"/>
  <c r="W328" i="1"/>
  <c r="W341" i="1" s="1"/>
  <c r="M453" i="1"/>
  <c r="V341" i="1"/>
  <c r="C453" i="1"/>
  <c r="K453" i="1"/>
  <c r="B453" i="1"/>
  <c r="V445" i="1"/>
  <c r="V444" i="1"/>
  <c r="V400" i="1"/>
  <c r="V404" i="1"/>
  <c r="W402" i="1"/>
  <c r="W404" i="1" s="1"/>
  <c r="V405" i="1"/>
  <c r="P453" i="1"/>
  <c r="V425" i="1"/>
  <c r="W423" i="1"/>
  <c r="W425" i="1" s="1"/>
  <c r="V426" i="1"/>
  <c r="V436" i="1"/>
  <c r="H9" i="1"/>
  <c r="W22" i="1"/>
  <c r="W23" i="1" s="1"/>
  <c r="V23" i="1"/>
  <c r="W26" i="1"/>
  <c r="W32" i="1" s="1"/>
  <c r="W35" i="1"/>
  <c r="W37" i="1" s="1"/>
  <c r="W56" i="1"/>
  <c r="W59" i="1" s="1"/>
  <c r="V60" i="1"/>
  <c r="E453" i="1"/>
  <c r="V81" i="1"/>
  <c r="W92" i="1"/>
  <c r="W101" i="1" s="1"/>
  <c r="W114" i="1"/>
  <c r="W118" i="1" s="1"/>
  <c r="F453" i="1"/>
  <c r="V126" i="1"/>
  <c r="W131" i="1"/>
  <c r="W134" i="1" s="1"/>
  <c r="V134" i="1"/>
  <c r="W138" i="1"/>
  <c r="W155" i="1" s="1"/>
  <c r="V155" i="1"/>
  <c r="V180" i="1"/>
  <c r="V206" i="1"/>
  <c r="W183" i="1"/>
  <c r="W206" i="1" s="1"/>
  <c r="V207" i="1"/>
  <c r="V215" i="1"/>
  <c r="W209" i="1"/>
  <c r="W215" i="1" s="1"/>
  <c r="V216" i="1"/>
  <c r="V222" i="1"/>
  <c r="V229" i="1"/>
  <c r="W224" i="1"/>
  <c r="W228" i="1" s="1"/>
  <c r="I453" i="1"/>
  <c r="V239" i="1"/>
  <c r="V245" i="1"/>
  <c r="J453" i="1"/>
  <c r="V251" i="1"/>
  <c r="W248" i="1"/>
  <c r="W250" i="1" s="1"/>
  <c r="V257" i="1"/>
  <c r="V256" i="1"/>
  <c r="W277" i="1"/>
  <c r="V282" i="1"/>
  <c r="V303" i="1"/>
  <c r="V308" i="1"/>
  <c r="W305" i="1"/>
  <c r="W307" i="1" s="1"/>
  <c r="V307" i="1"/>
  <c r="V352" i="1"/>
  <c r="W351" i="1"/>
  <c r="W352" i="1" s="1"/>
  <c r="V353" i="1"/>
  <c r="V362" i="1"/>
  <c r="W361" i="1"/>
  <c r="W362" i="1" s="1"/>
  <c r="V363" i="1"/>
  <c r="N453" i="1"/>
  <c r="V369" i="1"/>
  <c r="W366" i="1"/>
  <c r="W368" i="1" s="1"/>
  <c r="V368" i="1"/>
  <c r="W376" i="1"/>
  <c r="U446" i="1"/>
  <c r="O453" i="1"/>
  <c r="V240" i="1"/>
  <c r="L453" i="1"/>
  <c r="V302" i="1"/>
  <c r="W298" i="1"/>
  <c r="W302" i="1" s="1"/>
  <c r="W348" i="1"/>
  <c r="V377" i="1"/>
  <c r="V384" i="1"/>
  <c r="W383" i="1"/>
  <c r="W384" i="1" s="1"/>
  <c r="V385" i="1"/>
  <c r="V399" i="1"/>
  <c r="W389" i="1"/>
  <c r="W399" i="1" s="1"/>
  <c r="V413" i="1"/>
  <c r="W407" i="1"/>
  <c r="W413" i="1" s="1"/>
  <c r="V414" i="1"/>
  <c r="V419" i="1"/>
  <c r="W416" i="1"/>
  <c r="W418" i="1" s="1"/>
  <c r="V435" i="1"/>
  <c r="W433" i="1"/>
  <c r="W435" i="1" s="1"/>
  <c r="W448" i="1" l="1"/>
  <c r="V447" i="1"/>
  <c r="V446" i="1"/>
</calcChain>
</file>

<file path=xl/sharedStrings.xml><?xml version="1.0" encoding="utf-8"?>
<sst xmlns="http://schemas.openxmlformats.org/spreadsheetml/2006/main" count="1743" uniqueCount="717">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</sst>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716</v>
      </c>
      <c r="I5" s="320"/>
      <c r="J5" s="320"/>
      <c r="K5" s="318"/>
      <c r="M5" s="25" t="s">
        <v>10</v>
      </c>
      <c r="N5" s="321">
        <v>45150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682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4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0.375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 t="s">
        <v>55</v>
      </c>
    </row>
    <row r="18" spans="1:29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</row>
    <row r="19" spans="1:29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9"/>
      <c r="Y19" s="49"/>
    </row>
    <row r="20" spans="1:29" ht="16.5" customHeight="1" x14ac:dyDescent="0.25">
      <c r="A20" s="382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1"/>
      <c r="Y20" s="301"/>
    </row>
    <row r="21" spans="1:29" ht="14.25" customHeight="1" x14ac:dyDescent="0.25">
      <c r="A21" s="383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0"/>
      <c r="Y21" s="300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4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5" t="s">
        <v>63</v>
      </c>
      <c r="N22" s="386"/>
      <c r="O22" s="386"/>
      <c r="P22" s="386"/>
      <c r="Q22" s="329"/>
      <c r="R22" s="35"/>
      <c r="S22" s="35"/>
      <c r="T22" s="36" t="s">
        <v>64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88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89"/>
      <c r="M23" s="387" t="s">
        <v>65</v>
      </c>
      <c r="N23" s="341"/>
      <c r="O23" s="341"/>
      <c r="P23" s="341"/>
      <c r="Q23" s="341"/>
      <c r="R23" s="341"/>
      <c r="S23" s="342"/>
      <c r="T23" s="38" t="s">
        <v>66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29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89"/>
      <c r="M24" s="387" t="s">
        <v>65</v>
      </c>
      <c r="N24" s="341"/>
      <c r="O24" s="341"/>
      <c r="P24" s="341"/>
      <c r="Q24" s="341"/>
      <c r="R24" s="341"/>
      <c r="S24" s="342"/>
      <c r="T24" s="38" t="s">
        <v>64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29" ht="14.25" customHeight="1" x14ac:dyDescent="0.25">
      <c r="A25" s="383" t="s">
        <v>67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0"/>
      <c r="Y25" s="300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84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9"/>
      <c r="R26" s="35"/>
      <c r="S26" s="35"/>
      <c r="T26" s="36" t="s">
        <v>64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84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9"/>
      <c r="R27" s="35"/>
      <c r="S27" s="35"/>
      <c r="T27" s="36" t="s">
        <v>64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84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9"/>
      <c r="R28" s="35"/>
      <c r="S28" s="35"/>
      <c r="T28" s="36" t="s">
        <v>64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84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3" t="s">
        <v>76</v>
      </c>
      <c r="N29" s="386"/>
      <c r="O29" s="386"/>
      <c r="P29" s="386"/>
      <c r="Q29" s="329"/>
      <c r="R29" s="35"/>
      <c r="S29" s="35"/>
      <c r="T29" s="36" t="s">
        <v>64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84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9"/>
      <c r="R30" s="35"/>
      <c r="S30" s="35"/>
      <c r="T30" s="36" t="s">
        <v>64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84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9"/>
      <c r="R31" s="35"/>
      <c r="S31" s="35"/>
      <c r="T31" s="36" t="s">
        <v>64</v>
      </c>
      <c r="U31" s="305">
        <v>126</v>
      </c>
      <c r="V31" s="306">
        <f t="shared" si="0"/>
        <v>126</v>
      </c>
      <c r="W31" s="37">
        <f t="shared" si="1"/>
        <v>0.3765</v>
      </c>
      <c r="X31" s="57"/>
      <c r="Y31" s="58"/>
      <c r="AC31" s="65" t="s">
        <v>1</v>
      </c>
    </row>
    <row r="32" spans="1:29" x14ac:dyDescent="0.2">
      <c r="A32" s="388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89"/>
      <c r="M32" s="387" t="s">
        <v>65</v>
      </c>
      <c r="N32" s="341"/>
      <c r="O32" s="341"/>
      <c r="P32" s="341"/>
      <c r="Q32" s="341"/>
      <c r="R32" s="341"/>
      <c r="S32" s="342"/>
      <c r="T32" s="38" t="s">
        <v>66</v>
      </c>
      <c r="U32" s="307">
        <f>IFERROR(U26/H26,"0")+IFERROR(U27/H27,"0")+IFERROR(U28/H28,"0")+IFERROR(U29/H29,"0")+IFERROR(U30/H30,"0")+IFERROR(U31/H31,"0")</f>
        <v>50</v>
      </c>
      <c r="V32" s="307">
        <f>IFERROR(V26/H26,"0")+IFERROR(V27/H27,"0")+IFERROR(V28/H28,"0")+IFERROR(V29/H29,"0")+IFERROR(V30/H30,"0")+IFERROR(V31/H31,"0")</f>
        <v>50</v>
      </c>
      <c r="W32" s="307">
        <f>IFERROR(IF(W26="",0,W26),"0")+IFERROR(IF(W27="",0,W27),"0")+IFERROR(IF(W28="",0,W28),"0")+IFERROR(IF(W29="",0,W29),"0")+IFERROR(IF(W30="",0,W30),"0")+IFERROR(IF(W31="",0,W31),"0")</f>
        <v>0.3765</v>
      </c>
      <c r="X32" s="308"/>
      <c r="Y32" s="308"/>
    </row>
    <row r="33" spans="1:29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89"/>
      <c r="M33" s="387" t="s">
        <v>65</v>
      </c>
      <c r="N33" s="341"/>
      <c r="O33" s="341"/>
      <c r="P33" s="341"/>
      <c r="Q33" s="341"/>
      <c r="R33" s="341"/>
      <c r="S33" s="342"/>
      <c r="T33" s="38" t="s">
        <v>64</v>
      </c>
      <c r="U33" s="307">
        <f>IFERROR(SUM(U26:U31),"0")</f>
        <v>126</v>
      </c>
      <c r="V33" s="307">
        <f>IFERROR(SUM(V26:V31),"0")</f>
        <v>126</v>
      </c>
      <c r="W33" s="38"/>
      <c r="X33" s="308"/>
      <c r="Y33" s="308"/>
    </row>
    <row r="34" spans="1:29" ht="14.25" customHeight="1" x14ac:dyDescent="0.25">
      <c r="A34" s="383" t="s">
        <v>81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0"/>
      <c r="Y34" s="300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84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84</v>
      </c>
      <c r="L35" s="33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9"/>
      <c r="R35" s="35"/>
      <c r="S35" s="35"/>
      <c r="T35" s="36" t="s">
        <v>64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84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88</v>
      </c>
      <c r="L36" s="33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9"/>
      <c r="R36" s="35"/>
      <c r="S36" s="35"/>
      <c r="T36" s="36" t="s">
        <v>64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88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89"/>
      <c r="M37" s="387" t="s">
        <v>65</v>
      </c>
      <c r="N37" s="341"/>
      <c r="O37" s="341"/>
      <c r="P37" s="341"/>
      <c r="Q37" s="341"/>
      <c r="R37" s="341"/>
      <c r="S37" s="342"/>
      <c r="T37" s="38" t="s">
        <v>66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29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89"/>
      <c r="M38" s="387" t="s">
        <v>65</v>
      </c>
      <c r="N38" s="341"/>
      <c r="O38" s="341"/>
      <c r="P38" s="341"/>
      <c r="Q38" s="341"/>
      <c r="R38" s="341"/>
      <c r="S38" s="342"/>
      <c r="T38" s="38" t="s">
        <v>64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29" ht="14.25" customHeight="1" x14ac:dyDescent="0.25">
      <c r="A39" s="383" t="s">
        <v>89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0"/>
      <c r="Y39" s="300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84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84</v>
      </c>
      <c r="L40" s="33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9"/>
      <c r="R40" s="35"/>
      <c r="S40" s="35"/>
      <c r="T40" s="36" t="s">
        <v>64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88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89"/>
      <c r="M41" s="387" t="s">
        <v>65</v>
      </c>
      <c r="N41" s="341"/>
      <c r="O41" s="341"/>
      <c r="P41" s="341"/>
      <c r="Q41" s="341"/>
      <c r="R41" s="341"/>
      <c r="S41" s="342"/>
      <c r="T41" s="38" t="s">
        <v>66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29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89"/>
      <c r="M42" s="387" t="s">
        <v>65</v>
      </c>
      <c r="N42" s="341"/>
      <c r="O42" s="341"/>
      <c r="P42" s="341"/>
      <c r="Q42" s="341"/>
      <c r="R42" s="341"/>
      <c r="S42" s="342"/>
      <c r="T42" s="38" t="s">
        <v>64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29" ht="14.25" customHeight="1" x14ac:dyDescent="0.25">
      <c r="A43" s="383" t="s">
        <v>93</v>
      </c>
      <c r="B43" s="313"/>
      <c r="C43" s="313"/>
      <c r="D43" s="313"/>
      <c r="E43" s="313"/>
      <c r="F43" s="313"/>
      <c r="G43" s="313"/>
      <c r="H43" s="313"/>
      <c r="I43" s="313"/>
      <c r="J43" s="313"/>
      <c r="K43" s="313"/>
      <c r="L43" s="313"/>
      <c r="M43" s="313"/>
      <c r="N43" s="313"/>
      <c r="O43" s="313"/>
      <c r="P43" s="313"/>
      <c r="Q43" s="313"/>
      <c r="R43" s="313"/>
      <c r="S43" s="313"/>
      <c r="T43" s="313"/>
      <c r="U43" s="313"/>
      <c r="V43" s="313"/>
      <c r="W43" s="313"/>
      <c r="X43" s="300"/>
      <c r="Y43" s="300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84">
        <v>4607091389111</v>
      </c>
      <c r="E44" s="329"/>
      <c r="F44" s="304">
        <v>2.5000000000000001E-2</v>
      </c>
      <c r="G44" s="33">
        <v>10</v>
      </c>
      <c r="H44" s="304">
        <v>0.25</v>
      </c>
      <c r="I44" s="304">
        <v>0.49199999999999999</v>
      </c>
      <c r="J44" s="33">
        <v>156</v>
      </c>
      <c r="K44" s="34" t="s">
        <v>84</v>
      </c>
      <c r="L44" s="33">
        <v>120</v>
      </c>
      <c r="M44" s="39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6"/>
      <c r="O44" s="386"/>
      <c r="P44" s="386"/>
      <c r="Q44" s="329"/>
      <c r="R44" s="35"/>
      <c r="S44" s="35"/>
      <c r="T44" s="36" t="s">
        <v>64</v>
      </c>
      <c r="U44" s="305">
        <v>0</v>
      </c>
      <c r="V44" s="30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88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89"/>
      <c r="M45" s="387" t="s">
        <v>65</v>
      </c>
      <c r="N45" s="341"/>
      <c r="O45" s="341"/>
      <c r="P45" s="341"/>
      <c r="Q45" s="341"/>
      <c r="R45" s="341"/>
      <c r="S45" s="342"/>
      <c r="T45" s="38" t="s">
        <v>66</v>
      </c>
      <c r="U45" s="307">
        <f>IFERROR(U44/H44,"0")</f>
        <v>0</v>
      </c>
      <c r="V45" s="307">
        <f>IFERROR(V44/H44,"0")</f>
        <v>0</v>
      </c>
      <c r="W45" s="307">
        <f>IFERROR(IF(W44="",0,W44),"0")</f>
        <v>0</v>
      </c>
      <c r="X45" s="308"/>
      <c r="Y45" s="308"/>
    </row>
    <row r="46" spans="1:29" x14ac:dyDescent="0.2">
      <c r="A46" s="313"/>
      <c r="B46" s="313"/>
      <c r="C46" s="313"/>
      <c r="D46" s="313"/>
      <c r="E46" s="313"/>
      <c r="F46" s="313"/>
      <c r="G46" s="313"/>
      <c r="H46" s="313"/>
      <c r="I46" s="313"/>
      <c r="J46" s="313"/>
      <c r="K46" s="313"/>
      <c r="L46" s="389"/>
      <c r="M46" s="387" t="s">
        <v>65</v>
      </c>
      <c r="N46" s="341"/>
      <c r="O46" s="341"/>
      <c r="P46" s="341"/>
      <c r="Q46" s="341"/>
      <c r="R46" s="341"/>
      <c r="S46" s="342"/>
      <c r="T46" s="38" t="s">
        <v>64</v>
      </c>
      <c r="U46" s="307">
        <f>IFERROR(SUM(U44:U44),"0")</f>
        <v>0</v>
      </c>
      <c r="V46" s="307">
        <f>IFERROR(SUM(V44:V44),"0")</f>
        <v>0</v>
      </c>
      <c r="W46" s="38"/>
      <c r="X46" s="308"/>
      <c r="Y46" s="308"/>
    </row>
    <row r="47" spans="1:29" ht="27.75" customHeight="1" x14ac:dyDescent="0.2">
      <c r="A47" s="380" t="s">
        <v>96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49"/>
      <c r="Y47" s="49"/>
    </row>
    <row r="48" spans="1:29" ht="16.5" customHeight="1" x14ac:dyDescent="0.25">
      <c r="A48" s="382" t="s">
        <v>97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01"/>
      <c r="Y48" s="301"/>
    </row>
    <row r="49" spans="1:29" ht="14.25" customHeight="1" x14ac:dyDescent="0.25">
      <c r="A49" s="383" t="s">
        <v>98</v>
      </c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13"/>
      <c r="M49" s="313"/>
      <c r="N49" s="313"/>
      <c r="O49" s="313"/>
      <c r="P49" s="313"/>
      <c r="Q49" s="313"/>
      <c r="R49" s="313"/>
      <c r="S49" s="313"/>
      <c r="T49" s="313"/>
      <c r="U49" s="313"/>
      <c r="V49" s="313"/>
      <c r="W49" s="313"/>
      <c r="X49" s="300"/>
      <c r="Y49" s="300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84">
        <v>4680115881440</v>
      </c>
      <c r="E50" s="329"/>
      <c r="F50" s="304">
        <v>1.35</v>
      </c>
      <c r="G50" s="33">
        <v>8</v>
      </c>
      <c r="H50" s="304">
        <v>10.8</v>
      </c>
      <c r="I50" s="304">
        <v>11.28</v>
      </c>
      <c r="J50" s="33">
        <v>56</v>
      </c>
      <c r="K50" s="34" t="s">
        <v>101</v>
      </c>
      <c r="L50" s="33">
        <v>50</v>
      </c>
      <c r="M50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6"/>
      <c r="O50" s="386"/>
      <c r="P50" s="386"/>
      <c r="Q50" s="329"/>
      <c r="R50" s="35"/>
      <c r="S50" s="35"/>
      <c r="T50" s="36" t="s">
        <v>64</v>
      </c>
      <c r="U50" s="305">
        <v>180</v>
      </c>
      <c r="V50" s="306">
        <f>IFERROR(IF(U50="",0,CEILING((U50/$H50),1)*$H50),"")</f>
        <v>183.60000000000002</v>
      </c>
      <c r="W50" s="37">
        <f>IFERROR(IF(V50=0,"",ROUNDUP(V50/H50,0)*0.02175),"")</f>
        <v>0.36974999999999997</v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84">
        <v>4680115881433</v>
      </c>
      <c r="E51" s="329"/>
      <c r="F51" s="304">
        <v>0.45</v>
      </c>
      <c r="G51" s="33">
        <v>6</v>
      </c>
      <c r="H51" s="304">
        <v>2.7</v>
      </c>
      <c r="I51" s="304">
        <v>2.9</v>
      </c>
      <c r="J51" s="33">
        <v>156</v>
      </c>
      <c r="K51" s="34" t="s">
        <v>101</v>
      </c>
      <c r="L51" s="33">
        <v>50</v>
      </c>
      <c r="M51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6"/>
      <c r="O51" s="386"/>
      <c r="P51" s="386"/>
      <c r="Q51" s="329"/>
      <c r="R51" s="35"/>
      <c r="S51" s="35"/>
      <c r="T51" s="36" t="s">
        <v>64</v>
      </c>
      <c r="U51" s="305">
        <v>0</v>
      </c>
      <c r="V51" s="30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88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89"/>
      <c r="M52" s="387" t="s">
        <v>65</v>
      </c>
      <c r="N52" s="341"/>
      <c r="O52" s="341"/>
      <c r="P52" s="341"/>
      <c r="Q52" s="341"/>
      <c r="R52" s="341"/>
      <c r="S52" s="342"/>
      <c r="T52" s="38" t="s">
        <v>66</v>
      </c>
      <c r="U52" s="307">
        <f>IFERROR(U50/H50,"0")+IFERROR(U51/H51,"0")</f>
        <v>16.666666666666664</v>
      </c>
      <c r="V52" s="307">
        <f>IFERROR(V50/H50,"0")+IFERROR(V51/H51,"0")</f>
        <v>17</v>
      </c>
      <c r="W52" s="307">
        <f>IFERROR(IF(W50="",0,W50),"0")+IFERROR(IF(W51="",0,W51),"0")</f>
        <v>0.36974999999999997</v>
      </c>
      <c r="X52" s="308"/>
      <c r="Y52" s="308"/>
    </row>
    <row r="53" spans="1:29" x14ac:dyDescent="0.2">
      <c r="A53" s="313"/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89"/>
      <c r="M53" s="387" t="s">
        <v>65</v>
      </c>
      <c r="N53" s="341"/>
      <c r="O53" s="341"/>
      <c r="P53" s="341"/>
      <c r="Q53" s="341"/>
      <c r="R53" s="341"/>
      <c r="S53" s="342"/>
      <c r="T53" s="38" t="s">
        <v>64</v>
      </c>
      <c r="U53" s="307">
        <f>IFERROR(SUM(U50:U51),"0")</f>
        <v>180</v>
      </c>
      <c r="V53" s="307">
        <f>IFERROR(SUM(V50:V51),"0")</f>
        <v>183.60000000000002</v>
      </c>
      <c r="W53" s="38"/>
      <c r="X53" s="308"/>
      <c r="Y53" s="308"/>
    </row>
    <row r="54" spans="1:29" ht="16.5" customHeight="1" x14ac:dyDescent="0.25">
      <c r="A54" s="382" t="s">
        <v>104</v>
      </c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01"/>
      <c r="Y54" s="301"/>
    </row>
    <row r="55" spans="1:29" ht="14.25" customHeight="1" x14ac:dyDescent="0.25">
      <c r="A55" s="383" t="s">
        <v>105</v>
      </c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  <c r="T55" s="313"/>
      <c r="U55" s="313"/>
      <c r="V55" s="313"/>
      <c r="W55" s="313"/>
      <c r="X55" s="300"/>
      <c r="Y55" s="300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84">
        <v>4680115881426</v>
      </c>
      <c r="E56" s="329"/>
      <c r="F56" s="304">
        <v>1.35</v>
      </c>
      <c r="G56" s="33">
        <v>8</v>
      </c>
      <c r="H56" s="304">
        <v>10.8</v>
      </c>
      <c r="I56" s="304">
        <v>11.28</v>
      </c>
      <c r="J56" s="33">
        <v>56</v>
      </c>
      <c r="K56" s="34" t="s">
        <v>101</v>
      </c>
      <c r="L56" s="33">
        <v>50</v>
      </c>
      <c r="M56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6"/>
      <c r="O56" s="386"/>
      <c r="P56" s="386"/>
      <c r="Q56" s="329"/>
      <c r="R56" s="35"/>
      <c r="S56" s="35"/>
      <c r="T56" s="36" t="s">
        <v>64</v>
      </c>
      <c r="U56" s="305">
        <v>370</v>
      </c>
      <c r="V56" s="306">
        <f>IFERROR(IF(U56="",0,CEILING((U56/$H56),1)*$H56),"")</f>
        <v>378</v>
      </c>
      <c r="W56" s="37">
        <f>IFERROR(IF(V56=0,"",ROUNDUP(V56/H56,0)*0.02175),"")</f>
        <v>0.76124999999999998</v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84">
        <v>4680115881419</v>
      </c>
      <c r="E57" s="329"/>
      <c r="F57" s="304">
        <v>0.45</v>
      </c>
      <c r="G57" s="33">
        <v>10</v>
      </c>
      <c r="H57" s="304">
        <v>4.5</v>
      </c>
      <c r="I57" s="304">
        <v>4.74</v>
      </c>
      <c r="J57" s="33">
        <v>120</v>
      </c>
      <c r="K57" s="34" t="s">
        <v>101</v>
      </c>
      <c r="L57" s="33">
        <v>50</v>
      </c>
      <c r="M57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6"/>
      <c r="O57" s="386"/>
      <c r="P57" s="386"/>
      <c r="Q57" s="329"/>
      <c r="R57" s="35"/>
      <c r="S57" s="35"/>
      <c r="T57" s="36" t="s">
        <v>64</v>
      </c>
      <c r="U57" s="305">
        <v>0</v>
      </c>
      <c r="V57" s="30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84">
        <v>4680115881525</v>
      </c>
      <c r="E58" s="329"/>
      <c r="F58" s="304">
        <v>0.4</v>
      </c>
      <c r="G58" s="33">
        <v>10</v>
      </c>
      <c r="H58" s="304">
        <v>4</v>
      </c>
      <c r="I58" s="304">
        <v>4.24</v>
      </c>
      <c r="J58" s="33">
        <v>120</v>
      </c>
      <c r="K58" s="34" t="s">
        <v>101</v>
      </c>
      <c r="L58" s="33">
        <v>50</v>
      </c>
      <c r="M58" s="404" t="s">
        <v>112</v>
      </c>
      <c r="N58" s="386"/>
      <c r="O58" s="386"/>
      <c r="P58" s="386"/>
      <c r="Q58" s="329"/>
      <c r="R58" s="35"/>
      <c r="S58" s="35"/>
      <c r="T58" s="36" t="s">
        <v>64</v>
      </c>
      <c r="U58" s="305">
        <v>0</v>
      </c>
      <c r="V58" s="30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88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89"/>
      <c r="M59" s="387" t="s">
        <v>65</v>
      </c>
      <c r="N59" s="341"/>
      <c r="O59" s="341"/>
      <c r="P59" s="341"/>
      <c r="Q59" s="341"/>
      <c r="R59" s="341"/>
      <c r="S59" s="342"/>
      <c r="T59" s="38" t="s">
        <v>66</v>
      </c>
      <c r="U59" s="307">
        <f>IFERROR(U56/H56,"0")+IFERROR(U57/H57,"0")+IFERROR(U58/H58,"0")</f>
        <v>34.25925925925926</v>
      </c>
      <c r="V59" s="307">
        <f>IFERROR(V56/H56,"0")+IFERROR(V57/H57,"0")+IFERROR(V58/H58,"0")</f>
        <v>35</v>
      </c>
      <c r="W59" s="307">
        <f>IFERROR(IF(W56="",0,W56),"0")+IFERROR(IF(W57="",0,W57),"0")+IFERROR(IF(W58="",0,W58),"0")</f>
        <v>0.76124999999999998</v>
      </c>
      <c r="X59" s="308"/>
      <c r="Y59" s="308"/>
    </row>
    <row r="60" spans="1:29" x14ac:dyDescent="0.2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89"/>
      <c r="M60" s="387" t="s">
        <v>65</v>
      </c>
      <c r="N60" s="341"/>
      <c r="O60" s="341"/>
      <c r="P60" s="341"/>
      <c r="Q60" s="341"/>
      <c r="R60" s="341"/>
      <c r="S60" s="342"/>
      <c r="T60" s="38" t="s">
        <v>64</v>
      </c>
      <c r="U60" s="307">
        <f>IFERROR(SUM(U56:U58),"0")</f>
        <v>370</v>
      </c>
      <c r="V60" s="307">
        <f>IFERROR(SUM(V56:V58),"0")</f>
        <v>378</v>
      </c>
      <c r="W60" s="38"/>
      <c r="X60" s="308"/>
      <c r="Y60" s="308"/>
    </row>
    <row r="61" spans="1:29" ht="16.5" customHeight="1" x14ac:dyDescent="0.25">
      <c r="A61" s="382" t="s">
        <v>96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01"/>
      <c r="Y61" s="301"/>
    </row>
    <row r="62" spans="1:29" ht="14.25" customHeight="1" x14ac:dyDescent="0.25">
      <c r="A62" s="383" t="s">
        <v>105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00"/>
      <c r="Y62" s="300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84">
        <v>4607091382945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101</v>
      </c>
      <c r="L63" s="33">
        <v>50</v>
      </c>
      <c r="M63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6"/>
      <c r="O63" s="386"/>
      <c r="P63" s="386"/>
      <c r="Q63" s="329"/>
      <c r="R63" s="35"/>
      <c r="S63" s="35"/>
      <c r="T63" s="36" t="s">
        <v>64</v>
      </c>
      <c r="U63" s="305">
        <v>0</v>
      </c>
      <c r="V63" s="306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84">
        <v>4607091385670</v>
      </c>
      <c r="E64" s="329"/>
      <c r="F64" s="304">
        <v>1.35</v>
      </c>
      <c r="G64" s="33">
        <v>8</v>
      </c>
      <c r="H64" s="304">
        <v>10.8</v>
      </c>
      <c r="I64" s="304">
        <v>11.28</v>
      </c>
      <c r="J64" s="33">
        <v>56</v>
      </c>
      <c r="K64" s="34" t="s">
        <v>101</v>
      </c>
      <c r="L64" s="33">
        <v>50</v>
      </c>
      <c r="M64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6"/>
      <c r="O64" s="386"/>
      <c r="P64" s="386"/>
      <c r="Q64" s="329"/>
      <c r="R64" s="35"/>
      <c r="S64" s="35"/>
      <c r="T64" s="36" t="s">
        <v>64</v>
      </c>
      <c r="U64" s="305">
        <v>380</v>
      </c>
      <c r="V64" s="306">
        <f t="shared" si="2"/>
        <v>388.8</v>
      </c>
      <c r="W64" s="37">
        <f>IFERROR(IF(V64=0,"",ROUNDUP(V64/H64,0)*0.02175),"")</f>
        <v>0.78299999999999992</v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84">
        <v>4680115881327</v>
      </c>
      <c r="E65" s="329"/>
      <c r="F65" s="304">
        <v>1.35</v>
      </c>
      <c r="G65" s="33">
        <v>8</v>
      </c>
      <c r="H65" s="304">
        <v>10.8</v>
      </c>
      <c r="I65" s="304">
        <v>11.28</v>
      </c>
      <c r="J65" s="33">
        <v>56</v>
      </c>
      <c r="K65" s="34" t="s">
        <v>119</v>
      </c>
      <c r="L65" s="33">
        <v>50</v>
      </c>
      <c r="M65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6"/>
      <c r="O65" s="386"/>
      <c r="P65" s="386"/>
      <c r="Q65" s="329"/>
      <c r="R65" s="35"/>
      <c r="S65" s="35"/>
      <c r="T65" s="36" t="s">
        <v>64</v>
      </c>
      <c r="U65" s="305">
        <v>0</v>
      </c>
      <c r="V65" s="306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84">
        <v>4607091388312</v>
      </c>
      <c r="E66" s="329"/>
      <c r="F66" s="304">
        <v>1.35</v>
      </c>
      <c r="G66" s="33">
        <v>8</v>
      </c>
      <c r="H66" s="304">
        <v>10.8</v>
      </c>
      <c r="I66" s="304">
        <v>11.28</v>
      </c>
      <c r="J66" s="33">
        <v>56</v>
      </c>
      <c r="K66" s="34" t="s">
        <v>101</v>
      </c>
      <c r="L66" s="33">
        <v>45</v>
      </c>
      <c r="M66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6"/>
      <c r="O66" s="386"/>
      <c r="P66" s="386"/>
      <c r="Q66" s="329"/>
      <c r="R66" s="35"/>
      <c r="S66" s="35"/>
      <c r="T66" s="36" t="s">
        <v>64</v>
      </c>
      <c r="U66" s="305">
        <v>0</v>
      </c>
      <c r="V66" s="30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84">
        <v>4680115882133</v>
      </c>
      <c r="E67" s="329"/>
      <c r="F67" s="304">
        <v>1.35</v>
      </c>
      <c r="G67" s="33">
        <v>8</v>
      </c>
      <c r="H67" s="304">
        <v>10.8</v>
      </c>
      <c r="I67" s="304">
        <v>11.28</v>
      </c>
      <c r="J67" s="33">
        <v>56</v>
      </c>
      <c r="K67" s="34" t="s">
        <v>101</v>
      </c>
      <c r="L67" s="33">
        <v>50</v>
      </c>
      <c r="M67" s="409" t="s">
        <v>124</v>
      </c>
      <c r="N67" s="386"/>
      <c r="O67" s="386"/>
      <c r="P67" s="386"/>
      <c r="Q67" s="329"/>
      <c r="R67" s="35"/>
      <c r="S67" s="35"/>
      <c r="T67" s="36" t="s">
        <v>64</v>
      </c>
      <c r="U67" s="305">
        <v>0</v>
      </c>
      <c r="V67" s="30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84">
        <v>4607091382952</v>
      </c>
      <c r="E68" s="329"/>
      <c r="F68" s="304">
        <v>0.5</v>
      </c>
      <c r="G68" s="33">
        <v>6</v>
      </c>
      <c r="H68" s="304">
        <v>3</v>
      </c>
      <c r="I68" s="304">
        <v>3.2</v>
      </c>
      <c r="J68" s="33">
        <v>156</v>
      </c>
      <c r="K68" s="34" t="s">
        <v>101</v>
      </c>
      <c r="L68" s="33">
        <v>50</v>
      </c>
      <c r="M68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6"/>
      <c r="O68" s="386"/>
      <c r="P68" s="386"/>
      <c r="Q68" s="329"/>
      <c r="R68" s="35"/>
      <c r="S68" s="35"/>
      <c r="T68" s="36" t="s">
        <v>64</v>
      </c>
      <c r="U68" s="305">
        <v>0</v>
      </c>
      <c r="V68" s="30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84">
        <v>4607091385687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129</v>
      </c>
      <c r="L69" s="33">
        <v>50</v>
      </c>
      <c r="M69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6"/>
      <c r="O69" s="386"/>
      <c r="P69" s="386"/>
      <c r="Q69" s="329"/>
      <c r="R69" s="35"/>
      <c r="S69" s="35"/>
      <c r="T69" s="36" t="s">
        <v>64</v>
      </c>
      <c r="U69" s="305">
        <v>32</v>
      </c>
      <c r="V69" s="306">
        <f t="shared" si="2"/>
        <v>32</v>
      </c>
      <c r="W69" s="37">
        <f t="shared" ref="W69:W75" si="3">IFERROR(IF(V69=0,"",ROUNDUP(V69/H69,0)*0.00937),"")</f>
        <v>7.4959999999999999E-2</v>
      </c>
      <c r="X69" s="57"/>
      <c r="Y69" s="58"/>
      <c r="AC69" s="81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4301011565</v>
      </c>
      <c r="D70" s="384">
        <v>4680115882539</v>
      </c>
      <c r="E70" s="329"/>
      <c r="F70" s="304">
        <v>0.37</v>
      </c>
      <c r="G70" s="33">
        <v>10</v>
      </c>
      <c r="H70" s="304">
        <v>3.7</v>
      </c>
      <c r="I70" s="304">
        <v>3.94</v>
      </c>
      <c r="J70" s="33">
        <v>120</v>
      </c>
      <c r="K70" s="34" t="s">
        <v>129</v>
      </c>
      <c r="L70" s="33">
        <v>50</v>
      </c>
      <c r="M70" s="412" t="s">
        <v>132</v>
      </c>
      <c r="N70" s="386"/>
      <c r="O70" s="386"/>
      <c r="P70" s="386"/>
      <c r="Q70" s="329"/>
      <c r="R70" s="35"/>
      <c r="S70" s="35"/>
      <c r="T70" s="36" t="s">
        <v>64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84">
        <v>4607091384604</v>
      </c>
      <c r="E71" s="329"/>
      <c r="F71" s="304">
        <v>0.4</v>
      </c>
      <c r="G71" s="33">
        <v>10</v>
      </c>
      <c r="H71" s="304">
        <v>4</v>
      </c>
      <c r="I71" s="304">
        <v>4.24</v>
      </c>
      <c r="J71" s="33">
        <v>120</v>
      </c>
      <c r="K71" s="34" t="s">
        <v>101</v>
      </c>
      <c r="L71" s="33">
        <v>50</v>
      </c>
      <c r="M71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6"/>
      <c r="O71" s="386"/>
      <c r="P71" s="386"/>
      <c r="Q71" s="329"/>
      <c r="R71" s="35"/>
      <c r="S71" s="35"/>
      <c r="T71" s="36" t="s">
        <v>64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84">
        <v>4680115880283</v>
      </c>
      <c r="E72" s="329"/>
      <c r="F72" s="304">
        <v>0.6</v>
      </c>
      <c r="G72" s="33">
        <v>8</v>
      </c>
      <c r="H72" s="304">
        <v>4.8</v>
      </c>
      <c r="I72" s="304">
        <v>5.04</v>
      </c>
      <c r="J72" s="33">
        <v>120</v>
      </c>
      <c r="K72" s="34" t="s">
        <v>101</v>
      </c>
      <c r="L72" s="33">
        <v>45</v>
      </c>
      <c r="M72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6"/>
      <c r="O72" s="386"/>
      <c r="P72" s="386"/>
      <c r="Q72" s="329"/>
      <c r="R72" s="35"/>
      <c r="S72" s="35"/>
      <c r="T72" s="36" t="s">
        <v>64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84">
        <v>4680115881518</v>
      </c>
      <c r="E73" s="329"/>
      <c r="F73" s="304">
        <v>0.4</v>
      </c>
      <c r="G73" s="33">
        <v>10</v>
      </c>
      <c r="H73" s="304">
        <v>4</v>
      </c>
      <c r="I73" s="304">
        <v>4.24</v>
      </c>
      <c r="J73" s="33">
        <v>120</v>
      </c>
      <c r="K73" s="34" t="s">
        <v>129</v>
      </c>
      <c r="L73" s="33">
        <v>50</v>
      </c>
      <c r="M73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6"/>
      <c r="O73" s="386"/>
      <c r="P73" s="386"/>
      <c r="Q73" s="329"/>
      <c r="R73" s="35"/>
      <c r="S73" s="35"/>
      <c r="T73" s="36" t="s">
        <v>64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4301011414</v>
      </c>
      <c r="D74" s="384">
        <v>4607091381986</v>
      </c>
      <c r="E74" s="329"/>
      <c r="F74" s="304">
        <v>0.5</v>
      </c>
      <c r="G74" s="33">
        <v>10</v>
      </c>
      <c r="H74" s="304">
        <v>5</v>
      </c>
      <c r="I74" s="304">
        <v>5.24</v>
      </c>
      <c r="J74" s="33">
        <v>120</v>
      </c>
      <c r="K74" s="34" t="s">
        <v>101</v>
      </c>
      <c r="L74" s="33">
        <v>45</v>
      </c>
      <c r="M74" s="41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86"/>
      <c r="O74" s="386"/>
      <c r="P74" s="386"/>
      <c r="Q74" s="329"/>
      <c r="R74" s="35"/>
      <c r="S74" s="35"/>
      <c r="T74" s="36" t="s">
        <v>64</v>
      </c>
      <c r="U74" s="305">
        <v>0</v>
      </c>
      <c r="V74" s="30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4301011443</v>
      </c>
      <c r="D75" s="384">
        <v>4680115881303</v>
      </c>
      <c r="E75" s="329"/>
      <c r="F75" s="304">
        <v>0.45</v>
      </c>
      <c r="G75" s="33">
        <v>10</v>
      </c>
      <c r="H75" s="304">
        <v>4.5</v>
      </c>
      <c r="I75" s="304">
        <v>4.71</v>
      </c>
      <c r="J75" s="33">
        <v>120</v>
      </c>
      <c r="K75" s="34" t="s">
        <v>119</v>
      </c>
      <c r="L75" s="33">
        <v>50</v>
      </c>
      <c r="M75" s="4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86"/>
      <c r="O75" s="386"/>
      <c r="P75" s="386"/>
      <c r="Q75" s="329"/>
      <c r="R75" s="35"/>
      <c r="S75" s="35"/>
      <c r="T75" s="36" t="s">
        <v>64</v>
      </c>
      <c r="U75" s="305">
        <v>0</v>
      </c>
      <c r="V75" s="306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84">
        <v>4607091388466</v>
      </c>
      <c r="E76" s="329"/>
      <c r="F76" s="304">
        <v>0.45</v>
      </c>
      <c r="G76" s="33">
        <v>6</v>
      </c>
      <c r="H76" s="304">
        <v>2.7</v>
      </c>
      <c r="I76" s="304">
        <v>2.9</v>
      </c>
      <c r="J76" s="33">
        <v>156</v>
      </c>
      <c r="K76" s="34" t="s">
        <v>129</v>
      </c>
      <c r="L76" s="33">
        <v>45</v>
      </c>
      <c r="M76" s="41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6"/>
      <c r="O76" s="386"/>
      <c r="P76" s="386"/>
      <c r="Q76" s="329"/>
      <c r="R76" s="35"/>
      <c r="S76" s="35"/>
      <c r="T76" s="36" t="s">
        <v>64</v>
      </c>
      <c r="U76" s="305">
        <v>0</v>
      </c>
      <c r="V76" s="306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84">
        <v>4680115880269</v>
      </c>
      <c r="E77" s="329"/>
      <c r="F77" s="304">
        <v>0.375</v>
      </c>
      <c r="G77" s="33">
        <v>10</v>
      </c>
      <c r="H77" s="304">
        <v>3.75</v>
      </c>
      <c r="I77" s="304">
        <v>3.99</v>
      </c>
      <c r="J77" s="33">
        <v>120</v>
      </c>
      <c r="K77" s="34" t="s">
        <v>129</v>
      </c>
      <c r="L77" s="33">
        <v>50</v>
      </c>
      <c r="M77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6"/>
      <c r="O77" s="386"/>
      <c r="P77" s="386"/>
      <c r="Q77" s="329"/>
      <c r="R77" s="35"/>
      <c r="S77" s="35"/>
      <c r="T77" s="36" t="s">
        <v>64</v>
      </c>
      <c r="U77" s="305">
        <v>0</v>
      </c>
      <c r="V77" s="30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84">
        <v>4680115880429</v>
      </c>
      <c r="E78" s="329"/>
      <c r="F78" s="304">
        <v>0.45</v>
      </c>
      <c r="G78" s="33">
        <v>10</v>
      </c>
      <c r="H78" s="304">
        <v>4.5</v>
      </c>
      <c r="I78" s="304">
        <v>4.74</v>
      </c>
      <c r="J78" s="33">
        <v>120</v>
      </c>
      <c r="K78" s="34" t="s">
        <v>129</v>
      </c>
      <c r="L78" s="33">
        <v>50</v>
      </c>
      <c r="M78" s="42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6"/>
      <c r="O78" s="386"/>
      <c r="P78" s="386"/>
      <c r="Q78" s="329"/>
      <c r="R78" s="35"/>
      <c r="S78" s="35"/>
      <c r="T78" s="36" t="s">
        <v>64</v>
      </c>
      <c r="U78" s="305">
        <v>0</v>
      </c>
      <c r="V78" s="30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84">
        <v>4680115881457</v>
      </c>
      <c r="E79" s="329"/>
      <c r="F79" s="304">
        <v>0.75</v>
      </c>
      <c r="G79" s="33">
        <v>6</v>
      </c>
      <c r="H79" s="304">
        <v>4.5</v>
      </c>
      <c r="I79" s="304">
        <v>4.74</v>
      </c>
      <c r="J79" s="33">
        <v>120</v>
      </c>
      <c r="K79" s="34" t="s">
        <v>129</v>
      </c>
      <c r="L79" s="33">
        <v>50</v>
      </c>
      <c r="M79" s="4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6"/>
      <c r="O79" s="386"/>
      <c r="P79" s="386"/>
      <c r="Q79" s="329"/>
      <c r="R79" s="35"/>
      <c r="S79" s="35"/>
      <c r="T79" s="36" t="s">
        <v>64</v>
      </c>
      <c r="U79" s="305">
        <v>0</v>
      </c>
      <c r="V79" s="306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88"/>
      <c r="B80" s="313"/>
      <c r="C80" s="313"/>
      <c r="D80" s="313"/>
      <c r="E80" s="313"/>
      <c r="F80" s="313"/>
      <c r="G80" s="313"/>
      <c r="H80" s="313"/>
      <c r="I80" s="313"/>
      <c r="J80" s="313"/>
      <c r="K80" s="313"/>
      <c r="L80" s="389"/>
      <c r="M80" s="387" t="s">
        <v>65</v>
      </c>
      <c r="N80" s="341"/>
      <c r="O80" s="341"/>
      <c r="P80" s="341"/>
      <c r="Q80" s="341"/>
      <c r="R80" s="341"/>
      <c r="S80" s="342"/>
      <c r="T80" s="38" t="s">
        <v>66</v>
      </c>
      <c r="U80" s="30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43.185185185185183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44</v>
      </c>
      <c r="W80" s="30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0.85795999999999994</v>
      </c>
      <c r="X80" s="308"/>
      <c r="Y80" s="308"/>
    </row>
    <row r="81" spans="1:29" x14ac:dyDescent="0.2">
      <c r="A81" s="313"/>
      <c r="B81" s="313"/>
      <c r="C81" s="313"/>
      <c r="D81" s="313"/>
      <c r="E81" s="313"/>
      <c r="F81" s="313"/>
      <c r="G81" s="313"/>
      <c r="H81" s="313"/>
      <c r="I81" s="313"/>
      <c r="J81" s="313"/>
      <c r="K81" s="313"/>
      <c r="L81" s="389"/>
      <c r="M81" s="387" t="s">
        <v>65</v>
      </c>
      <c r="N81" s="341"/>
      <c r="O81" s="341"/>
      <c r="P81" s="341"/>
      <c r="Q81" s="341"/>
      <c r="R81" s="341"/>
      <c r="S81" s="342"/>
      <c r="T81" s="38" t="s">
        <v>64</v>
      </c>
      <c r="U81" s="307">
        <f>IFERROR(SUM(U63:U79),"0")</f>
        <v>412</v>
      </c>
      <c r="V81" s="307">
        <f>IFERROR(SUM(V63:V79),"0")</f>
        <v>420.8</v>
      </c>
      <c r="W81" s="38"/>
      <c r="X81" s="308"/>
      <c r="Y81" s="308"/>
    </row>
    <row r="82" spans="1:29" ht="14.25" customHeight="1" x14ac:dyDescent="0.25">
      <c r="A82" s="383" t="s">
        <v>98</v>
      </c>
      <c r="B82" s="313"/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00"/>
      <c r="Y82" s="300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84">
        <v>4607091388442</v>
      </c>
      <c r="E83" s="329"/>
      <c r="F83" s="304">
        <v>1.35</v>
      </c>
      <c r="G83" s="33">
        <v>8</v>
      </c>
      <c r="H83" s="304">
        <v>10.8</v>
      </c>
      <c r="I83" s="304">
        <v>11.28</v>
      </c>
      <c r="J83" s="33">
        <v>56</v>
      </c>
      <c r="K83" s="34" t="s">
        <v>101</v>
      </c>
      <c r="L83" s="33">
        <v>45</v>
      </c>
      <c r="M83" s="42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6"/>
      <c r="O83" s="386"/>
      <c r="P83" s="386"/>
      <c r="Q83" s="329"/>
      <c r="R83" s="35"/>
      <c r="S83" s="35"/>
      <c r="T83" s="36" t="s">
        <v>64</v>
      </c>
      <c r="U83" s="305">
        <v>0</v>
      </c>
      <c r="V83" s="306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84">
        <v>4607091384789</v>
      </c>
      <c r="E84" s="329"/>
      <c r="F84" s="304">
        <v>1</v>
      </c>
      <c r="G84" s="33">
        <v>6</v>
      </c>
      <c r="H84" s="304">
        <v>6</v>
      </c>
      <c r="I84" s="304">
        <v>6.36</v>
      </c>
      <c r="J84" s="33">
        <v>104</v>
      </c>
      <c r="K84" s="34" t="s">
        <v>101</v>
      </c>
      <c r="L84" s="33">
        <v>45</v>
      </c>
      <c r="M84" s="423" t="s">
        <v>155</v>
      </c>
      <c r="N84" s="386"/>
      <c r="O84" s="386"/>
      <c r="P84" s="386"/>
      <c r="Q84" s="329"/>
      <c r="R84" s="35"/>
      <c r="S84" s="35"/>
      <c r="T84" s="36" t="s">
        <v>64</v>
      </c>
      <c r="U84" s="305">
        <v>0</v>
      </c>
      <c r="V84" s="306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84">
        <v>4680115881488</v>
      </c>
      <c r="E85" s="329"/>
      <c r="F85" s="304">
        <v>1.35</v>
      </c>
      <c r="G85" s="33">
        <v>8</v>
      </c>
      <c r="H85" s="304">
        <v>10.8</v>
      </c>
      <c r="I85" s="304">
        <v>11.28</v>
      </c>
      <c r="J85" s="33">
        <v>48</v>
      </c>
      <c r="K85" s="34" t="s">
        <v>101</v>
      </c>
      <c r="L85" s="33">
        <v>50</v>
      </c>
      <c r="M85" s="4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6"/>
      <c r="O85" s="386"/>
      <c r="P85" s="386"/>
      <c r="Q85" s="329"/>
      <c r="R85" s="35"/>
      <c r="S85" s="35"/>
      <c r="T85" s="36" t="s">
        <v>64</v>
      </c>
      <c r="U85" s="305">
        <v>0</v>
      </c>
      <c r="V85" s="306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84">
        <v>4607091384765</v>
      </c>
      <c r="E86" s="329"/>
      <c r="F86" s="304">
        <v>0.42</v>
      </c>
      <c r="G86" s="33">
        <v>6</v>
      </c>
      <c r="H86" s="304">
        <v>2.52</v>
      </c>
      <c r="I86" s="304">
        <v>2.72</v>
      </c>
      <c r="J86" s="33">
        <v>156</v>
      </c>
      <c r="K86" s="34" t="s">
        <v>101</v>
      </c>
      <c r="L86" s="33">
        <v>45</v>
      </c>
      <c r="M86" s="425" t="s">
        <v>160</v>
      </c>
      <c r="N86" s="386"/>
      <c r="O86" s="386"/>
      <c r="P86" s="386"/>
      <c r="Q86" s="329"/>
      <c r="R86" s="35"/>
      <c r="S86" s="35"/>
      <c r="T86" s="36" t="s">
        <v>64</v>
      </c>
      <c r="U86" s="305">
        <v>105</v>
      </c>
      <c r="V86" s="306">
        <f t="shared" si="4"/>
        <v>105.84</v>
      </c>
      <c r="W86" s="37">
        <f>IFERROR(IF(V86=0,"",ROUNDUP(V86/H86,0)*0.00753),"")</f>
        <v>0.31625999999999999</v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84">
        <v>4680115880658</v>
      </c>
      <c r="E87" s="329"/>
      <c r="F87" s="304">
        <v>0.4</v>
      </c>
      <c r="G87" s="33">
        <v>6</v>
      </c>
      <c r="H87" s="304">
        <v>2.4</v>
      </c>
      <c r="I87" s="304">
        <v>2.6</v>
      </c>
      <c r="J87" s="33">
        <v>156</v>
      </c>
      <c r="K87" s="34" t="s">
        <v>101</v>
      </c>
      <c r="L87" s="33">
        <v>50</v>
      </c>
      <c r="M87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6"/>
      <c r="O87" s="386"/>
      <c r="P87" s="386"/>
      <c r="Q87" s="329"/>
      <c r="R87" s="35"/>
      <c r="S87" s="35"/>
      <c r="T87" s="36" t="s">
        <v>64</v>
      </c>
      <c r="U87" s="305">
        <v>0</v>
      </c>
      <c r="V87" s="30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84">
        <v>4607091381962</v>
      </c>
      <c r="E88" s="329"/>
      <c r="F88" s="304">
        <v>0.5</v>
      </c>
      <c r="G88" s="33">
        <v>6</v>
      </c>
      <c r="H88" s="304">
        <v>3</v>
      </c>
      <c r="I88" s="304">
        <v>3.2</v>
      </c>
      <c r="J88" s="33">
        <v>156</v>
      </c>
      <c r="K88" s="34" t="s">
        <v>101</v>
      </c>
      <c r="L88" s="33">
        <v>50</v>
      </c>
      <c r="M88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6"/>
      <c r="O88" s="386"/>
      <c r="P88" s="386"/>
      <c r="Q88" s="329"/>
      <c r="R88" s="35"/>
      <c r="S88" s="35"/>
      <c r="T88" s="36" t="s">
        <v>64</v>
      </c>
      <c r="U88" s="305">
        <v>0</v>
      </c>
      <c r="V88" s="306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88"/>
      <c r="B89" s="313"/>
      <c r="C89" s="313"/>
      <c r="D89" s="313"/>
      <c r="E89" s="313"/>
      <c r="F89" s="313"/>
      <c r="G89" s="313"/>
      <c r="H89" s="313"/>
      <c r="I89" s="313"/>
      <c r="J89" s="313"/>
      <c r="K89" s="313"/>
      <c r="L89" s="389"/>
      <c r="M89" s="387" t="s">
        <v>65</v>
      </c>
      <c r="N89" s="341"/>
      <c r="O89" s="341"/>
      <c r="P89" s="341"/>
      <c r="Q89" s="341"/>
      <c r="R89" s="341"/>
      <c r="S89" s="342"/>
      <c r="T89" s="38" t="s">
        <v>66</v>
      </c>
      <c r="U89" s="307">
        <f>IFERROR(U83/H83,"0")+IFERROR(U84/H84,"0")+IFERROR(U85/H85,"0")+IFERROR(U86/H86,"0")+IFERROR(U87/H87,"0")+IFERROR(U88/H88,"0")</f>
        <v>41.666666666666664</v>
      </c>
      <c r="V89" s="307">
        <f>IFERROR(V83/H83,"0")+IFERROR(V84/H84,"0")+IFERROR(V85/H85,"0")+IFERROR(V86/H86,"0")+IFERROR(V87/H87,"0")+IFERROR(V88/H88,"0")</f>
        <v>42</v>
      </c>
      <c r="W89" s="307">
        <f>IFERROR(IF(W83="",0,W83),"0")+IFERROR(IF(W84="",0,W84),"0")+IFERROR(IF(W85="",0,W85),"0")+IFERROR(IF(W86="",0,W86),"0")+IFERROR(IF(W87="",0,W87),"0")+IFERROR(IF(W88="",0,W88),"0")</f>
        <v>0.31625999999999999</v>
      </c>
      <c r="X89" s="308"/>
      <c r="Y89" s="308"/>
    </row>
    <row r="90" spans="1:29" x14ac:dyDescent="0.2">
      <c r="A90" s="313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89"/>
      <c r="M90" s="387" t="s">
        <v>65</v>
      </c>
      <c r="N90" s="341"/>
      <c r="O90" s="341"/>
      <c r="P90" s="341"/>
      <c r="Q90" s="341"/>
      <c r="R90" s="341"/>
      <c r="S90" s="342"/>
      <c r="T90" s="38" t="s">
        <v>64</v>
      </c>
      <c r="U90" s="307">
        <f>IFERROR(SUM(U83:U88),"0")</f>
        <v>105</v>
      </c>
      <c r="V90" s="307">
        <f>IFERROR(SUM(V83:V88),"0")</f>
        <v>105.84</v>
      </c>
      <c r="W90" s="38"/>
      <c r="X90" s="308"/>
      <c r="Y90" s="308"/>
    </row>
    <row r="91" spans="1:29" ht="14.25" customHeight="1" x14ac:dyDescent="0.25">
      <c r="A91" s="383" t="s">
        <v>59</v>
      </c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  <c r="T91" s="313"/>
      <c r="U91" s="313"/>
      <c r="V91" s="313"/>
      <c r="W91" s="313"/>
      <c r="X91" s="300"/>
      <c r="Y91" s="300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84">
        <v>4607091387667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101</v>
      </c>
      <c r="L92" s="33">
        <v>40</v>
      </c>
      <c r="M92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6"/>
      <c r="O92" s="386"/>
      <c r="P92" s="386"/>
      <c r="Q92" s="329"/>
      <c r="R92" s="35"/>
      <c r="S92" s="35"/>
      <c r="T92" s="36" t="s">
        <v>64</v>
      </c>
      <c r="U92" s="305">
        <v>0</v>
      </c>
      <c r="V92" s="306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84">
        <v>4607091387636</v>
      </c>
      <c r="E93" s="329"/>
      <c r="F93" s="304">
        <v>0.7</v>
      </c>
      <c r="G93" s="33">
        <v>6</v>
      </c>
      <c r="H93" s="304">
        <v>4.2</v>
      </c>
      <c r="I93" s="304">
        <v>4.5</v>
      </c>
      <c r="J93" s="33">
        <v>120</v>
      </c>
      <c r="K93" s="34" t="s">
        <v>62</v>
      </c>
      <c r="L93" s="33">
        <v>40</v>
      </c>
      <c r="M93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6"/>
      <c r="O93" s="386"/>
      <c r="P93" s="386"/>
      <c r="Q93" s="329"/>
      <c r="R93" s="35"/>
      <c r="S93" s="35"/>
      <c r="T93" s="36" t="s">
        <v>64</v>
      </c>
      <c r="U93" s="305">
        <v>0</v>
      </c>
      <c r="V93" s="306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84">
        <v>4607091384727</v>
      </c>
      <c r="E94" s="329"/>
      <c r="F94" s="304">
        <v>0.8</v>
      </c>
      <c r="G94" s="33">
        <v>6</v>
      </c>
      <c r="H94" s="304">
        <v>4.8</v>
      </c>
      <c r="I94" s="304">
        <v>5.16</v>
      </c>
      <c r="J94" s="33">
        <v>104</v>
      </c>
      <c r="K94" s="34" t="s">
        <v>62</v>
      </c>
      <c r="L94" s="33">
        <v>45</v>
      </c>
      <c r="M94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6"/>
      <c r="O94" s="386"/>
      <c r="P94" s="386"/>
      <c r="Q94" s="329"/>
      <c r="R94" s="35"/>
      <c r="S94" s="35"/>
      <c r="T94" s="36" t="s">
        <v>64</v>
      </c>
      <c r="U94" s="305">
        <v>0</v>
      </c>
      <c r="V94" s="30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84">
        <v>4607091386745</v>
      </c>
      <c r="E95" s="329"/>
      <c r="F95" s="304">
        <v>0.8</v>
      </c>
      <c r="G95" s="33">
        <v>6</v>
      </c>
      <c r="H95" s="304">
        <v>4.8</v>
      </c>
      <c r="I95" s="304">
        <v>5.16</v>
      </c>
      <c r="J95" s="33">
        <v>104</v>
      </c>
      <c r="K95" s="34" t="s">
        <v>62</v>
      </c>
      <c r="L95" s="33">
        <v>45</v>
      </c>
      <c r="M95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6"/>
      <c r="O95" s="386"/>
      <c r="P95" s="386"/>
      <c r="Q95" s="329"/>
      <c r="R95" s="35"/>
      <c r="S95" s="35"/>
      <c r="T95" s="36" t="s">
        <v>64</v>
      </c>
      <c r="U95" s="305">
        <v>0</v>
      </c>
      <c r="V95" s="306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84">
        <v>4607091382426</v>
      </c>
      <c r="E96" s="329"/>
      <c r="F96" s="304">
        <v>0.9</v>
      </c>
      <c r="G96" s="33">
        <v>10</v>
      </c>
      <c r="H96" s="304">
        <v>9</v>
      </c>
      <c r="I96" s="304">
        <v>9.6300000000000008</v>
      </c>
      <c r="J96" s="33">
        <v>56</v>
      </c>
      <c r="K96" s="34" t="s">
        <v>62</v>
      </c>
      <c r="L96" s="33">
        <v>40</v>
      </c>
      <c r="M96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6"/>
      <c r="O96" s="386"/>
      <c r="P96" s="386"/>
      <c r="Q96" s="329"/>
      <c r="R96" s="35"/>
      <c r="S96" s="35"/>
      <c r="T96" s="36" t="s">
        <v>64</v>
      </c>
      <c r="U96" s="305">
        <v>0</v>
      </c>
      <c r="V96" s="306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84">
        <v>4607091386547</v>
      </c>
      <c r="E97" s="329"/>
      <c r="F97" s="304">
        <v>0.35</v>
      </c>
      <c r="G97" s="33">
        <v>8</v>
      </c>
      <c r="H97" s="304">
        <v>2.8</v>
      </c>
      <c r="I97" s="304">
        <v>2.94</v>
      </c>
      <c r="J97" s="33">
        <v>234</v>
      </c>
      <c r="K97" s="34" t="s">
        <v>62</v>
      </c>
      <c r="L97" s="33">
        <v>40</v>
      </c>
      <c r="M97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6"/>
      <c r="O97" s="386"/>
      <c r="P97" s="386"/>
      <c r="Q97" s="329"/>
      <c r="R97" s="35"/>
      <c r="S97" s="35"/>
      <c r="T97" s="36" t="s">
        <v>64</v>
      </c>
      <c r="U97" s="305">
        <v>77</v>
      </c>
      <c r="V97" s="306">
        <f t="shared" si="5"/>
        <v>78.399999999999991</v>
      </c>
      <c r="W97" s="37">
        <f>IFERROR(IF(V97=0,"",ROUNDUP(V97/H97,0)*0.00502),"")</f>
        <v>0.14056000000000002</v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84">
        <v>4607091384703</v>
      </c>
      <c r="E98" s="329"/>
      <c r="F98" s="304">
        <v>0.35</v>
      </c>
      <c r="G98" s="33">
        <v>6</v>
      </c>
      <c r="H98" s="304">
        <v>2.1</v>
      </c>
      <c r="I98" s="304">
        <v>2.2000000000000002</v>
      </c>
      <c r="J98" s="33">
        <v>234</v>
      </c>
      <c r="K98" s="34" t="s">
        <v>62</v>
      </c>
      <c r="L98" s="33">
        <v>45</v>
      </c>
      <c r="M98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6"/>
      <c r="O98" s="386"/>
      <c r="P98" s="386"/>
      <c r="Q98" s="329"/>
      <c r="R98" s="35"/>
      <c r="S98" s="35"/>
      <c r="T98" s="36" t="s">
        <v>64</v>
      </c>
      <c r="U98" s="305">
        <v>0</v>
      </c>
      <c r="V98" s="30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84">
        <v>4607091384734</v>
      </c>
      <c r="E99" s="329"/>
      <c r="F99" s="304">
        <v>0.35</v>
      </c>
      <c r="G99" s="33">
        <v>6</v>
      </c>
      <c r="H99" s="304">
        <v>2.1</v>
      </c>
      <c r="I99" s="304">
        <v>2.2000000000000002</v>
      </c>
      <c r="J99" s="33">
        <v>234</v>
      </c>
      <c r="K99" s="34" t="s">
        <v>62</v>
      </c>
      <c r="L99" s="33">
        <v>45</v>
      </c>
      <c r="M99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6"/>
      <c r="O99" s="386"/>
      <c r="P99" s="386"/>
      <c r="Q99" s="329"/>
      <c r="R99" s="35"/>
      <c r="S99" s="35"/>
      <c r="T99" s="36" t="s">
        <v>64</v>
      </c>
      <c r="U99" s="305">
        <v>0</v>
      </c>
      <c r="V99" s="30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84">
        <v>4607091382464</v>
      </c>
      <c r="E100" s="329"/>
      <c r="F100" s="304">
        <v>0.35</v>
      </c>
      <c r="G100" s="33">
        <v>8</v>
      </c>
      <c r="H100" s="304">
        <v>2.8</v>
      </c>
      <c r="I100" s="304">
        <v>2.964</v>
      </c>
      <c r="J100" s="33">
        <v>234</v>
      </c>
      <c r="K100" s="34" t="s">
        <v>62</v>
      </c>
      <c r="L100" s="33">
        <v>40</v>
      </c>
      <c r="M100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6"/>
      <c r="O100" s="386"/>
      <c r="P100" s="386"/>
      <c r="Q100" s="329"/>
      <c r="R100" s="35"/>
      <c r="S100" s="35"/>
      <c r="T100" s="36" t="s">
        <v>64</v>
      </c>
      <c r="U100" s="305">
        <v>0</v>
      </c>
      <c r="V100" s="306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88"/>
      <c r="B101" s="313"/>
      <c r="C101" s="313"/>
      <c r="D101" s="313"/>
      <c r="E101" s="313"/>
      <c r="F101" s="313"/>
      <c r="G101" s="313"/>
      <c r="H101" s="313"/>
      <c r="I101" s="313"/>
      <c r="J101" s="313"/>
      <c r="K101" s="313"/>
      <c r="L101" s="389"/>
      <c r="M101" s="387" t="s">
        <v>65</v>
      </c>
      <c r="N101" s="341"/>
      <c r="O101" s="341"/>
      <c r="P101" s="341"/>
      <c r="Q101" s="341"/>
      <c r="R101" s="341"/>
      <c r="S101" s="342"/>
      <c r="T101" s="38" t="s">
        <v>66</v>
      </c>
      <c r="U101" s="307">
        <f>IFERROR(U92/H92,"0")+IFERROR(U93/H93,"0")+IFERROR(U94/H94,"0")+IFERROR(U95/H95,"0")+IFERROR(U96/H96,"0")+IFERROR(U97/H97,"0")+IFERROR(U98/H98,"0")+IFERROR(U99/H99,"0")+IFERROR(U100/H100,"0")</f>
        <v>27.5</v>
      </c>
      <c r="V101" s="307">
        <f>IFERROR(V92/H92,"0")+IFERROR(V93/H93,"0")+IFERROR(V94/H94,"0")+IFERROR(V95/H95,"0")+IFERROR(V96/H96,"0")+IFERROR(V97/H97,"0")+IFERROR(V98/H98,"0")+IFERROR(V99/H99,"0")+IFERROR(V100/H100,"0")</f>
        <v>28</v>
      </c>
      <c r="W101" s="30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0.14056000000000002</v>
      </c>
      <c r="X101" s="308"/>
      <c r="Y101" s="308"/>
    </row>
    <row r="102" spans="1:29" x14ac:dyDescent="0.2">
      <c r="A102" s="313"/>
      <c r="B102" s="313"/>
      <c r="C102" s="313"/>
      <c r="D102" s="313"/>
      <c r="E102" s="313"/>
      <c r="F102" s="313"/>
      <c r="G102" s="313"/>
      <c r="H102" s="313"/>
      <c r="I102" s="313"/>
      <c r="J102" s="313"/>
      <c r="K102" s="313"/>
      <c r="L102" s="389"/>
      <c r="M102" s="387" t="s">
        <v>65</v>
      </c>
      <c r="N102" s="341"/>
      <c r="O102" s="341"/>
      <c r="P102" s="341"/>
      <c r="Q102" s="341"/>
      <c r="R102" s="341"/>
      <c r="S102" s="342"/>
      <c r="T102" s="38" t="s">
        <v>64</v>
      </c>
      <c r="U102" s="307">
        <f>IFERROR(SUM(U92:U100),"0")</f>
        <v>77</v>
      </c>
      <c r="V102" s="307">
        <f>IFERROR(SUM(V92:V100),"0")</f>
        <v>78.399999999999991</v>
      </c>
      <c r="W102" s="38"/>
      <c r="X102" s="308"/>
      <c r="Y102" s="308"/>
    </row>
    <row r="103" spans="1:29" ht="14.25" customHeight="1" x14ac:dyDescent="0.25">
      <c r="A103" s="383" t="s">
        <v>67</v>
      </c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  <c r="T103" s="313"/>
      <c r="U103" s="313"/>
      <c r="V103" s="313"/>
      <c r="W103" s="313"/>
      <c r="X103" s="300"/>
      <c r="Y103" s="300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84">
        <v>4607091386967</v>
      </c>
      <c r="E104" s="329"/>
      <c r="F104" s="304">
        <v>1.35</v>
      </c>
      <c r="G104" s="33">
        <v>6</v>
      </c>
      <c r="H104" s="304">
        <v>8.1</v>
      </c>
      <c r="I104" s="304">
        <v>8.6639999999999997</v>
      </c>
      <c r="J104" s="33">
        <v>56</v>
      </c>
      <c r="K104" s="34" t="s">
        <v>129</v>
      </c>
      <c r="L104" s="33">
        <v>45</v>
      </c>
      <c r="M104" s="437" t="s">
        <v>185</v>
      </c>
      <c r="N104" s="386"/>
      <c r="O104" s="386"/>
      <c r="P104" s="386"/>
      <c r="Q104" s="329"/>
      <c r="R104" s="35"/>
      <c r="S104" s="35"/>
      <c r="T104" s="36" t="s">
        <v>64</v>
      </c>
      <c r="U104" s="305">
        <v>230</v>
      </c>
      <c r="V104" s="306">
        <f t="shared" ref="V104:V110" si="6">IFERROR(IF(U104="",0,CEILING((U104/$H104),1)*$H104),"")</f>
        <v>234.89999999999998</v>
      </c>
      <c r="W104" s="37">
        <f>IFERROR(IF(V104=0,"",ROUNDUP(V104/H104,0)*0.02175),"")</f>
        <v>0.63074999999999992</v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84">
        <v>4607091385304</v>
      </c>
      <c r="E105" s="329"/>
      <c r="F105" s="304">
        <v>1.35</v>
      </c>
      <c r="G105" s="33">
        <v>6</v>
      </c>
      <c r="H105" s="304">
        <v>8.1</v>
      </c>
      <c r="I105" s="304">
        <v>8.6639999999999997</v>
      </c>
      <c r="J105" s="33">
        <v>56</v>
      </c>
      <c r="K105" s="34" t="s">
        <v>62</v>
      </c>
      <c r="L105" s="33">
        <v>40</v>
      </c>
      <c r="M105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6"/>
      <c r="O105" s="386"/>
      <c r="P105" s="386"/>
      <c r="Q105" s="329"/>
      <c r="R105" s="35"/>
      <c r="S105" s="35"/>
      <c r="T105" s="36" t="s">
        <v>64</v>
      </c>
      <c r="U105" s="305">
        <v>0</v>
      </c>
      <c r="V105" s="306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84">
        <v>4607091386264</v>
      </c>
      <c r="E106" s="329"/>
      <c r="F106" s="304">
        <v>0.5</v>
      </c>
      <c r="G106" s="33">
        <v>6</v>
      </c>
      <c r="H106" s="304">
        <v>3</v>
      </c>
      <c r="I106" s="304">
        <v>3.278</v>
      </c>
      <c r="J106" s="33">
        <v>156</v>
      </c>
      <c r="K106" s="34" t="s">
        <v>62</v>
      </c>
      <c r="L106" s="33">
        <v>31</v>
      </c>
      <c r="M106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6"/>
      <c r="O106" s="386"/>
      <c r="P106" s="386"/>
      <c r="Q106" s="329"/>
      <c r="R106" s="35"/>
      <c r="S106" s="35"/>
      <c r="T106" s="36" t="s">
        <v>64</v>
      </c>
      <c r="U106" s="305">
        <v>172</v>
      </c>
      <c r="V106" s="306">
        <f t="shared" si="6"/>
        <v>174</v>
      </c>
      <c r="W106" s="37">
        <f>IFERROR(IF(V106=0,"",ROUNDUP(V106/H106,0)*0.00753),"")</f>
        <v>0.43674000000000002</v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84">
        <v>4607091385731</v>
      </c>
      <c r="E107" s="329"/>
      <c r="F107" s="304">
        <v>0.45</v>
      </c>
      <c r="G107" s="33">
        <v>6</v>
      </c>
      <c r="H107" s="304">
        <v>2.7</v>
      </c>
      <c r="I107" s="304">
        <v>2.972</v>
      </c>
      <c r="J107" s="33">
        <v>156</v>
      </c>
      <c r="K107" s="34" t="s">
        <v>129</v>
      </c>
      <c r="L107" s="33">
        <v>45</v>
      </c>
      <c r="M107" s="440" t="s">
        <v>192</v>
      </c>
      <c r="N107" s="386"/>
      <c r="O107" s="386"/>
      <c r="P107" s="386"/>
      <c r="Q107" s="329"/>
      <c r="R107" s="35"/>
      <c r="S107" s="35"/>
      <c r="T107" s="36" t="s">
        <v>64</v>
      </c>
      <c r="U107" s="305">
        <v>216</v>
      </c>
      <c r="V107" s="306">
        <f t="shared" si="6"/>
        <v>216</v>
      </c>
      <c r="W107" s="37">
        <f>IFERROR(IF(V107=0,"",ROUNDUP(V107/H107,0)*0.00753),"")</f>
        <v>0.60240000000000005</v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84">
        <v>4680115880214</v>
      </c>
      <c r="E108" s="329"/>
      <c r="F108" s="304">
        <v>0.45</v>
      </c>
      <c r="G108" s="33">
        <v>6</v>
      </c>
      <c r="H108" s="304">
        <v>2.7</v>
      </c>
      <c r="I108" s="304">
        <v>2.988</v>
      </c>
      <c r="J108" s="33">
        <v>120</v>
      </c>
      <c r="K108" s="34" t="s">
        <v>129</v>
      </c>
      <c r="L108" s="33">
        <v>45</v>
      </c>
      <c r="M108" s="441" t="s">
        <v>195</v>
      </c>
      <c r="N108" s="386"/>
      <c r="O108" s="386"/>
      <c r="P108" s="386"/>
      <c r="Q108" s="329"/>
      <c r="R108" s="35"/>
      <c r="S108" s="35"/>
      <c r="T108" s="36" t="s">
        <v>64</v>
      </c>
      <c r="U108" s="305">
        <v>135</v>
      </c>
      <c r="V108" s="306">
        <f t="shared" si="6"/>
        <v>135</v>
      </c>
      <c r="W108" s="37">
        <f>IFERROR(IF(V108=0,"",ROUNDUP(V108/H108,0)*0.00937),"")</f>
        <v>0.46849999999999997</v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84">
        <v>4680115880894</v>
      </c>
      <c r="E109" s="329"/>
      <c r="F109" s="304">
        <v>0.33</v>
      </c>
      <c r="G109" s="33">
        <v>6</v>
      </c>
      <c r="H109" s="304">
        <v>1.98</v>
      </c>
      <c r="I109" s="304">
        <v>2.258</v>
      </c>
      <c r="J109" s="33">
        <v>156</v>
      </c>
      <c r="K109" s="34" t="s">
        <v>129</v>
      </c>
      <c r="L109" s="33">
        <v>45</v>
      </c>
      <c r="M109" s="442" t="s">
        <v>198</v>
      </c>
      <c r="N109" s="386"/>
      <c r="O109" s="386"/>
      <c r="P109" s="386"/>
      <c r="Q109" s="329"/>
      <c r="R109" s="35"/>
      <c r="S109" s="35"/>
      <c r="T109" s="36" t="s">
        <v>64</v>
      </c>
      <c r="U109" s="305">
        <v>0</v>
      </c>
      <c r="V109" s="30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84">
        <v>4607091385427</v>
      </c>
      <c r="E110" s="329"/>
      <c r="F110" s="304">
        <v>0.5</v>
      </c>
      <c r="G110" s="33">
        <v>6</v>
      </c>
      <c r="H110" s="304">
        <v>3</v>
      </c>
      <c r="I110" s="304">
        <v>3.2719999999999998</v>
      </c>
      <c r="J110" s="33">
        <v>156</v>
      </c>
      <c r="K110" s="34" t="s">
        <v>62</v>
      </c>
      <c r="L110" s="33">
        <v>40</v>
      </c>
      <c r="M110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6"/>
      <c r="O110" s="386"/>
      <c r="P110" s="386"/>
      <c r="Q110" s="329"/>
      <c r="R110" s="35"/>
      <c r="S110" s="35"/>
      <c r="T110" s="36" t="s">
        <v>64</v>
      </c>
      <c r="U110" s="305">
        <v>0</v>
      </c>
      <c r="V110" s="306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88"/>
      <c r="B111" s="313"/>
      <c r="C111" s="313"/>
      <c r="D111" s="313"/>
      <c r="E111" s="313"/>
      <c r="F111" s="313"/>
      <c r="G111" s="313"/>
      <c r="H111" s="313"/>
      <c r="I111" s="313"/>
      <c r="J111" s="313"/>
      <c r="K111" s="313"/>
      <c r="L111" s="389"/>
      <c r="M111" s="387" t="s">
        <v>65</v>
      </c>
      <c r="N111" s="341"/>
      <c r="O111" s="341"/>
      <c r="P111" s="341"/>
      <c r="Q111" s="341"/>
      <c r="R111" s="341"/>
      <c r="S111" s="342"/>
      <c r="T111" s="38" t="s">
        <v>66</v>
      </c>
      <c r="U111" s="307">
        <f>IFERROR(U104/H104,"0")+IFERROR(U105/H105,"0")+IFERROR(U106/H106,"0")+IFERROR(U107/H107,"0")+IFERROR(U108/H108,"0")+IFERROR(U109/H109,"0")+IFERROR(U110/H110,"0")</f>
        <v>215.72839506172841</v>
      </c>
      <c r="V111" s="307">
        <f>IFERROR(V104/H104,"0")+IFERROR(V105/H105,"0")+IFERROR(V106/H106,"0")+IFERROR(V107/H107,"0")+IFERROR(V108/H108,"0")+IFERROR(V109/H109,"0")+IFERROR(V110/H110,"0")</f>
        <v>217</v>
      </c>
      <c r="W111" s="307">
        <f>IFERROR(IF(W104="",0,W104),"0")+IFERROR(IF(W105="",0,W105),"0")+IFERROR(IF(W106="",0,W106),"0")+IFERROR(IF(W107="",0,W107),"0")+IFERROR(IF(W108="",0,W108),"0")+IFERROR(IF(W109="",0,W109),"0")+IFERROR(IF(W110="",0,W110),"0")</f>
        <v>2.1383899999999998</v>
      </c>
      <c r="X111" s="308"/>
      <c r="Y111" s="308"/>
    </row>
    <row r="112" spans="1:29" x14ac:dyDescent="0.2">
      <c r="A112" s="313"/>
      <c r="B112" s="313"/>
      <c r="C112" s="313"/>
      <c r="D112" s="313"/>
      <c r="E112" s="313"/>
      <c r="F112" s="313"/>
      <c r="G112" s="313"/>
      <c r="H112" s="313"/>
      <c r="I112" s="313"/>
      <c r="J112" s="313"/>
      <c r="K112" s="313"/>
      <c r="L112" s="389"/>
      <c r="M112" s="387" t="s">
        <v>65</v>
      </c>
      <c r="N112" s="341"/>
      <c r="O112" s="341"/>
      <c r="P112" s="341"/>
      <c r="Q112" s="341"/>
      <c r="R112" s="341"/>
      <c r="S112" s="342"/>
      <c r="T112" s="38" t="s">
        <v>64</v>
      </c>
      <c r="U112" s="307">
        <f>IFERROR(SUM(U104:U110),"0")</f>
        <v>753</v>
      </c>
      <c r="V112" s="307">
        <f>IFERROR(SUM(V104:V110),"0")</f>
        <v>759.9</v>
      </c>
      <c r="W112" s="38"/>
      <c r="X112" s="308"/>
      <c r="Y112" s="308"/>
    </row>
    <row r="113" spans="1:29" ht="14.25" customHeight="1" x14ac:dyDescent="0.25">
      <c r="A113" s="383" t="s">
        <v>201</v>
      </c>
      <c r="B113" s="313"/>
      <c r="C113" s="313"/>
      <c r="D113" s="313"/>
      <c r="E113" s="313"/>
      <c r="F113" s="313"/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  <c r="T113" s="313"/>
      <c r="U113" s="313"/>
      <c r="V113" s="313"/>
      <c r="W113" s="313"/>
      <c r="X113" s="300"/>
      <c r="Y113" s="300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84">
        <v>4607091383065</v>
      </c>
      <c r="E114" s="329"/>
      <c r="F114" s="304">
        <v>0.83</v>
      </c>
      <c r="G114" s="33">
        <v>4</v>
      </c>
      <c r="H114" s="304">
        <v>3.32</v>
      </c>
      <c r="I114" s="304">
        <v>3.5819999999999999</v>
      </c>
      <c r="J114" s="33">
        <v>120</v>
      </c>
      <c r="K114" s="34" t="s">
        <v>62</v>
      </c>
      <c r="L114" s="33">
        <v>30</v>
      </c>
      <c r="M114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6"/>
      <c r="O114" s="386"/>
      <c r="P114" s="386"/>
      <c r="Q114" s="329"/>
      <c r="R114" s="35"/>
      <c r="S114" s="35"/>
      <c r="T114" s="36" t="s">
        <v>64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4301060282</v>
      </c>
      <c r="D115" s="384">
        <v>4607091380699</v>
      </c>
      <c r="E115" s="329"/>
      <c r="F115" s="304">
        <v>1.3</v>
      </c>
      <c r="G115" s="33">
        <v>6</v>
      </c>
      <c r="H115" s="304">
        <v>7.8</v>
      </c>
      <c r="I115" s="304">
        <v>8.3640000000000008</v>
      </c>
      <c r="J115" s="33">
        <v>56</v>
      </c>
      <c r="K115" s="34" t="s">
        <v>62</v>
      </c>
      <c r="L115" s="33">
        <v>30</v>
      </c>
      <c r="M115" s="445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86"/>
      <c r="O115" s="386"/>
      <c r="P115" s="386"/>
      <c r="Q115" s="329"/>
      <c r="R115" s="35"/>
      <c r="S115" s="35"/>
      <c r="T115" s="36" t="s">
        <v>64</v>
      </c>
      <c r="U115" s="305">
        <v>170</v>
      </c>
      <c r="V115" s="306">
        <f>IFERROR(IF(U115="",0,CEILING((U115/$H115),1)*$H115),"")</f>
        <v>171.6</v>
      </c>
      <c r="W115" s="37">
        <f>IFERROR(IF(V115=0,"",ROUNDUP(V115/H115,0)*0.02175),"")</f>
        <v>0.47849999999999998</v>
      </c>
      <c r="X115" s="57"/>
      <c r="Y115" s="58"/>
      <c r="AC115" s="115" t="s">
        <v>1</v>
      </c>
    </row>
    <row r="116" spans="1:29" ht="16.5" customHeight="1" x14ac:dyDescent="0.25">
      <c r="A116" s="55" t="s">
        <v>206</v>
      </c>
      <c r="B116" s="55" t="s">
        <v>207</v>
      </c>
      <c r="C116" s="32">
        <v>4301060309</v>
      </c>
      <c r="D116" s="384">
        <v>4680115880238</v>
      </c>
      <c r="E116" s="329"/>
      <c r="F116" s="304">
        <v>0.33</v>
      </c>
      <c r="G116" s="33">
        <v>6</v>
      </c>
      <c r="H116" s="304">
        <v>1.98</v>
      </c>
      <c r="I116" s="304">
        <v>2.258</v>
      </c>
      <c r="J116" s="33">
        <v>156</v>
      </c>
      <c r="K116" s="34" t="s">
        <v>62</v>
      </c>
      <c r="L116" s="33">
        <v>40</v>
      </c>
      <c r="M116" s="446" t="s">
        <v>208</v>
      </c>
      <c r="N116" s="386"/>
      <c r="O116" s="386"/>
      <c r="P116" s="386"/>
      <c r="Q116" s="329"/>
      <c r="R116" s="35"/>
      <c r="S116" s="35"/>
      <c r="T116" s="36" t="s">
        <v>64</v>
      </c>
      <c r="U116" s="305">
        <v>0</v>
      </c>
      <c r="V116" s="30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209</v>
      </c>
      <c r="B117" s="55" t="s">
        <v>210</v>
      </c>
      <c r="C117" s="32">
        <v>4301060351</v>
      </c>
      <c r="D117" s="384">
        <v>4680115881464</v>
      </c>
      <c r="E117" s="329"/>
      <c r="F117" s="304">
        <v>0.4</v>
      </c>
      <c r="G117" s="33">
        <v>6</v>
      </c>
      <c r="H117" s="304">
        <v>2.4</v>
      </c>
      <c r="I117" s="304">
        <v>2.6</v>
      </c>
      <c r="J117" s="33">
        <v>156</v>
      </c>
      <c r="K117" s="34" t="s">
        <v>129</v>
      </c>
      <c r="L117" s="33">
        <v>30</v>
      </c>
      <c r="M117" s="447" t="s">
        <v>211</v>
      </c>
      <c r="N117" s="386"/>
      <c r="O117" s="386"/>
      <c r="P117" s="386"/>
      <c r="Q117" s="329"/>
      <c r="R117" s="35"/>
      <c r="S117" s="35"/>
      <c r="T117" s="36" t="s">
        <v>64</v>
      </c>
      <c r="U117" s="305">
        <v>0</v>
      </c>
      <c r="V117" s="306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88"/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89"/>
      <c r="M118" s="387" t="s">
        <v>65</v>
      </c>
      <c r="N118" s="341"/>
      <c r="O118" s="341"/>
      <c r="P118" s="341"/>
      <c r="Q118" s="341"/>
      <c r="R118" s="341"/>
      <c r="S118" s="342"/>
      <c r="T118" s="38" t="s">
        <v>66</v>
      </c>
      <c r="U118" s="307">
        <f>IFERROR(U114/H114,"0")+IFERROR(U115/H115,"0")+IFERROR(U116/H116,"0")+IFERROR(U117/H117,"0")</f>
        <v>21.794871794871796</v>
      </c>
      <c r="V118" s="307">
        <f>IFERROR(V114/H114,"0")+IFERROR(V115/H115,"0")+IFERROR(V116/H116,"0")+IFERROR(V117/H117,"0")</f>
        <v>22</v>
      </c>
      <c r="W118" s="307">
        <f>IFERROR(IF(W114="",0,W114),"0")+IFERROR(IF(W115="",0,W115),"0")+IFERROR(IF(W116="",0,W116),"0")+IFERROR(IF(W117="",0,W117),"0")</f>
        <v>0.47849999999999998</v>
      </c>
      <c r="X118" s="308"/>
      <c r="Y118" s="308"/>
    </row>
    <row r="119" spans="1:29" x14ac:dyDescent="0.2">
      <c r="A119" s="313"/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89"/>
      <c r="M119" s="387" t="s">
        <v>65</v>
      </c>
      <c r="N119" s="341"/>
      <c r="O119" s="341"/>
      <c r="P119" s="341"/>
      <c r="Q119" s="341"/>
      <c r="R119" s="341"/>
      <c r="S119" s="342"/>
      <c r="T119" s="38" t="s">
        <v>64</v>
      </c>
      <c r="U119" s="307">
        <f>IFERROR(SUM(U114:U117),"0")</f>
        <v>170</v>
      </c>
      <c r="V119" s="307">
        <f>IFERROR(SUM(V114:V117),"0")</f>
        <v>171.6</v>
      </c>
      <c r="W119" s="38"/>
      <c r="X119" s="308"/>
      <c r="Y119" s="308"/>
    </row>
    <row r="120" spans="1:29" ht="16.5" customHeight="1" x14ac:dyDescent="0.25">
      <c r="A120" s="382" t="s">
        <v>212</v>
      </c>
      <c r="B120" s="313"/>
      <c r="C120" s="313"/>
      <c r="D120" s="313"/>
      <c r="E120" s="313"/>
      <c r="F120" s="313"/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  <c r="T120" s="313"/>
      <c r="U120" s="313"/>
      <c r="V120" s="313"/>
      <c r="W120" s="313"/>
      <c r="X120" s="301"/>
      <c r="Y120" s="301"/>
    </row>
    <row r="121" spans="1:29" ht="14.25" customHeight="1" x14ac:dyDescent="0.25">
      <c r="A121" s="383" t="s">
        <v>67</v>
      </c>
      <c r="B121" s="313"/>
      <c r="C121" s="313"/>
      <c r="D121" s="313"/>
      <c r="E121" s="313"/>
      <c r="F121" s="313"/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  <c r="T121" s="313"/>
      <c r="U121" s="313"/>
      <c r="V121" s="313"/>
      <c r="W121" s="313"/>
      <c r="X121" s="300"/>
      <c r="Y121" s="300"/>
    </row>
    <row r="122" spans="1:29" ht="27" customHeight="1" x14ac:dyDescent="0.25">
      <c r="A122" s="55" t="s">
        <v>213</v>
      </c>
      <c r="B122" s="55" t="s">
        <v>214</v>
      </c>
      <c r="C122" s="32">
        <v>4301051360</v>
      </c>
      <c r="D122" s="384">
        <v>4607091385168</v>
      </c>
      <c r="E122" s="329"/>
      <c r="F122" s="304">
        <v>1.35</v>
      </c>
      <c r="G122" s="33">
        <v>6</v>
      </c>
      <c r="H122" s="304">
        <v>8.1</v>
      </c>
      <c r="I122" s="304">
        <v>8.6579999999999995</v>
      </c>
      <c r="J122" s="33">
        <v>56</v>
      </c>
      <c r="K122" s="34" t="s">
        <v>129</v>
      </c>
      <c r="L122" s="33">
        <v>45</v>
      </c>
      <c r="M122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6"/>
      <c r="O122" s="386"/>
      <c r="P122" s="386"/>
      <c r="Q122" s="329"/>
      <c r="R122" s="35"/>
      <c r="S122" s="35"/>
      <c r="T122" s="36" t="s">
        <v>64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215</v>
      </c>
      <c r="B123" s="55" t="s">
        <v>216</v>
      </c>
      <c r="C123" s="32">
        <v>4301051362</v>
      </c>
      <c r="D123" s="384">
        <v>4607091383256</v>
      </c>
      <c r="E123" s="329"/>
      <c r="F123" s="304">
        <v>0.33</v>
      </c>
      <c r="G123" s="33">
        <v>6</v>
      </c>
      <c r="H123" s="304">
        <v>1.98</v>
      </c>
      <c r="I123" s="304">
        <v>2.246</v>
      </c>
      <c r="J123" s="33">
        <v>156</v>
      </c>
      <c r="K123" s="34" t="s">
        <v>129</v>
      </c>
      <c r="L123" s="33">
        <v>45</v>
      </c>
      <c r="M123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6"/>
      <c r="O123" s="386"/>
      <c r="P123" s="386"/>
      <c r="Q123" s="329"/>
      <c r="R123" s="35"/>
      <c r="S123" s="35"/>
      <c r="T123" s="36" t="s">
        <v>64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217</v>
      </c>
      <c r="B124" s="55" t="s">
        <v>218</v>
      </c>
      <c r="C124" s="32">
        <v>4301051358</v>
      </c>
      <c r="D124" s="384">
        <v>4607091385748</v>
      </c>
      <c r="E124" s="329"/>
      <c r="F124" s="304">
        <v>0.45</v>
      </c>
      <c r="G124" s="33">
        <v>6</v>
      </c>
      <c r="H124" s="304">
        <v>2.7</v>
      </c>
      <c r="I124" s="304">
        <v>2.972</v>
      </c>
      <c r="J124" s="33">
        <v>156</v>
      </c>
      <c r="K124" s="34" t="s">
        <v>129</v>
      </c>
      <c r="L124" s="33">
        <v>45</v>
      </c>
      <c r="M124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6"/>
      <c r="O124" s="386"/>
      <c r="P124" s="386"/>
      <c r="Q124" s="329"/>
      <c r="R124" s="35"/>
      <c r="S124" s="35"/>
      <c r="T124" s="36" t="s">
        <v>64</v>
      </c>
      <c r="U124" s="305">
        <v>405</v>
      </c>
      <c r="V124" s="306">
        <f>IFERROR(IF(U124="",0,CEILING((U124/$H124),1)*$H124),"")</f>
        <v>405</v>
      </c>
      <c r="W124" s="37">
        <f>IFERROR(IF(V124=0,"",ROUNDUP(V124/H124,0)*0.00753),"")</f>
        <v>1.1294999999999999</v>
      </c>
      <c r="X124" s="57"/>
      <c r="Y124" s="58"/>
      <c r="AC124" s="120" t="s">
        <v>1</v>
      </c>
    </row>
    <row r="125" spans="1:29" ht="16.5" customHeight="1" x14ac:dyDescent="0.25">
      <c r="A125" s="55" t="s">
        <v>219</v>
      </c>
      <c r="B125" s="55" t="s">
        <v>220</v>
      </c>
      <c r="C125" s="32">
        <v>4301051364</v>
      </c>
      <c r="D125" s="384">
        <v>4607091384581</v>
      </c>
      <c r="E125" s="329"/>
      <c r="F125" s="304">
        <v>0.67</v>
      </c>
      <c r="G125" s="33">
        <v>4</v>
      </c>
      <c r="H125" s="304">
        <v>2.68</v>
      </c>
      <c r="I125" s="304">
        <v>2.9420000000000002</v>
      </c>
      <c r="J125" s="33">
        <v>120</v>
      </c>
      <c r="K125" s="34" t="s">
        <v>129</v>
      </c>
      <c r="L125" s="33">
        <v>45</v>
      </c>
      <c r="M125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6"/>
      <c r="O125" s="386"/>
      <c r="P125" s="386"/>
      <c r="Q125" s="329"/>
      <c r="R125" s="35"/>
      <c r="S125" s="35"/>
      <c r="T125" s="36" t="s">
        <v>64</v>
      </c>
      <c r="U125" s="305">
        <v>0</v>
      </c>
      <c r="V125" s="306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88"/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89"/>
      <c r="M126" s="387" t="s">
        <v>65</v>
      </c>
      <c r="N126" s="341"/>
      <c r="O126" s="341"/>
      <c r="P126" s="341"/>
      <c r="Q126" s="341"/>
      <c r="R126" s="341"/>
      <c r="S126" s="342"/>
      <c r="T126" s="38" t="s">
        <v>66</v>
      </c>
      <c r="U126" s="307">
        <f>IFERROR(U122/H122,"0")+IFERROR(U123/H123,"0")+IFERROR(U124/H124,"0")+IFERROR(U125/H125,"0")</f>
        <v>150</v>
      </c>
      <c r="V126" s="307">
        <f>IFERROR(V122/H122,"0")+IFERROR(V123/H123,"0")+IFERROR(V124/H124,"0")+IFERROR(V125/H125,"0")</f>
        <v>150</v>
      </c>
      <c r="W126" s="307">
        <f>IFERROR(IF(W122="",0,W122),"0")+IFERROR(IF(W123="",0,W123),"0")+IFERROR(IF(W124="",0,W124),"0")+IFERROR(IF(W125="",0,W125),"0")</f>
        <v>1.1294999999999999</v>
      </c>
      <c r="X126" s="308"/>
      <c r="Y126" s="308"/>
    </row>
    <row r="127" spans="1:29" x14ac:dyDescent="0.2">
      <c r="A127" s="313"/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89"/>
      <c r="M127" s="387" t="s">
        <v>65</v>
      </c>
      <c r="N127" s="341"/>
      <c r="O127" s="341"/>
      <c r="P127" s="341"/>
      <c r="Q127" s="341"/>
      <c r="R127" s="341"/>
      <c r="S127" s="342"/>
      <c r="T127" s="38" t="s">
        <v>64</v>
      </c>
      <c r="U127" s="307">
        <f>IFERROR(SUM(U122:U125),"0")</f>
        <v>405</v>
      </c>
      <c r="V127" s="307">
        <f>IFERROR(SUM(V122:V125),"0")</f>
        <v>405</v>
      </c>
      <c r="W127" s="38"/>
      <c r="X127" s="308"/>
      <c r="Y127" s="308"/>
    </row>
    <row r="128" spans="1:29" ht="27.75" customHeight="1" x14ac:dyDescent="0.2">
      <c r="A128" s="380" t="s">
        <v>221</v>
      </c>
      <c r="B128" s="381"/>
      <c r="C128" s="381"/>
      <c r="D128" s="381"/>
      <c r="E128" s="381"/>
      <c r="F128" s="381"/>
      <c r="G128" s="381"/>
      <c r="H128" s="381"/>
      <c r="I128" s="381"/>
      <c r="J128" s="381"/>
      <c r="K128" s="381"/>
      <c r="L128" s="381"/>
      <c r="M128" s="381"/>
      <c r="N128" s="381"/>
      <c r="O128" s="381"/>
      <c r="P128" s="381"/>
      <c r="Q128" s="381"/>
      <c r="R128" s="381"/>
      <c r="S128" s="381"/>
      <c r="T128" s="381"/>
      <c r="U128" s="381"/>
      <c r="V128" s="381"/>
      <c r="W128" s="381"/>
      <c r="X128" s="49"/>
      <c r="Y128" s="49"/>
    </row>
    <row r="129" spans="1:29" ht="16.5" customHeight="1" x14ac:dyDescent="0.25">
      <c r="A129" s="382" t="s">
        <v>222</v>
      </c>
      <c r="B129" s="313"/>
      <c r="C129" s="313"/>
      <c r="D129" s="313"/>
      <c r="E129" s="313"/>
      <c r="F129" s="313"/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  <c r="T129" s="313"/>
      <c r="U129" s="313"/>
      <c r="V129" s="313"/>
      <c r="W129" s="313"/>
      <c r="X129" s="301"/>
      <c r="Y129" s="301"/>
    </row>
    <row r="130" spans="1:29" ht="14.25" customHeight="1" x14ac:dyDescent="0.25">
      <c r="A130" s="383" t="s">
        <v>105</v>
      </c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  <c r="T130" s="313"/>
      <c r="U130" s="313"/>
      <c r="V130" s="313"/>
      <c r="W130" s="313"/>
      <c r="X130" s="300"/>
      <c r="Y130" s="300"/>
    </row>
    <row r="131" spans="1:29" ht="27" customHeight="1" x14ac:dyDescent="0.25">
      <c r="A131" s="55" t="s">
        <v>223</v>
      </c>
      <c r="B131" s="55" t="s">
        <v>224</v>
      </c>
      <c r="C131" s="32">
        <v>4301011223</v>
      </c>
      <c r="D131" s="384">
        <v>4607091383423</v>
      </c>
      <c r="E131" s="329"/>
      <c r="F131" s="304">
        <v>1.35</v>
      </c>
      <c r="G131" s="33">
        <v>8</v>
      </c>
      <c r="H131" s="304">
        <v>10.8</v>
      </c>
      <c r="I131" s="304">
        <v>11.375999999999999</v>
      </c>
      <c r="J131" s="33">
        <v>56</v>
      </c>
      <c r="K131" s="34" t="s">
        <v>129</v>
      </c>
      <c r="L131" s="33">
        <v>35</v>
      </c>
      <c r="M131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6"/>
      <c r="O131" s="386"/>
      <c r="P131" s="386"/>
      <c r="Q131" s="329"/>
      <c r="R131" s="35"/>
      <c r="S131" s="35"/>
      <c r="T131" s="36" t="s">
        <v>64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225</v>
      </c>
      <c r="B132" s="55" t="s">
        <v>226</v>
      </c>
      <c r="C132" s="32">
        <v>4301011338</v>
      </c>
      <c r="D132" s="384">
        <v>4607091381405</v>
      </c>
      <c r="E132" s="329"/>
      <c r="F132" s="304">
        <v>1.35</v>
      </c>
      <c r="G132" s="33">
        <v>8</v>
      </c>
      <c r="H132" s="304">
        <v>10.8</v>
      </c>
      <c r="I132" s="304">
        <v>11.375999999999999</v>
      </c>
      <c r="J132" s="33">
        <v>56</v>
      </c>
      <c r="K132" s="34" t="s">
        <v>62</v>
      </c>
      <c r="L132" s="33">
        <v>35</v>
      </c>
      <c r="M132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6"/>
      <c r="O132" s="386"/>
      <c r="P132" s="386"/>
      <c r="Q132" s="329"/>
      <c r="R132" s="35"/>
      <c r="S132" s="35"/>
      <c r="T132" s="36" t="s">
        <v>64</v>
      </c>
      <c r="U132" s="305">
        <v>0</v>
      </c>
      <c r="V132" s="30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227</v>
      </c>
      <c r="B133" s="55" t="s">
        <v>228</v>
      </c>
      <c r="C133" s="32">
        <v>4301011333</v>
      </c>
      <c r="D133" s="384">
        <v>4607091386516</v>
      </c>
      <c r="E133" s="329"/>
      <c r="F133" s="304">
        <v>1.4</v>
      </c>
      <c r="G133" s="33">
        <v>8</v>
      </c>
      <c r="H133" s="304">
        <v>11.2</v>
      </c>
      <c r="I133" s="304">
        <v>11.776</v>
      </c>
      <c r="J133" s="33">
        <v>56</v>
      </c>
      <c r="K133" s="34" t="s">
        <v>62</v>
      </c>
      <c r="L133" s="33">
        <v>30</v>
      </c>
      <c r="M133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6"/>
      <c r="O133" s="386"/>
      <c r="P133" s="386"/>
      <c r="Q133" s="329"/>
      <c r="R133" s="35"/>
      <c r="S133" s="35"/>
      <c r="T133" s="36" t="s">
        <v>64</v>
      </c>
      <c r="U133" s="305">
        <v>0</v>
      </c>
      <c r="V133" s="306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88"/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89"/>
      <c r="M134" s="387" t="s">
        <v>65</v>
      </c>
      <c r="N134" s="341"/>
      <c r="O134" s="341"/>
      <c r="P134" s="341"/>
      <c r="Q134" s="341"/>
      <c r="R134" s="341"/>
      <c r="S134" s="342"/>
      <c r="T134" s="38" t="s">
        <v>66</v>
      </c>
      <c r="U134" s="307">
        <f>IFERROR(U131/H131,"0")+IFERROR(U132/H132,"0")+IFERROR(U133/H133,"0")</f>
        <v>0</v>
      </c>
      <c r="V134" s="307">
        <f>IFERROR(V131/H131,"0")+IFERROR(V132/H132,"0")+IFERROR(V133/H133,"0")</f>
        <v>0</v>
      </c>
      <c r="W134" s="307">
        <f>IFERROR(IF(W131="",0,W131),"0")+IFERROR(IF(W132="",0,W132),"0")+IFERROR(IF(W133="",0,W133),"0")</f>
        <v>0</v>
      </c>
      <c r="X134" s="308"/>
      <c r="Y134" s="308"/>
    </row>
    <row r="135" spans="1:29" x14ac:dyDescent="0.2">
      <c r="A135" s="313"/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89"/>
      <c r="M135" s="387" t="s">
        <v>65</v>
      </c>
      <c r="N135" s="341"/>
      <c r="O135" s="341"/>
      <c r="P135" s="341"/>
      <c r="Q135" s="341"/>
      <c r="R135" s="341"/>
      <c r="S135" s="342"/>
      <c r="T135" s="38" t="s">
        <v>64</v>
      </c>
      <c r="U135" s="307">
        <f>IFERROR(SUM(U131:U133),"0")</f>
        <v>0</v>
      </c>
      <c r="V135" s="307">
        <f>IFERROR(SUM(V131:V133),"0")</f>
        <v>0</v>
      </c>
      <c r="W135" s="38"/>
      <c r="X135" s="308"/>
      <c r="Y135" s="308"/>
    </row>
    <row r="136" spans="1:29" ht="16.5" customHeight="1" x14ac:dyDescent="0.25">
      <c r="A136" s="382" t="s">
        <v>229</v>
      </c>
      <c r="B136" s="313"/>
      <c r="C136" s="313"/>
      <c r="D136" s="313"/>
      <c r="E136" s="313"/>
      <c r="F136" s="313"/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  <c r="T136" s="313"/>
      <c r="U136" s="313"/>
      <c r="V136" s="313"/>
      <c r="W136" s="313"/>
      <c r="X136" s="301"/>
      <c r="Y136" s="301"/>
    </row>
    <row r="137" spans="1:29" ht="14.25" customHeight="1" x14ac:dyDescent="0.25">
      <c r="A137" s="383" t="s">
        <v>105</v>
      </c>
      <c r="B137" s="313"/>
      <c r="C137" s="313"/>
      <c r="D137" s="313"/>
      <c r="E137" s="313"/>
      <c r="F137" s="313"/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  <c r="T137" s="313"/>
      <c r="U137" s="313"/>
      <c r="V137" s="313"/>
      <c r="W137" s="313"/>
      <c r="X137" s="300"/>
      <c r="Y137" s="300"/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84">
        <v>4607091387445</v>
      </c>
      <c r="E138" s="329"/>
      <c r="F138" s="304">
        <v>0.9</v>
      </c>
      <c r="G138" s="33">
        <v>10</v>
      </c>
      <c r="H138" s="304">
        <v>9</v>
      </c>
      <c r="I138" s="304">
        <v>9.6300000000000008</v>
      </c>
      <c r="J138" s="33">
        <v>56</v>
      </c>
      <c r="K138" s="34" t="s">
        <v>101</v>
      </c>
      <c r="L138" s="33">
        <v>31</v>
      </c>
      <c r="M138" s="45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86"/>
      <c r="O138" s="386"/>
      <c r="P138" s="386"/>
      <c r="Q138" s="329"/>
      <c r="R138" s="35"/>
      <c r="S138" s="35"/>
      <c r="T138" s="36" t="s">
        <v>64</v>
      </c>
      <c r="U138" s="305">
        <v>0</v>
      </c>
      <c r="V138" s="306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84">
        <v>4607091386004</v>
      </c>
      <c r="E139" s="329"/>
      <c r="F139" s="304">
        <v>1.35</v>
      </c>
      <c r="G139" s="33">
        <v>8</v>
      </c>
      <c r="H139" s="304">
        <v>10.8</v>
      </c>
      <c r="I139" s="304">
        <v>11.28</v>
      </c>
      <c r="J139" s="33">
        <v>48</v>
      </c>
      <c r="K139" s="34" t="s">
        <v>234</v>
      </c>
      <c r="L139" s="33">
        <v>55</v>
      </c>
      <c r="M139" s="4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86"/>
      <c r="O139" s="386"/>
      <c r="P139" s="386"/>
      <c r="Q139" s="329"/>
      <c r="R139" s="35"/>
      <c r="S139" s="35"/>
      <c r="T139" s="36" t="s">
        <v>64</v>
      </c>
      <c r="U139" s="305">
        <v>0</v>
      </c>
      <c r="V139" s="30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84">
        <v>4607091386004</v>
      </c>
      <c r="E140" s="329"/>
      <c r="F140" s="304">
        <v>1.35</v>
      </c>
      <c r="G140" s="33">
        <v>8</v>
      </c>
      <c r="H140" s="304">
        <v>10.8</v>
      </c>
      <c r="I140" s="304">
        <v>11.28</v>
      </c>
      <c r="J140" s="33">
        <v>56</v>
      </c>
      <c r="K140" s="34" t="s">
        <v>101</v>
      </c>
      <c r="L140" s="33">
        <v>55</v>
      </c>
      <c r="M140" s="4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86"/>
      <c r="O140" s="386"/>
      <c r="P140" s="386"/>
      <c r="Q140" s="329"/>
      <c r="R140" s="35"/>
      <c r="S140" s="35"/>
      <c r="T140" s="36" t="s">
        <v>64</v>
      </c>
      <c r="U140" s="305">
        <v>0</v>
      </c>
      <c r="V140" s="30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84">
        <v>4607091386073</v>
      </c>
      <c r="E141" s="329"/>
      <c r="F141" s="304">
        <v>0.9</v>
      </c>
      <c r="G141" s="33">
        <v>10</v>
      </c>
      <c r="H141" s="304">
        <v>9</v>
      </c>
      <c r="I141" s="304">
        <v>9.6300000000000008</v>
      </c>
      <c r="J141" s="33">
        <v>56</v>
      </c>
      <c r="K141" s="34" t="s">
        <v>101</v>
      </c>
      <c r="L141" s="33">
        <v>31</v>
      </c>
      <c r="M141" s="45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86"/>
      <c r="O141" s="386"/>
      <c r="P141" s="386"/>
      <c r="Q141" s="329"/>
      <c r="R141" s="35"/>
      <c r="S141" s="35"/>
      <c r="T141" s="36" t="s">
        <v>64</v>
      </c>
      <c r="U141" s="305">
        <v>0</v>
      </c>
      <c r="V141" s="30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84">
        <v>4607091387322</v>
      </c>
      <c r="E142" s="329"/>
      <c r="F142" s="304">
        <v>1.35</v>
      </c>
      <c r="G142" s="33">
        <v>8</v>
      </c>
      <c r="H142" s="304">
        <v>10.8</v>
      </c>
      <c r="I142" s="304">
        <v>11.28</v>
      </c>
      <c r="J142" s="33">
        <v>48</v>
      </c>
      <c r="K142" s="34" t="s">
        <v>234</v>
      </c>
      <c r="L142" s="33">
        <v>55</v>
      </c>
      <c r="M142" s="4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86"/>
      <c r="O142" s="386"/>
      <c r="P142" s="386"/>
      <c r="Q142" s="329"/>
      <c r="R142" s="35"/>
      <c r="S142" s="35"/>
      <c r="T142" s="36" t="s">
        <v>64</v>
      </c>
      <c r="U142" s="305">
        <v>0</v>
      </c>
      <c r="V142" s="30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84">
        <v>4607091387322</v>
      </c>
      <c r="E143" s="329"/>
      <c r="F143" s="304">
        <v>1.35</v>
      </c>
      <c r="G143" s="33">
        <v>8</v>
      </c>
      <c r="H143" s="304">
        <v>10.8</v>
      </c>
      <c r="I143" s="304">
        <v>11.28</v>
      </c>
      <c r="J143" s="33">
        <v>56</v>
      </c>
      <c r="K143" s="34" t="s">
        <v>101</v>
      </c>
      <c r="L143" s="33">
        <v>55</v>
      </c>
      <c r="M143" s="46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86"/>
      <c r="O143" s="386"/>
      <c r="P143" s="386"/>
      <c r="Q143" s="329"/>
      <c r="R143" s="35"/>
      <c r="S143" s="35"/>
      <c r="T143" s="36" t="s">
        <v>64</v>
      </c>
      <c r="U143" s="305">
        <v>0</v>
      </c>
      <c r="V143" s="30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84">
        <v>4607091387377</v>
      </c>
      <c r="E144" s="329"/>
      <c r="F144" s="304">
        <v>1.35</v>
      </c>
      <c r="G144" s="33">
        <v>8</v>
      </c>
      <c r="H144" s="304">
        <v>10.8</v>
      </c>
      <c r="I144" s="304">
        <v>11.28</v>
      </c>
      <c r="J144" s="33">
        <v>56</v>
      </c>
      <c r="K144" s="34" t="s">
        <v>101</v>
      </c>
      <c r="L144" s="33">
        <v>55</v>
      </c>
      <c r="M144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86"/>
      <c r="O144" s="386"/>
      <c r="P144" s="386"/>
      <c r="Q144" s="329"/>
      <c r="R144" s="35"/>
      <c r="S144" s="35"/>
      <c r="T144" s="36" t="s">
        <v>64</v>
      </c>
      <c r="U144" s="305">
        <v>0</v>
      </c>
      <c r="V144" s="30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243</v>
      </c>
      <c r="B145" s="55" t="s">
        <v>244</v>
      </c>
      <c r="C145" s="32">
        <v>4301011450</v>
      </c>
      <c r="D145" s="384">
        <v>4680115881402</v>
      </c>
      <c r="E145" s="329"/>
      <c r="F145" s="304">
        <v>1.35</v>
      </c>
      <c r="G145" s="33">
        <v>8</v>
      </c>
      <c r="H145" s="304">
        <v>10.8</v>
      </c>
      <c r="I145" s="304">
        <v>11.28</v>
      </c>
      <c r="J145" s="33">
        <v>56</v>
      </c>
      <c r="K145" s="34" t="s">
        <v>101</v>
      </c>
      <c r="L145" s="33">
        <v>55</v>
      </c>
      <c r="M145" s="462" t="s">
        <v>245</v>
      </c>
      <c r="N145" s="386"/>
      <c r="O145" s="386"/>
      <c r="P145" s="386"/>
      <c r="Q145" s="329"/>
      <c r="R145" s="35"/>
      <c r="S145" s="35"/>
      <c r="T145" s="36" t="s">
        <v>64</v>
      </c>
      <c r="U145" s="305">
        <v>0</v>
      </c>
      <c r="V145" s="30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246</v>
      </c>
      <c r="B146" s="55" t="s">
        <v>247</v>
      </c>
      <c r="C146" s="32">
        <v>4301010945</v>
      </c>
      <c r="D146" s="384">
        <v>4607091387353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101</v>
      </c>
      <c r="L146" s="33">
        <v>55</v>
      </c>
      <c r="M146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86"/>
      <c r="O146" s="386"/>
      <c r="P146" s="386"/>
      <c r="Q146" s="329"/>
      <c r="R146" s="35"/>
      <c r="S146" s="35"/>
      <c r="T146" s="36" t="s">
        <v>64</v>
      </c>
      <c r="U146" s="305">
        <v>0</v>
      </c>
      <c r="V146" s="30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248</v>
      </c>
      <c r="B147" s="55" t="s">
        <v>249</v>
      </c>
      <c r="C147" s="32">
        <v>4301011328</v>
      </c>
      <c r="D147" s="384">
        <v>4607091386011</v>
      </c>
      <c r="E147" s="329"/>
      <c r="F147" s="304">
        <v>0.5</v>
      </c>
      <c r="G147" s="33">
        <v>10</v>
      </c>
      <c r="H147" s="304">
        <v>5</v>
      </c>
      <c r="I147" s="304">
        <v>5.21</v>
      </c>
      <c r="J147" s="33">
        <v>120</v>
      </c>
      <c r="K147" s="34" t="s">
        <v>62</v>
      </c>
      <c r="L147" s="33">
        <v>55</v>
      </c>
      <c r="M147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86"/>
      <c r="O147" s="386"/>
      <c r="P147" s="386"/>
      <c r="Q147" s="329"/>
      <c r="R147" s="35"/>
      <c r="S147" s="35"/>
      <c r="T147" s="36" t="s">
        <v>64</v>
      </c>
      <c r="U147" s="305">
        <v>163</v>
      </c>
      <c r="V147" s="306">
        <f t="shared" si="7"/>
        <v>165</v>
      </c>
      <c r="W147" s="37">
        <f>IFERROR(IF(V147=0,"",ROUNDUP(V147/H147,0)*0.00937),"")</f>
        <v>0.30920999999999998</v>
      </c>
      <c r="X147" s="57"/>
      <c r="Y147" s="58"/>
      <c r="AC147" s="134" t="s">
        <v>1</v>
      </c>
    </row>
    <row r="148" spans="1:29" ht="27" customHeight="1" x14ac:dyDescent="0.25">
      <c r="A148" s="55" t="s">
        <v>250</v>
      </c>
      <c r="B148" s="55" t="s">
        <v>251</v>
      </c>
      <c r="C148" s="32">
        <v>4301011329</v>
      </c>
      <c r="D148" s="384">
        <v>4607091387308</v>
      </c>
      <c r="E148" s="329"/>
      <c r="F148" s="304">
        <v>0.5</v>
      </c>
      <c r="G148" s="33">
        <v>10</v>
      </c>
      <c r="H148" s="304">
        <v>5</v>
      </c>
      <c r="I148" s="304">
        <v>5.21</v>
      </c>
      <c r="J148" s="33">
        <v>120</v>
      </c>
      <c r="K148" s="34" t="s">
        <v>62</v>
      </c>
      <c r="L148" s="33">
        <v>55</v>
      </c>
      <c r="M148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86"/>
      <c r="O148" s="386"/>
      <c r="P148" s="386"/>
      <c r="Q148" s="329"/>
      <c r="R148" s="35"/>
      <c r="S148" s="35"/>
      <c r="T148" s="36" t="s">
        <v>64</v>
      </c>
      <c r="U148" s="305">
        <v>0</v>
      </c>
      <c r="V148" s="30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252</v>
      </c>
      <c r="B149" s="55" t="s">
        <v>253</v>
      </c>
      <c r="C149" s="32">
        <v>4301011049</v>
      </c>
      <c r="D149" s="384">
        <v>4607091387339</v>
      </c>
      <c r="E149" s="329"/>
      <c r="F149" s="304">
        <v>0.5</v>
      </c>
      <c r="G149" s="33">
        <v>10</v>
      </c>
      <c r="H149" s="304">
        <v>5</v>
      </c>
      <c r="I149" s="304">
        <v>5.24</v>
      </c>
      <c r="J149" s="33">
        <v>120</v>
      </c>
      <c r="K149" s="34" t="s">
        <v>101</v>
      </c>
      <c r="L149" s="33">
        <v>55</v>
      </c>
      <c r="M149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86"/>
      <c r="O149" s="386"/>
      <c r="P149" s="386"/>
      <c r="Q149" s="329"/>
      <c r="R149" s="35"/>
      <c r="S149" s="35"/>
      <c r="T149" s="36" t="s">
        <v>64</v>
      </c>
      <c r="U149" s="305">
        <v>0</v>
      </c>
      <c r="V149" s="30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4301011433</v>
      </c>
      <c r="D150" s="384">
        <v>4680115882638</v>
      </c>
      <c r="E150" s="329"/>
      <c r="F150" s="304">
        <v>0.4</v>
      </c>
      <c r="G150" s="33">
        <v>10</v>
      </c>
      <c r="H150" s="304">
        <v>4</v>
      </c>
      <c r="I150" s="304">
        <v>4.24</v>
      </c>
      <c r="J150" s="33">
        <v>120</v>
      </c>
      <c r="K150" s="34" t="s">
        <v>101</v>
      </c>
      <c r="L150" s="33">
        <v>90</v>
      </c>
      <c r="M150" s="467" t="s">
        <v>256</v>
      </c>
      <c r="N150" s="386"/>
      <c r="O150" s="386"/>
      <c r="P150" s="386"/>
      <c r="Q150" s="329"/>
      <c r="R150" s="35"/>
      <c r="S150" s="35"/>
      <c r="T150" s="36" t="s">
        <v>64</v>
      </c>
      <c r="U150" s="305">
        <v>0</v>
      </c>
      <c r="V150" s="30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4301011573</v>
      </c>
      <c r="D151" s="384">
        <v>4680115881938</v>
      </c>
      <c r="E151" s="329"/>
      <c r="F151" s="304">
        <v>0.4</v>
      </c>
      <c r="G151" s="33">
        <v>10</v>
      </c>
      <c r="H151" s="304">
        <v>4</v>
      </c>
      <c r="I151" s="304">
        <v>4.24</v>
      </c>
      <c r="J151" s="33">
        <v>120</v>
      </c>
      <c r="K151" s="34" t="s">
        <v>101</v>
      </c>
      <c r="L151" s="33">
        <v>90</v>
      </c>
      <c r="M151" s="468" t="s">
        <v>259</v>
      </c>
      <c r="N151" s="386"/>
      <c r="O151" s="386"/>
      <c r="P151" s="386"/>
      <c r="Q151" s="329"/>
      <c r="R151" s="35"/>
      <c r="S151" s="35"/>
      <c r="T151" s="36" t="s">
        <v>64</v>
      </c>
      <c r="U151" s="305">
        <v>0</v>
      </c>
      <c r="V151" s="306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260</v>
      </c>
      <c r="B152" s="55" t="s">
        <v>261</v>
      </c>
      <c r="C152" s="32">
        <v>4301011454</v>
      </c>
      <c r="D152" s="384">
        <v>4680115881396</v>
      </c>
      <c r="E152" s="329"/>
      <c r="F152" s="304">
        <v>0.45</v>
      </c>
      <c r="G152" s="33">
        <v>6</v>
      </c>
      <c r="H152" s="304">
        <v>2.7</v>
      </c>
      <c r="I152" s="304">
        <v>2.9</v>
      </c>
      <c r="J152" s="33">
        <v>156</v>
      </c>
      <c r="K152" s="34" t="s">
        <v>62</v>
      </c>
      <c r="L152" s="33">
        <v>55</v>
      </c>
      <c r="M152" s="469" t="s">
        <v>262</v>
      </c>
      <c r="N152" s="386"/>
      <c r="O152" s="386"/>
      <c r="P152" s="386"/>
      <c r="Q152" s="329"/>
      <c r="R152" s="35"/>
      <c r="S152" s="35"/>
      <c r="T152" s="36" t="s">
        <v>64</v>
      </c>
      <c r="U152" s="305">
        <v>0</v>
      </c>
      <c r="V152" s="306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263</v>
      </c>
      <c r="B153" s="55" t="s">
        <v>264</v>
      </c>
      <c r="C153" s="32">
        <v>4301010944</v>
      </c>
      <c r="D153" s="384">
        <v>4607091387346</v>
      </c>
      <c r="E153" s="329"/>
      <c r="F153" s="304">
        <v>0.4</v>
      </c>
      <c r="G153" s="33">
        <v>10</v>
      </c>
      <c r="H153" s="304">
        <v>4</v>
      </c>
      <c r="I153" s="304">
        <v>4.24</v>
      </c>
      <c r="J153" s="33">
        <v>120</v>
      </c>
      <c r="K153" s="34" t="s">
        <v>101</v>
      </c>
      <c r="L153" s="33">
        <v>55</v>
      </c>
      <c r="M153" s="47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86"/>
      <c r="O153" s="386"/>
      <c r="P153" s="386"/>
      <c r="Q153" s="329"/>
      <c r="R153" s="35"/>
      <c r="S153" s="35"/>
      <c r="T153" s="36" t="s">
        <v>64</v>
      </c>
      <c r="U153" s="305">
        <v>0</v>
      </c>
      <c r="V153" s="30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265</v>
      </c>
      <c r="B154" s="55" t="s">
        <v>266</v>
      </c>
      <c r="C154" s="32">
        <v>4301011353</v>
      </c>
      <c r="D154" s="384">
        <v>4607091389807</v>
      </c>
      <c r="E154" s="329"/>
      <c r="F154" s="304">
        <v>0.4</v>
      </c>
      <c r="G154" s="33">
        <v>10</v>
      </c>
      <c r="H154" s="304">
        <v>4</v>
      </c>
      <c r="I154" s="304">
        <v>4.24</v>
      </c>
      <c r="J154" s="33">
        <v>120</v>
      </c>
      <c r="K154" s="34" t="s">
        <v>101</v>
      </c>
      <c r="L154" s="33">
        <v>55</v>
      </c>
      <c r="M154" s="4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86"/>
      <c r="O154" s="386"/>
      <c r="P154" s="386"/>
      <c r="Q154" s="329"/>
      <c r="R154" s="35"/>
      <c r="S154" s="35"/>
      <c r="T154" s="36" t="s">
        <v>64</v>
      </c>
      <c r="U154" s="305">
        <v>0</v>
      </c>
      <c r="V154" s="306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88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89"/>
      <c r="M155" s="387" t="s">
        <v>65</v>
      </c>
      <c r="N155" s="341"/>
      <c r="O155" s="341"/>
      <c r="P155" s="341"/>
      <c r="Q155" s="341"/>
      <c r="R155" s="341"/>
      <c r="S155" s="342"/>
      <c r="T155" s="38" t="s">
        <v>66</v>
      </c>
      <c r="U155" s="307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32.6</v>
      </c>
      <c r="V155" s="307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33</v>
      </c>
      <c r="W155" s="307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0.30920999999999998</v>
      </c>
      <c r="X155" s="308"/>
      <c r="Y155" s="308"/>
    </row>
    <row r="156" spans="1:29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89"/>
      <c r="M156" s="387" t="s">
        <v>65</v>
      </c>
      <c r="N156" s="341"/>
      <c r="O156" s="341"/>
      <c r="P156" s="341"/>
      <c r="Q156" s="341"/>
      <c r="R156" s="341"/>
      <c r="S156" s="342"/>
      <c r="T156" s="38" t="s">
        <v>64</v>
      </c>
      <c r="U156" s="307">
        <f>IFERROR(SUM(U138:U154),"0")</f>
        <v>163</v>
      </c>
      <c r="V156" s="307">
        <f>IFERROR(SUM(V138:V154),"0")</f>
        <v>165</v>
      </c>
      <c r="W156" s="38"/>
      <c r="X156" s="308"/>
      <c r="Y156" s="308"/>
    </row>
    <row r="157" spans="1:29" ht="14.25" customHeight="1" x14ac:dyDescent="0.25">
      <c r="A157" s="383" t="s">
        <v>98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0"/>
      <c r="Y157" s="300"/>
    </row>
    <row r="158" spans="1:29" ht="16.5" customHeight="1" x14ac:dyDescent="0.25">
      <c r="A158" s="55" t="s">
        <v>267</v>
      </c>
      <c r="B158" s="55" t="s">
        <v>268</v>
      </c>
      <c r="C158" s="32">
        <v>4301020262</v>
      </c>
      <c r="D158" s="384">
        <v>4680115882935</v>
      </c>
      <c r="E158" s="329"/>
      <c r="F158" s="304">
        <v>1.35</v>
      </c>
      <c r="G158" s="33">
        <v>8</v>
      </c>
      <c r="H158" s="304">
        <v>10.8</v>
      </c>
      <c r="I158" s="304">
        <v>11.28</v>
      </c>
      <c r="J158" s="33">
        <v>56</v>
      </c>
      <c r="K158" s="34" t="s">
        <v>129</v>
      </c>
      <c r="L158" s="33">
        <v>50</v>
      </c>
      <c r="M158" s="472" t="s">
        <v>269</v>
      </c>
      <c r="N158" s="386"/>
      <c r="O158" s="386"/>
      <c r="P158" s="386"/>
      <c r="Q158" s="329"/>
      <c r="R158" s="35"/>
      <c r="S158" s="35"/>
      <c r="T158" s="36" t="s">
        <v>64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 t="s">
        <v>270</v>
      </c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84">
        <v>4680115881914</v>
      </c>
      <c r="E159" s="329"/>
      <c r="F159" s="304">
        <v>0.4</v>
      </c>
      <c r="G159" s="33">
        <v>10</v>
      </c>
      <c r="H159" s="304">
        <v>4</v>
      </c>
      <c r="I159" s="304">
        <v>4.24</v>
      </c>
      <c r="J159" s="33">
        <v>120</v>
      </c>
      <c r="K159" s="34" t="s">
        <v>101</v>
      </c>
      <c r="L159" s="33">
        <v>90</v>
      </c>
      <c r="M159" s="473" t="s">
        <v>273</v>
      </c>
      <c r="N159" s="386"/>
      <c r="O159" s="386"/>
      <c r="P159" s="386"/>
      <c r="Q159" s="329"/>
      <c r="R159" s="35"/>
      <c r="S159" s="35"/>
      <c r="T159" s="36" t="s">
        <v>64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84">
        <v>4680115880764</v>
      </c>
      <c r="E160" s="329"/>
      <c r="F160" s="304">
        <v>0.35</v>
      </c>
      <c r="G160" s="33">
        <v>6</v>
      </c>
      <c r="H160" s="304">
        <v>2.1</v>
      </c>
      <c r="I160" s="304">
        <v>2.2999999999999998</v>
      </c>
      <c r="J160" s="33">
        <v>156</v>
      </c>
      <c r="K160" s="34" t="s">
        <v>101</v>
      </c>
      <c r="L160" s="33">
        <v>50</v>
      </c>
      <c r="M160" s="474" t="s">
        <v>276</v>
      </c>
      <c r="N160" s="386"/>
      <c r="O160" s="386"/>
      <c r="P160" s="386"/>
      <c r="Q160" s="329"/>
      <c r="R160" s="35"/>
      <c r="S160" s="35"/>
      <c r="T160" s="36" t="s">
        <v>64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88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89"/>
      <c r="M161" s="387" t="s">
        <v>65</v>
      </c>
      <c r="N161" s="341"/>
      <c r="O161" s="341"/>
      <c r="P161" s="341"/>
      <c r="Q161" s="341"/>
      <c r="R161" s="341"/>
      <c r="S161" s="342"/>
      <c r="T161" s="38" t="s">
        <v>66</v>
      </c>
      <c r="U161" s="307">
        <f>IFERROR(U158/H158,"0")+IFERROR(U159/H159,"0")+IFERROR(U160/H160,"0")</f>
        <v>0</v>
      </c>
      <c r="V161" s="307">
        <f>IFERROR(V158/H158,"0")+IFERROR(V159/H159,"0")+IFERROR(V160/H160,"0")</f>
        <v>0</v>
      </c>
      <c r="W161" s="307">
        <f>IFERROR(IF(W158="",0,W158),"0")+IFERROR(IF(W159="",0,W159),"0")+IFERROR(IF(W160="",0,W160),"0")</f>
        <v>0</v>
      </c>
      <c r="X161" s="308"/>
      <c r="Y161" s="308"/>
    </row>
    <row r="162" spans="1:29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89"/>
      <c r="M162" s="387" t="s">
        <v>65</v>
      </c>
      <c r="N162" s="341"/>
      <c r="O162" s="341"/>
      <c r="P162" s="341"/>
      <c r="Q162" s="341"/>
      <c r="R162" s="341"/>
      <c r="S162" s="342"/>
      <c r="T162" s="38" t="s">
        <v>64</v>
      </c>
      <c r="U162" s="307">
        <f>IFERROR(SUM(U158:U160),"0")</f>
        <v>0</v>
      </c>
      <c r="V162" s="307">
        <f>IFERROR(SUM(V158:V160),"0")</f>
        <v>0</v>
      </c>
      <c r="W162" s="38"/>
      <c r="X162" s="308"/>
      <c r="Y162" s="308"/>
    </row>
    <row r="163" spans="1:29" ht="14.25" customHeight="1" x14ac:dyDescent="0.25">
      <c r="A163" s="383" t="s">
        <v>59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0"/>
      <c r="Y163" s="300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84">
        <v>4607091387193</v>
      </c>
      <c r="E164" s="329"/>
      <c r="F164" s="304">
        <v>0.7</v>
      </c>
      <c r="G164" s="33">
        <v>6</v>
      </c>
      <c r="H164" s="304">
        <v>4.2</v>
      </c>
      <c r="I164" s="304">
        <v>4.46</v>
      </c>
      <c r="J164" s="33">
        <v>156</v>
      </c>
      <c r="K164" s="34" t="s">
        <v>62</v>
      </c>
      <c r="L164" s="33">
        <v>35</v>
      </c>
      <c r="M164" s="4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86"/>
      <c r="O164" s="386"/>
      <c r="P164" s="386"/>
      <c r="Q164" s="329"/>
      <c r="R164" s="35"/>
      <c r="S164" s="35"/>
      <c r="T164" s="36" t="s">
        <v>64</v>
      </c>
      <c r="U164" s="305">
        <v>90</v>
      </c>
      <c r="V164" s="306">
        <f t="shared" ref="V164:V179" si="8">IFERROR(IF(U164="",0,CEILING((U164/$H164),1)*$H164),"")</f>
        <v>92.4</v>
      </c>
      <c r="W164" s="37">
        <f>IFERROR(IF(V164=0,"",ROUNDUP(V164/H164,0)*0.00753),"")</f>
        <v>0.16566</v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84">
        <v>4607091387230</v>
      </c>
      <c r="E165" s="329"/>
      <c r="F165" s="304">
        <v>0.7</v>
      </c>
      <c r="G165" s="33">
        <v>6</v>
      </c>
      <c r="H165" s="304">
        <v>4.2</v>
      </c>
      <c r="I165" s="304">
        <v>4.46</v>
      </c>
      <c r="J165" s="33">
        <v>156</v>
      </c>
      <c r="K165" s="34" t="s">
        <v>62</v>
      </c>
      <c r="L165" s="33">
        <v>40</v>
      </c>
      <c r="M165" s="4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86"/>
      <c r="O165" s="386"/>
      <c r="P165" s="386"/>
      <c r="Q165" s="329"/>
      <c r="R165" s="35"/>
      <c r="S165" s="35"/>
      <c r="T165" s="36" t="s">
        <v>64</v>
      </c>
      <c r="U165" s="305">
        <v>65</v>
      </c>
      <c r="V165" s="306">
        <f t="shared" si="8"/>
        <v>67.2</v>
      </c>
      <c r="W165" s="37">
        <f>IFERROR(IF(V165=0,"",ROUNDUP(V165/H165,0)*0.00753),"")</f>
        <v>0.12048</v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84">
        <v>4680115880993</v>
      </c>
      <c r="E166" s="329"/>
      <c r="F166" s="304">
        <v>0.7</v>
      </c>
      <c r="G166" s="33">
        <v>6</v>
      </c>
      <c r="H166" s="304">
        <v>4.2</v>
      </c>
      <c r="I166" s="304">
        <v>4.46</v>
      </c>
      <c r="J166" s="33">
        <v>156</v>
      </c>
      <c r="K166" s="34" t="s">
        <v>62</v>
      </c>
      <c r="L166" s="33">
        <v>40</v>
      </c>
      <c r="M166" s="477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86"/>
      <c r="O166" s="386"/>
      <c r="P166" s="386"/>
      <c r="Q166" s="329"/>
      <c r="R166" s="35"/>
      <c r="S166" s="35"/>
      <c r="T166" s="36" t="s">
        <v>64</v>
      </c>
      <c r="U166" s="305">
        <v>0</v>
      </c>
      <c r="V166" s="30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84">
        <v>4680115881761</v>
      </c>
      <c r="E167" s="329"/>
      <c r="F167" s="304">
        <v>0.7</v>
      </c>
      <c r="G167" s="33">
        <v>6</v>
      </c>
      <c r="H167" s="304">
        <v>4.2</v>
      </c>
      <c r="I167" s="304">
        <v>4.46</v>
      </c>
      <c r="J167" s="33">
        <v>156</v>
      </c>
      <c r="K167" s="34" t="s">
        <v>62</v>
      </c>
      <c r="L167" s="33">
        <v>40</v>
      </c>
      <c r="M167" s="478" t="s">
        <v>285</v>
      </c>
      <c r="N167" s="386"/>
      <c r="O167" s="386"/>
      <c r="P167" s="386"/>
      <c r="Q167" s="329"/>
      <c r="R167" s="35"/>
      <c r="S167" s="35"/>
      <c r="T167" s="36" t="s">
        <v>64</v>
      </c>
      <c r="U167" s="305">
        <v>0</v>
      </c>
      <c r="V167" s="306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84">
        <v>4680115881563</v>
      </c>
      <c r="E168" s="329"/>
      <c r="F168" s="304">
        <v>0.7</v>
      </c>
      <c r="G168" s="33">
        <v>6</v>
      </c>
      <c r="H168" s="304">
        <v>4.2</v>
      </c>
      <c r="I168" s="304">
        <v>4.4000000000000004</v>
      </c>
      <c r="J168" s="33">
        <v>156</v>
      </c>
      <c r="K168" s="34" t="s">
        <v>62</v>
      </c>
      <c r="L168" s="33">
        <v>40</v>
      </c>
      <c r="M168" s="47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86"/>
      <c r="O168" s="386"/>
      <c r="P168" s="386"/>
      <c r="Q168" s="329"/>
      <c r="R168" s="35"/>
      <c r="S168" s="35"/>
      <c r="T168" s="36" t="s">
        <v>64</v>
      </c>
      <c r="U168" s="305">
        <v>0</v>
      </c>
      <c r="V168" s="306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84">
        <v>4680115882683</v>
      </c>
      <c r="E169" s="329"/>
      <c r="F169" s="304">
        <v>0.9</v>
      </c>
      <c r="G169" s="33">
        <v>6</v>
      </c>
      <c r="H169" s="304">
        <v>5.4</v>
      </c>
      <c r="I169" s="304">
        <v>5.61</v>
      </c>
      <c r="J169" s="33">
        <v>120</v>
      </c>
      <c r="K169" s="34" t="s">
        <v>62</v>
      </c>
      <c r="L169" s="33">
        <v>40</v>
      </c>
      <c r="M169" s="480" t="s">
        <v>290</v>
      </c>
      <c r="N169" s="386"/>
      <c r="O169" s="386"/>
      <c r="P169" s="386"/>
      <c r="Q169" s="329"/>
      <c r="R169" s="35"/>
      <c r="S169" s="35"/>
      <c r="T169" s="36" t="s">
        <v>64</v>
      </c>
      <c r="U169" s="305">
        <v>0</v>
      </c>
      <c r="V169" s="30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84">
        <v>4680115882690</v>
      </c>
      <c r="E170" s="329"/>
      <c r="F170" s="304">
        <v>0.9</v>
      </c>
      <c r="G170" s="33">
        <v>6</v>
      </c>
      <c r="H170" s="304">
        <v>5.4</v>
      </c>
      <c r="I170" s="304">
        <v>5.61</v>
      </c>
      <c r="J170" s="33">
        <v>120</v>
      </c>
      <c r="K170" s="34" t="s">
        <v>62</v>
      </c>
      <c r="L170" s="33">
        <v>40</v>
      </c>
      <c r="M170" s="481" t="s">
        <v>293</v>
      </c>
      <c r="N170" s="386"/>
      <c r="O170" s="386"/>
      <c r="P170" s="386"/>
      <c r="Q170" s="329"/>
      <c r="R170" s="35"/>
      <c r="S170" s="35"/>
      <c r="T170" s="36" t="s">
        <v>64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84">
        <v>4680115882669</v>
      </c>
      <c r="E171" s="329"/>
      <c r="F171" s="304">
        <v>0.9</v>
      </c>
      <c r="G171" s="33">
        <v>6</v>
      </c>
      <c r="H171" s="304">
        <v>5.4</v>
      </c>
      <c r="I171" s="304">
        <v>5.61</v>
      </c>
      <c r="J171" s="33">
        <v>120</v>
      </c>
      <c r="K171" s="34" t="s">
        <v>62</v>
      </c>
      <c r="L171" s="33">
        <v>40</v>
      </c>
      <c r="M171" s="482" t="s">
        <v>296</v>
      </c>
      <c r="N171" s="386"/>
      <c r="O171" s="386"/>
      <c r="P171" s="386"/>
      <c r="Q171" s="329"/>
      <c r="R171" s="35"/>
      <c r="S171" s="35"/>
      <c r="T171" s="36" t="s">
        <v>64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84">
        <v>4680115882676</v>
      </c>
      <c r="E172" s="329"/>
      <c r="F172" s="304">
        <v>0.9</v>
      </c>
      <c r="G172" s="33">
        <v>6</v>
      </c>
      <c r="H172" s="304">
        <v>5.4</v>
      </c>
      <c r="I172" s="304">
        <v>5.61</v>
      </c>
      <c r="J172" s="33">
        <v>120</v>
      </c>
      <c r="K172" s="34" t="s">
        <v>62</v>
      </c>
      <c r="L172" s="33">
        <v>40</v>
      </c>
      <c r="M172" s="483" t="s">
        <v>299</v>
      </c>
      <c r="N172" s="386"/>
      <c r="O172" s="386"/>
      <c r="P172" s="386"/>
      <c r="Q172" s="329"/>
      <c r="R172" s="35"/>
      <c r="S172" s="35"/>
      <c r="T172" s="36" t="s">
        <v>64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84">
        <v>4607091387285</v>
      </c>
      <c r="E173" s="329"/>
      <c r="F173" s="304">
        <v>0.35</v>
      </c>
      <c r="G173" s="33">
        <v>6</v>
      </c>
      <c r="H173" s="304">
        <v>2.1</v>
      </c>
      <c r="I173" s="304">
        <v>2.23</v>
      </c>
      <c r="J173" s="33">
        <v>234</v>
      </c>
      <c r="K173" s="34" t="s">
        <v>62</v>
      </c>
      <c r="L173" s="33">
        <v>40</v>
      </c>
      <c r="M173" s="4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86"/>
      <c r="O173" s="386"/>
      <c r="P173" s="386"/>
      <c r="Q173" s="329"/>
      <c r="R173" s="35"/>
      <c r="S173" s="35"/>
      <c r="T173" s="36" t="s">
        <v>64</v>
      </c>
      <c r="U173" s="305">
        <v>0</v>
      </c>
      <c r="V173" s="306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84">
        <v>4680115880986</v>
      </c>
      <c r="E174" s="329"/>
      <c r="F174" s="304">
        <v>0.35</v>
      </c>
      <c r="G174" s="33">
        <v>6</v>
      </c>
      <c r="H174" s="304">
        <v>2.1</v>
      </c>
      <c r="I174" s="304">
        <v>2.23</v>
      </c>
      <c r="J174" s="33">
        <v>234</v>
      </c>
      <c r="K174" s="34" t="s">
        <v>62</v>
      </c>
      <c r="L174" s="33">
        <v>40</v>
      </c>
      <c r="M174" s="48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86"/>
      <c r="O174" s="386"/>
      <c r="P174" s="386"/>
      <c r="Q174" s="329"/>
      <c r="R174" s="35"/>
      <c r="S174" s="35"/>
      <c r="T174" s="36" t="s">
        <v>64</v>
      </c>
      <c r="U174" s="305">
        <v>0</v>
      </c>
      <c r="V174" s="30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84">
        <v>4680115880207</v>
      </c>
      <c r="E175" s="329"/>
      <c r="F175" s="304">
        <v>0.4</v>
      </c>
      <c r="G175" s="33">
        <v>6</v>
      </c>
      <c r="H175" s="304">
        <v>2.4</v>
      </c>
      <c r="I175" s="304">
        <v>2.63</v>
      </c>
      <c r="J175" s="33">
        <v>156</v>
      </c>
      <c r="K175" s="34" t="s">
        <v>62</v>
      </c>
      <c r="L175" s="33">
        <v>40</v>
      </c>
      <c r="M175" s="48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86"/>
      <c r="O175" s="386"/>
      <c r="P175" s="386"/>
      <c r="Q175" s="329"/>
      <c r="R175" s="35"/>
      <c r="S175" s="35"/>
      <c r="T175" s="36" t="s">
        <v>64</v>
      </c>
      <c r="U175" s="305">
        <v>0</v>
      </c>
      <c r="V175" s="306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84">
        <v>4680115881785</v>
      </c>
      <c r="E176" s="329"/>
      <c r="F176" s="304">
        <v>0.35</v>
      </c>
      <c r="G176" s="33">
        <v>6</v>
      </c>
      <c r="H176" s="304">
        <v>2.1</v>
      </c>
      <c r="I176" s="304">
        <v>2.23</v>
      </c>
      <c r="J176" s="33">
        <v>234</v>
      </c>
      <c r="K176" s="34" t="s">
        <v>62</v>
      </c>
      <c r="L176" s="33">
        <v>40</v>
      </c>
      <c r="M176" s="487" t="s">
        <v>308</v>
      </c>
      <c r="N176" s="386"/>
      <c r="O176" s="386"/>
      <c r="P176" s="386"/>
      <c r="Q176" s="329"/>
      <c r="R176" s="35"/>
      <c r="S176" s="35"/>
      <c r="T176" s="36" t="s">
        <v>64</v>
      </c>
      <c r="U176" s="305">
        <v>0</v>
      </c>
      <c r="V176" s="30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84">
        <v>4680115881679</v>
      </c>
      <c r="E177" s="329"/>
      <c r="F177" s="304">
        <v>0.35</v>
      </c>
      <c r="G177" s="33">
        <v>6</v>
      </c>
      <c r="H177" s="304">
        <v>2.1</v>
      </c>
      <c r="I177" s="304">
        <v>2.2000000000000002</v>
      </c>
      <c r="J177" s="33">
        <v>234</v>
      </c>
      <c r="K177" s="34" t="s">
        <v>62</v>
      </c>
      <c r="L177" s="33">
        <v>40</v>
      </c>
      <c r="M177" s="48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86"/>
      <c r="O177" s="386"/>
      <c r="P177" s="386"/>
      <c r="Q177" s="329"/>
      <c r="R177" s="35"/>
      <c r="S177" s="35"/>
      <c r="T177" s="36" t="s">
        <v>64</v>
      </c>
      <c r="U177" s="305">
        <v>142</v>
      </c>
      <c r="V177" s="306">
        <f t="shared" si="8"/>
        <v>142.80000000000001</v>
      </c>
      <c r="W177" s="37">
        <f>IFERROR(IF(V177=0,"",ROUNDUP(V177/H177,0)*0.00502),"")</f>
        <v>0.34136</v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84">
        <v>4680115880191</v>
      </c>
      <c r="E178" s="329"/>
      <c r="F178" s="304">
        <v>0.4</v>
      </c>
      <c r="G178" s="33">
        <v>6</v>
      </c>
      <c r="H178" s="304">
        <v>2.4</v>
      </c>
      <c r="I178" s="304">
        <v>2.5</v>
      </c>
      <c r="J178" s="33">
        <v>234</v>
      </c>
      <c r="K178" s="34" t="s">
        <v>62</v>
      </c>
      <c r="L178" s="33">
        <v>40</v>
      </c>
      <c r="M178" s="48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86"/>
      <c r="O178" s="386"/>
      <c r="P178" s="386"/>
      <c r="Q178" s="329"/>
      <c r="R178" s="35"/>
      <c r="S178" s="35"/>
      <c r="T178" s="36" t="s">
        <v>64</v>
      </c>
      <c r="U178" s="305">
        <v>0</v>
      </c>
      <c r="V178" s="306">
        <f t="shared" si="8"/>
        <v>0</v>
      </c>
      <c r="W178" s="37" t="str">
        <f>IFERROR(IF(V178=0,"",ROUNDUP(V178/H178,0)*0.00502),"")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84">
        <v>4607091389845</v>
      </c>
      <c r="E179" s="329"/>
      <c r="F179" s="304">
        <v>0.35</v>
      </c>
      <c r="G179" s="33">
        <v>6</v>
      </c>
      <c r="H179" s="304">
        <v>2.1</v>
      </c>
      <c r="I179" s="304">
        <v>2.2000000000000002</v>
      </c>
      <c r="J179" s="33">
        <v>234</v>
      </c>
      <c r="K179" s="34" t="s">
        <v>62</v>
      </c>
      <c r="L179" s="33">
        <v>40</v>
      </c>
      <c r="M179" s="49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86"/>
      <c r="O179" s="386"/>
      <c r="P179" s="386"/>
      <c r="Q179" s="329"/>
      <c r="R179" s="35"/>
      <c r="S179" s="35"/>
      <c r="T179" s="36" t="s">
        <v>64</v>
      </c>
      <c r="U179" s="305">
        <v>0</v>
      </c>
      <c r="V179" s="306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88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89"/>
      <c r="M180" s="387" t="s">
        <v>65</v>
      </c>
      <c r="N180" s="341"/>
      <c r="O180" s="341"/>
      <c r="P180" s="341"/>
      <c r="Q180" s="341"/>
      <c r="R180" s="341"/>
      <c r="S180" s="342"/>
      <c r="T180" s="38" t="s">
        <v>66</v>
      </c>
      <c r="U180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104.52380952380952</v>
      </c>
      <c r="V180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106</v>
      </c>
      <c r="W180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0.62749999999999995</v>
      </c>
      <c r="X180" s="308"/>
      <c r="Y180" s="308"/>
    </row>
    <row r="181" spans="1:29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89"/>
      <c r="M181" s="387" t="s">
        <v>65</v>
      </c>
      <c r="N181" s="341"/>
      <c r="O181" s="341"/>
      <c r="P181" s="341"/>
      <c r="Q181" s="341"/>
      <c r="R181" s="341"/>
      <c r="S181" s="342"/>
      <c r="T181" s="38" t="s">
        <v>64</v>
      </c>
      <c r="U181" s="307">
        <f>IFERROR(SUM(U164:U179),"0")</f>
        <v>297</v>
      </c>
      <c r="V181" s="307">
        <f>IFERROR(SUM(V164:V179),"0")</f>
        <v>302.40000000000003</v>
      </c>
      <c r="W181" s="38"/>
      <c r="X181" s="308"/>
      <c r="Y181" s="308"/>
    </row>
    <row r="182" spans="1:29" ht="14.25" customHeight="1" x14ac:dyDescent="0.25">
      <c r="A182" s="383" t="s">
        <v>67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0"/>
      <c r="Y182" s="300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84">
        <v>4680115881556</v>
      </c>
      <c r="E183" s="329"/>
      <c r="F183" s="304">
        <v>1</v>
      </c>
      <c r="G183" s="33">
        <v>4</v>
      </c>
      <c r="H183" s="304">
        <v>4</v>
      </c>
      <c r="I183" s="304">
        <v>4.4080000000000004</v>
      </c>
      <c r="J183" s="33">
        <v>104</v>
      </c>
      <c r="K183" s="34" t="s">
        <v>129</v>
      </c>
      <c r="L183" s="33">
        <v>45</v>
      </c>
      <c r="M183" s="491" t="s">
        <v>317</v>
      </c>
      <c r="N183" s="386"/>
      <c r="O183" s="386"/>
      <c r="P183" s="386"/>
      <c r="Q183" s="329"/>
      <c r="R183" s="35"/>
      <c r="S183" s="35"/>
      <c r="T183" s="36" t="s">
        <v>64</v>
      </c>
      <c r="U183" s="305">
        <v>0</v>
      </c>
      <c r="V183" s="306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84">
        <v>4607091387766</v>
      </c>
      <c r="E184" s="329"/>
      <c r="F184" s="304">
        <v>1.35</v>
      </c>
      <c r="G184" s="33">
        <v>6</v>
      </c>
      <c r="H184" s="304">
        <v>8.1</v>
      </c>
      <c r="I184" s="304">
        <v>8.6579999999999995</v>
      </c>
      <c r="J184" s="33">
        <v>56</v>
      </c>
      <c r="K184" s="34" t="s">
        <v>62</v>
      </c>
      <c r="L184" s="33">
        <v>40</v>
      </c>
      <c r="M184" s="4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86"/>
      <c r="O184" s="386"/>
      <c r="P184" s="386"/>
      <c r="Q184" s="329"/>
      <c r="R184" s="35"/>
      <c r="S184" s="35"/>
      <c r="T184" s="36" t="s">
        <v>64</v>
      </c>
      <c r="U184" s="305">
        <v>0</v>
      </c>
      <c r="V184" s="30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84">
        <v>4607091387957</v>
      </c>
      <c r="E185" s="329"/>
      <c r="F185" s="304">
        <v>1.3</v>
      </c>
      <c r="G185" s="33">
        <v>6</v>
      </c>
      <c r="H185" s="304">
        <v>7.8</v>
      </c>
      <c r="I185" s="304">
        <v>8.3640000000000008</v>
      </c>
      <c r="J185" s="33">
        <v>56</v>
      </c>
      <c r="K185" s="34" t="s">
        <v>62</v>
      </c>
      <c r="L185" s="33">
        <v>40</v>
      </c>
      <c r="M185" s="4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86"/>
      <c r="O185" s="386"/>
      <c r="P185" s="386"/>
      <c r="Q185" s="329"/>
      <c r="R185" s="35"/>
      <c r="S185" s="35"/>
      <c r="T185" s="36" t="s">
        <v>64</v>
      </c>
      <c r="U185" s="305">
        <v>0</v>
      </c>
      <c r="V185" s="30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84">
        <v>4607091387964</v>
      </c>
      <c r="E186" s="329"/>
      <c r="F186" s="304">
        <v>1.35</v>
      </c>
      <c r="G186" s="33">
        <v>6</v>
      </c>
      <c r="H186" s="304">
        <v>8.1</v>
      </c>
      <c r="I186" s="304">
        <v>8.6460000000000008</v>
      </c>
      <c r="J186" s="33">
        <v>56</v>
      </c>
      <c r="K186" s="34" t="s">
        <v>62</v>
      </c>
      <c r="L186" s="33">
        <v>40</v>
      </c>
      <c r="M186" s="4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86"/>
      <c r="O186" s="386"/>
      <c r="P186" s="386"/>
      <c r="Q186" s="329"/>
      <c r="R186" s="35"/>
      <c r="S186" s="35"/>
      <c r="T186" s="36" t="s">
        <v>64</v>
      </c>
      <c r="U186" s="305">
        <v>0</v>
      </c>
      <c r="V186" s="30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84">
        <v>4680115880573</v>
      </c>
      <c r="E187" s="329"/>
      <c r="F187" s="304">
        <v>1.3</v>
      </c>
      <c r="G187" s="33">
        <v>6</v>
      </c>
      <c r="H187" s="304">
        <v>7.8</v>
      </c>
      <c r="I187" s="304">
        <v>8.3640000000000008</v>
      </c>
      <c r="J187" s="33">
        <v>56</v>
      </c>
      <c r="K187" s="34" t="s">
        <v>129</v>
      </c>
      <c r="L187" s="33">
        <v>45</v>
      </c>
      <c r="M187" s="495" t="s">
        <v>326</v>
      </c>
      <c r="N187" s="386"/>
      <c r="O187" s="386"/>
      <c r="P187" s="386"/>
      <c r="Q187" s="329"/>
      <c r="R187" s="35"/>
      <c r="S187" s="35"/>
      <c r="T187" s="36" t="s">
        <v>64</v>
      </c>
      <c r="U187" s="305">
        <v>490</v>
      </c>
      <c r="V187" s="306">
        <f t="shared" si="9"/>
        <v>491.4</v>
      </c>
      <c r="W187" s="37">
        <f>IFERROR(IF(V187=0,"",ROUNDUP(V187/H187,0)*0.02175),"")</f>
        <v>1.37025</v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84">
        <v>4680115881594</v>
      </c>
      <c r="E188" s="329"/>
      <c r="F188" s="304">
        <v>1.35</v>
      </c>
      <c r="G188" s="33">
        <v>6</v>
      </c>
      <c r="H188" s="304">
        <v>8.1</v>
      </c>
      <c r="I188" s="304">
        <v>8.6639999999999997</v>
      </c>
      <c r="J188" s="33">
        <v>56</v>
      </c>
      <c r="K188" s="34" t="s">
        <v>129</v>
      </c>
      <c r="L188" s="33">
        <v>40</v>
      </c>
      <c r="M188" s="496" t="s">
        <v>329</v>
      </c>
      <c r="N188" s="386"/>
      <c r="O188" s="386"/>
      <c r="P188" s="386"/>
      <c r="Q188" s="329"/>
      <c r="R188" s="35"/>
      <c r="S188" s="35"/>
      <c r="T188" s="36" t="s">
        <v>64</v>
      </c>
      <c r="U188" s="305">
        <v>0</v>
      </c>
      <c r="V188" s="30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84">
        <v>4680115881587</v>
      </c>
      <c r="E189" s="329"/>
      <c r="F189" s="304">
        <v>1</v>
      </c>
      <c r="G189" s="33">
        <v>4</v>
      </c>
      <c r="H189" s="304">
        <v>4</v>
      </c>
      <c r="I189" s="304">
        <v>4.4080000000000004</v>
      </c>
      <c r="J189" s="33">
        <v>104</v>
      </c>
      <c r="K189" s="34" t="s">
        <v>62</v>
      </c>
      <c r="L189" s="33">
        <v>35</v>
      </c>
      <c r="M189" s="497" t="s">
        <v>332</v>
      </c>
      <c r="N189" s="386"/>
      <c r="O189" s="386"/>
      <c r="P189" s="386"/>
      <c r="Q189" s="329"/>
      <c r="R189" s="35"/>
      <c r="S189" s="35"/>
      <c r="T189" s="36" t="s">
        <v>64</v>
      </c>
      <c r="U189" s="305">
        <v>0</v>
      </c>
      <c r="V189" s="30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84">
        <v>4680115880962</v>
      </c>
      <c r="E190" s="329"/>
      <c r="F190" s="304">
        <v>1.3</v>
      </c>
      <c r="G190" s="33">
        <v>6</v>
      </c>
      <c r="H190" s="304">
        <v>7.8</v>
      </c>
      <c r="I190" s="304">
        <v>8.3640000000000008</v>
      </c>
      <c r="J190" s="33">
        <v>56</v>
      </c>
      <c r="K190" s="34" t="s">
        <v>62</v>
      </c>
      <c r="L190" s="33">
        <v>40</v>
      </c>
      <c r="M190" s="498" t="s">
        <v>335</v>
      </c>
      <c r="N190" s="386"/>
      <c r="O190" s="386"/>
      <c r="P190" s="386"/>
      <c r="Q190" s="329"/>
      <c r="R190" s="35"/>
      <c r="S190" s="35"/>
      <c r="T190" s="36" t="s">
        <v>64</v>
      </c>
      <c r="U190" s="305">
        <v>0</v>
      </c>
      <c r="V190" s="30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84">
        <v>4680115881617</v>
      </c>
      <c r="E191" s="329"/>
      <c r="F191" s="304">
        <v>1.35</v>
      </c>
      <c r="G191" s="33">
        <v>6</v>
      </c>
      <c r="H191" s="304">
        <v>8.1</v>
      </c>
      <c r="I191" s="304">
        <v>8.6460000000000008</v>
      </c>
      <c r="J191" s="33">
        <v>56</v>
      </c>
      <c r="K191" s="34" t="s">
        <v>129</v>
      </c>
      <c r="L191" s="33">
        <v>40</v>
      </c>
      <c r="M191" s="499" t="s">
        <v>338</v>
      </c>
      <c r="N191" s="386"/>
      <c r="O191" s="386"/>
      <c r="P191" s="386"/>
      <c r="Q191" s="329"/>
      <c r="R191" s="35"/>
      <c r="S191" s="35"/>
      <c r="T191" s="36" t="s">
        <v>64</v>
      </c>
      <c r="U191" s="305">
        <v>0</v>
      </c>
      <c r="V191" s="30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84">
        <v>4680115881228</v>
      </c>
      <c r="E192" s="329"/>
      <c r="F192" s="304">
        <v>0.4</v>
      </c>
      <c r="G192" s="33">
        <v>6</v>
      </c>
      <c r="H192" s="304">
        <v>2.4</v>
      </c>
      <c r="I192" s="304">
        <v>2.6</v>
      </c>
      <c r="J192" s="33">
        <v>156</v>
      </c>
      <c r="K192" s="34" t="s">
        <v>62</v>
      </c>
      <c r="L192" s="33">
        <v>35</v>
      </c>
      <c r="M192" s="50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86"/>
      <c r="O192" s="386"/>
      <c r="P192" s="386"/>
      <c r="Q192" s="329"/>
      <c r="R192" s="35"/>
      <c r="S192" s="35"/>
      <c r="T192" s="36" t="s">
        <v>64</v>
      </c>
      <c r="U192" s="305">
        <v>84</v>
      </c>
      <c r="V192" s="306">
        <f t="shared" si="9"/>
        <v>84</v>
      </c>
      <c r="W192" s="37">
        <f>IFERROR(IF(V192=0,"",ROUNDUP(V192/H192,0)*0.00753),"")</f>
        <v>0.26355000000000001</v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84">
        <v>4680115881037</v>
      </c>
      <c r="E193" s="329"/>
      <c r="F193" s="304">
        <v>0.84</v>
      </c>
      <c r="G193" s="33">
        <v>4</v>
      </c>
      <c r="H193" s="304">
        <v>3.36</v>
      </c>
      <c r="I193" s="304">
        <v>3.6179999999999999</v>
      </c>
      <c r="J193" s="33">
        <v>120</v>
      </c>
      <c r="K193" s="34" t="s">
        <v>62</v>
      </c>
      <c r="L193" s="33">
        <v>35</v>
      </c>
      <c r="M193" s="501" t="s">
        <v>343</v>
      </c>
      <c r="N193" s="386"/>
      <c r="O193" s="386"/>
      <c r="P193" s="386"/>
      <c r="Q193" s="329"/>
      <c r="R193" s="35"/>
      <c r="S193" s="35"/>
      <c r="T193" s="36" t="s">
        <v>64</v>
      </c>
      <c r="U193" s="305">
        <v>0</v>
      </c>
      <c r="V193" s="30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84">
        <v>4680115881211</v>
      </c>
      <c r="E194" s="329"/>
      <c r="F194" s="304">
        <v>0.4</v>
      </c>
      <c r="G194" s="33">
        <v>6</v>
      </c>
      <c r="H194" s="304">
        <v>2.4</v>
      </c>
      <c r="I194" s="304">
        <v>2.6</v>
      </c>
      <c r="J194" s="33">
        <v>156</v>
      </c>
      <c r="K194" s="34" t="s">
        <v>62</v>
      </c>
      <c r="L194" s="33">
        <v>45</v>
      </c>
      <c r="M194" s="502" t="s">
        <v>346</v>
      </c>
      <c r="N194" s="386"/>
      <c r="O194" s="386"/>
      <c r="P194" s="386"/>
      <c r="Q194" s="329"/>
      <c r="R194" s="35"/>
      <c r="S194" s="35"/>
      <c r="T194" s="36" t="s">
        <v>64</v>
      </c>
      <c r="U194" s="305">
        <v>307</v>
      </c>
      <c r="V194" s="306">
        <f t="shared" si="9"/>
        <v>307.2</v>
      </c>
      <c r="W194" s="37">
        <f>IFERROR(IF(V194=0,"",ROUNDUP(V194/H194,0)*0.00753),"")</f>
        <v>0.96384000000000003</v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84">
        <v>4680115881020</v>
      </c>
      <c r="E195" s="329"/>
      <c r="F195" s="304">
        <v>0.84</v>
      </c>
      <c r="G195" s="33">
        <v>4</v>
      </c>
      <c r="H195" s="304">
        <v>3.36</v>
      </c>
      <c r="I195" s="304">
        <v>3.57</v>
      </c>
      <c r="J195" s="33">
        <v>120</v>
      </c>
      <c r="K195" s="34" t="s">
        <v>62</v>
      </c>
      <c r="L195" s="33">
        <v>45</v>
      </c>
      <c r="M195" s="503" t="s">
        <v>349</v>
      </c>
      <c r="N195" s="386"/>
      <c r="O195" s="386"/>
      <c r="P195" s="386"/>
      <c r="Q195" s="329"/>
      <c r="R195" s="35"/>
      <c r="S195" s="35"/>
      <c r="T195" s="36" t="s">
        <v>64</v>
      </c>
      <c r="U195" s="305">
        <v>0</v>
      </c>
      <c r="V195" s="30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84">
        <v>4607091381672</v>
      </c>
      <c r="E196" s="329"/>
      <c r="F196" s="304">
        <v>0.6</v>
      </c>
      <c r="G196" s="33">
        <v>6</v>
      </c>
      <c r="H196" s="304">
        <v>3.6</v>
      </c>
      <c r="I196" s="304">
        <v>3.8759999999999999</v>
      </c>
      <c r="J196" s="33">
        <v>120</v>
      </c>
      <c r="K196" s="34" t="s">
        <v>62</v>
      </c>
      <c r="L196" s="33">
        <v>40</v>
      </c>
      <c r="M196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86"/>
      <c r="O196" s="386"/>
      <c r="P196" s="386"/>
      <c r="Q196" s="329"/>
      <c r="R196" s="35"/>
      <c r="S196" s="35"/>
      <c r="T196" s="36" t="s">
        <v>64</v>
      </c>
      <c r="U196" s="305">
        <v>0</v>
      </c>
      <c r="V196" s="30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84">
        <v>4607091387537</v>
      </c>
      <c r="E197" s="329"/>
      <c r="F197" s="304">
        <v>0.45</v>
      </c>
      <c r="G197" s="33">
        <v>6</v>
      </c>
      <c r="H197" s="304">
        <v>2.7</v>
      </c>
      <c r="I197" s="304">
        <v>2.99</v>
      </c>
      <c r="J197" s="33">
        <v>156</v>
      </c>
      <c r="K197" s="34" t="s">
        <v>62</v>
      </c>
      <c r="L197" s="33">
        <v>40</v>
      </c>
      <c r="M197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86"/>
      <c r="O197" s="386"/>
      <c r="P197" s="386"/>
      <c r="Q197" s="329"/>
      <c r="R197" s="35"/>
      <c r="S197" s="35"/>
      <c r="T197" s="36" t="s">
        <v>64</v>
      </c>
      <c r="U197" s="305">
        <v>0</v>
      </c>
      <c r="V197" s="306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84">
        <v>4607091387513</v>
      </c>
      <c r="E198" s="329"/>
      <c r="F198" s="304">
        <v>0.45</v>
      </c>
      <c r="G198" s="33">
        <v>6</v>
      </c>
      <c r="H198" s="304">
        <v>2.7</v>
      </c>
      <c r="I198" s="304">
        <v>2.9780000000000002</v>
      </c>
      <c r="J198" s="33">
        <v>156</v>
      </c>
      <c r="K198" s="34" t="s">
        <v>62</v>
      </c>
      <c r="L198" s="33">
        <v>40</v>
      </c>
      <c r="M198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86"/>
      <c r="O198" s="386"/>
      <c r="P198" s="386"/>
      <c r="Q198" s="329"/>
      <c r="R198" s="35"/>
      <c r="S198" s="35"/>
      <c r="T198" s="36" t="s">
        <v>64</v>
      </c>
      <c r="U198" s="305">
        <v>0</v>
      </c>
      <c r="V198" s="30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84">
        <v>4680115882195</v>
      </c>
      <c r="E199" s="329"/>
      <c r="F199" s="304">
        <v>0.4</v>
      </c>
      <c r="G199" s="33">
        <v>6</v>
      </c>
      <c r="H199" s="304">
        <v>2.4</v>
      </c>
      <c r="I199" s="304">
        <v>2.69</v>
      </c>
      <c r="J199" s="33">
        <v>156</v>
      </c>
      <c r="K199" s="34" t="s">
        <v>129</v>
      </c>
      <c r="L199" s="33">
        <v>40</v>
      </c>
      <c r="M199" s="507" t="s">
        <v>358</v>
      </c>
      <c r="N199" s="386"/>
      <c r="O199" s="386"/>
      <c r="P199" s="386"/>
      <c r="Q199" s="329"/>
      <c r="R199" s="35"/>
      <c r="S199" s="35"/>
      <c r="T199" s="36" t="s">
        <v>64</v>
      </c>
      <c r="U199" s="305">
        <v>0</v>
      </c>
      <c r="V199" s="30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84">
        <v>4680115882607</v>
      </c>
      <c r="E200" s="329"/>
      <c r="F200" s="304">
        <v>0.3</v>
      </c>
      <c r="G200" s="33">
        <v>6</v>
      </c>
      <c r="H200" s="304">
        <v>1.8</v>
      </c>
      <c r="I200" s="304">
        <v>2.0720000000000001</v>
      </c>
      <c r="J200" s="33">
        <v>156</v>
      </c>
      <c r="K200" s="34" t="s">
        <v>129</v>
      </c>
      <c r="L200" s="33">
        <v>45</v>
      </c>
      <c r="M200" s="508" t="s">
        <v>361</v>
      </c>
      <c r="N200" s="386"/>
      <c r="O200" s="386"/>
      <c r="P200" s="386"/>
      <c r="Q200" s="329"/>
      <c r="R200" s="35"/>
      <c r="S200" s="35"/>
      <c r="T200" s="36" t="s">
        <v>64</v>
      </c>
      <c r="U200" s="305">
        <v>0</v>
      </c>
      <c r="V200" s="30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84">
        <v>4680115880092</v>
      </c>
      <c r="E201" s="329"/>
      <c r="F201" s="304">
        <v>0.4</v>
      </c>
      <c r="G201" s="33">
        <v>6</v>
      </c>
      <c r="H201" s="304">
        <v>2.4</v>
      </c>
      <c r="I201" s="304">
        <v>2.6720000000000002</v>
      </c>
      <c r="J201" s="33">
        <v>156</v>
      </c>
      <c r="K201" s="34" t="s">
        <v>129</v>
      </c>
      <c r="L201" s="33">
        <v>45</v>
      </c>
      <c r="M201" s="509" t="s">
        <v>364</v>
      </c>
      <c r="N201" s="386"/>
      <c r="O201" s="386"/>
      <c r="P201" s="386"/>
      <c r="Q201" s="329"/>
      <c r="R201" s="35"/>
      <c r="S201" s="35"/>
      <c r="T201" s="36" t="s">
        <v>64</v>
      </c>
      <c r="U201" s="305">
        <v>702</v>
      </c>
      <c r="V201" s="306">
        <f t="shared" si="9"/>
        <v>703.19999999999993</v>
      </c>
      <c r="W201" s="37">
        <f t="shared" si="10"/>
        <v>2.2062900000000001</v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84">
        <v>4680115880221</v>
      </c>
      <c r="E202" s="329"/>
      <c r="F202" s="304">
        <v>0.4</v>
      </c>
      <c r="G202" s="33">
        <v>6</v>
      </c>
      <c r="H202" s="304">
        <v>2.4</v>
      </c>
      <c r="I202" s="304">
        <v>2.6720000000000002</v>
      </c>
      <c r="J202" s="33">
        <v>156</v>
      </c>
      <c r="K202" s="34" t="s">
        <v>129</v>
      </c>
      <c r="L202" s="33">
        <v>45</v>
      </c>
      <c r="M202" s="510" t="s">
        <v>367</v>
      </c>
      <c r="N202" s="386"/>
      <c r="O202" s="386"/>
      <c r="P202" s="386"/>
      <c r="Q202" s="329"/>
      <c r="R202" s="35"/>
      <c r="S202" s="35"/>
      <c r="T202" s="36" t="s">
        <v>64</v>
      </c>
      <c r="U202" s="305">
        <v>142</v>
      </c>
      <c r="V202" s="306">
        <f t="shared" si="9"/>
        <v>144</v>
      </c>
      <c r="W202" s="37">
        <f t="shared" si="10"/>
        <v>0.45180000000000003</v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84">
        <v>4680115882942</v>
      </c>
      <c r="E203" s="329"/>
      <c r="F203" s="304">
        <v>0.3</v>
      </c>
      <c r="G203" s="33">
        <v>6</v>
      </c>
      <c r="H203" s="304">
        <v>1.8</v>
      </c>
      <c r="I203" s="304">
        <v>2.0720000000000001</v>
      </c>
      <c r="J203" s="33">
        <v>156</v>
      </c>
      <c r="K203" s="34" t="s">
        <v>62</v>
      </c>
      <c r="L203" s="33">
        <v>40</v>
      </c>
      <c r="M203" s="511" t="s">
        <v>370</v>
      </c>
      <c r="N203" s="386"/>
      <c r="O203" s="386"/>
      <c r="P203" s="386"/>
      <c r="Q203" s="329"/>
      <c r="R203" s="35"/>
      <c r="S203" s="35"/>
      <c r="T203" s="36" t="s">
        <v>64</v>
      </c>
      <c r="U203" s="305">
        <v>0</v>
      </c>
      <c r="V203" s="30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84">
        <v>4680115880504</v>
      </c>
      <c r="E204" s="329"/>
      <c r="F204" s="304">
        <v>0.4</v>
      </c>
      <c r="G204" s="33">
        <v>6</v>
      </c>
      <c r="H204" s="304">
        <v>2.4</v>
      </c>
      <c r="I204" s="304">
        <v>2.6720000000000002</v>
      </c>
      <c r="J204" s="33">
        <v>156</v>
      </c>
      <c r="K204" s="34" t="s">
        <v>62</v>
      </c>
      <c r="L204" s="33">
        <v>40</v>
      </c>
      <c r="M204" s="512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86"/>
      <c r="O204" s="386"/>
      <c r="P204" s="386"/>
      <c r="Q204" s="329"/>
      <c r="R204" s="35"/>
      <c r="S204" s="35"/>
      <c r="T204" s="36" t="s">
        <v>64</v>
      </c>
      <c r="U204" s="305">
        <v>0</v>
      </c>
      <c r="V204" s="306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84">
        <v>4680115882164</v>
      </c>
      <c r="E205" s="329"/>
      <c r="F205" s="304">
        <v>0.4</v>
      </c>
      <c r="G205" s="33">
        <v>6</v>
      </c>
      <c r="H205" s="304">
        <v>2.4</v>
      </c>
      <c r="I205" s="304">
        <v>2.6779999999999999</v>
      </c>
      <c r="J205" s="33">
        <v>156</v>
      </c>
      <c r="K205" s="34" t="s">
        <v>129</v>
      </c>
      <c r="L205" s="33">
        <v>40</v>
      </c>
      <c r="M205" s="513" t="s">
        <v>375</v>
      </c>
      <c r="N205" s="386"/>
      <c r="O205" s="386"/>
      <c r="P205" s="386"/>
      <c r="Q205" s="329"/>
      <c r="R205" s="35"/>
      <c r="S205" s="35"/>
      <c r="T205" s="36" t="s">
        <v>64</v>
      </c>
      <c r="U205" s="305">
        <v>0</v>
      </c>
      <c r="V205" s="306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88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89"/>
      <c r="M206" s="387" t="s">
        <v>65</v>
      </c>
      <c r="N206" s="341"/>
      <c r="O206" s="341"/>
      <c r="P206" s="341"/>
      <c r="Q206" s="341"/>
      <c r="R206" s="341"/>
      <c r="S206" s="342"/>
      <c r="T206" s="38" t="s">
        <v>66</v>
      </c>
      <c r="U206" s="307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577.40384615384608</v>
      </c>
      <c r="V206" s="307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579</v>
      </c>
      <c r="W206" s="307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5.2557300000000007</v>
      </c>
      <c r="X206" s="308"/>
      <c r="Y206" s="308"/>
    </row>
    <row r="207" spans="1:29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89"/>
      <c r="M207" s="387" t="s">
        <v>65</v>
      </c>
      <c r="N207" s="341"/>
      <c r="O207" s="341"/>
      <c r="P207" s="341"/>
      <c r="Q207" s="341"/>
      <c r="R207" s="341"/>
      <c r="S207" s="342"/>
      <c r="T207" s="38" t="s">
        <v>64</v>
      </c>
      <c r="U207" s="307">
        <f>IFERROR(SUM(U183:U205),"0")</f>
        <v>1725</v>
      </c>
      <c r="V207" s="307">
        <f>IFERROR(SUM(V183:V205),"0")</f>
        <v>1729.7999999999997</v>
      </c>
      <c r="W207" s="38"/>
      <c r="X207" s="308"/>
      <c r="Y207" s="308"/>
    </row>
    <row r="208" spans="1:29" ht="14.25" customHeight="1" x14ac:dyDescent="0.25">
      <c r="A208" s="383" t="s">
        <v>201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0"/>
      <c r="Y208" s="300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84">
        <v>4607091380880</v>
      </c>
      <c r="E209" s="329"/>
      <c r="F209" s="304">
        <v>1.4</v>
      </c>
      <c r="G209" s="33">
        <v>6</v>
      </c>
      <c r="H209" s="304">
        <v>8.4</v>
      </c>
      <c r="I209" s="304">
        <v>8.9640000000000004</v>
      </c>
      <c r="J209" s="33">
        <v>56</v>
      </c>
      <c r="K209" s="34" t="s">
        <v>62</v>
      </c>
      <c r="L209" s="33">
        <v>30</v>
      </c>
      <c r="M209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86"/>
      <c r="O209" s="386"/>
      <c r="P209" s="386"/>
      <c r="Q209" s="329"/>
      <c r="R209" s="35"/>
      <c r="S209" s="35"/>
      <c r="T209" s="36" t="s">
        <v>64</v>
      </c>
      <c r="U209" s="305">
        <v>50</v>
      </c>
      <c r="V209" s="306">
        <f t="shared" ref="V209:V214" si="11">IFERROR(IF(U209="",0,CEILING((U209/$H209),1)*$H209),"")</f>
        <v>50.400000000000006</v>
      </c>
      <c r="W209" s="37">
        <f>IFERROR(IF(V209=0,"",ROUNDUP(V209/H209,0)*0.02175),"")</f>
        <v>0.1305</v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84">
        <v>4607091384482</v>
      </c>
      <c r="E210" s="329"/>
      <c r="F210" s="304">
        <v>1.3</v>
      </c>
      <c r="G210" s="33">
        <v>6</v>
      </c>
      <c r="H210" s="304">
        <v>7.8</v>
      </c>
      <c r="I210" s="304">
        <v>8.3640000000000008</v>
      </c>
      <c r="J210" s="33">
        <v>56</v>
      </c>
      <c r="K210" s="34" t="s">
        <v>62</v>
      </c>
      <c r="L210" s="33">
        <v>30</v>
      </c>
      <c r="M210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86"/>
      <c r="O210" s="386"/>
      <c r="P210" s="386"/>
      <c r="Q210" s="329"/>
      <c r="R210" s="35"/>
      <c r="S210" s="35"/>
      <c r="T210" s="36" t="s">
        <v>64</v>
      </c>
      <c r="U210" s="305">
        <v>0</v>
      </c>
      <c r="V210" s="306">
        <f t="shared" si="11"/>
        <v>0</v>
      </c>
      <c r="W210" s="37" t="str">
        <f>IFERROR(IF(V210=0,"",ROUNDUP(V210/H210,0)*0.02175),"")</f>
        <v/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84">
        <v>4607091380897</v>
      </c>
      <c r="E211" s="329"/>
      <c r="F211" s="304">
        <v>1.4</v>
      </c>
      <c r="G211" s="33">
        <v>6</v>
      </c>
      <c r="H211" s="304">
        <v>8.4</v>
      </c>
      <c r="I211" s="304">
        <v>8.9640000000000004</v>
      </c>
      <c r="J211" s="33">
        <v>56</v>
      </c>
      <c r="K211" s="34" t="s">
        <v>62</v>
      </c>
      <c r="L211" s="33">
        <v>30</v>
      </c>
      <c r="M211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86"/>
      <c r="O211" s="386"/>
      <c r="P211" s="386"/>
      <c r="Q211" s="329"/>
      <c r="R211" s="35"/>
      <c r="S211" s="35"/>
      <c r="T211" s="36" t="s">
        <v>64</v>
      </c>
      <c r="U211" s="305">
        <v>0</v>
      </c>
      <c r="V211" s="306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84">
        <v>4680115880801</v>
      </c>
      <c r="E212" s="329"/>
      <c r="F212" s="304">
        <v>0.4</v>
      </c>
      <c r="G212" s="33">
        <v>6</v>
      </c>
      <c r="H212" s="304">
        <v>2.4</v>
      </c>
      <c r="I212" s="304">
        <v>2.6720000000000002</v>
      </c>
      <c r="J212" s="33">
        <v>156</v>
      </c>
      <c r="K212" s="34" t="s">
        <v>62</v>
      </c>
      <c r="L212" s="33">
        <v>40</v>
      </c>
      <c r="M212" s="517" t="s">
        <v>384</v>
      </c>
      <c r="N212" s="386"/>
      <c r="O212" s="386"/>
      <c r="P212" s="386"/>
      <c r="Q212" s="329"/>
      <c r="R212" s="35"/>
      <c r="S212" s="35"/>
      <c r="T212" s="36" t="s">
        <v>64</v>
      </c>
      <c r="U212" s="305">
        <v>0</v>
      </c>
      <c r="V212" s="306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84">
        <v>4680115880818</v>
      </c>
      <c r="E213" s="329"/>
      <c r="F213" s="304">
        <v>0.4</v>
      </c>
      <c r="G213" s="33">
        <v>6</v>
      </c>
      <c r="H213" s="304">
        <v>2.4</v>
      </c>
      <c r="I213" s="304">
        <v>2.6720000000000002</v>
      </c>
      <c r="J213" s="33">
        <v>156</v>
      </c>
      <c r="K213" s="34" t="s">
        <v>62</v>
      </c>
      <c r="L213" s="33">
        <v>40</v>
      </c>
      <c r="M213" s="518" t="s">
        <v>387</v>
      </c>
      <c r="N213" s="386"/>
      <c r="O213" s="386"/>
      <c r="P213" s="386"/>
      <c r="Q213" s="329"/>
      <c r="R213" s="35"/>
      <c r="S213" s="35"/>
      <c r="T213" s="36" t="s">
        <v>64</v>
      </c>
      <c r="U213" s="305">
        <v>0</v>
      </c>
      <c r="V213" s="306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84">
        <v>4680115880368</v>
      </c>
      <c r="E214" s="329"/>
      <c r="F214" s="304">
        <v>1</v>
      </c>
      <c r="G214" s="33">
        <v>4</v>
      </c>
      <c r="H214" s="304">
        <v>4</v>
      </c>
      <c r="I214" s="304">
        <v>4.3600000000000003</v>
      </c>
      <c r="J214" s="33">
        <v>104</v>
      </c>
      <c r="K214" s="34" t="s">
        <v>129</v>
      </c>
      <c r="L214" s="33">
        <v>40</v>
      </c>
      <c r="M214" s="519" t="s">
        <v>390</v>
      </c>
      <c r="N214" s="386"/>
      <c r="O214" s="386"/>
      <c r="P214" s="386"/>
      <c r="Q214" s="329"/>
      <c r="R214" s="35"/>
      <c r="S214" s="35"/>
      <c r="T214" s="36" t="s">
        <v>64</v>
      </c>
      <c r="U214" s="305">
        <v>0</v>
      </c>
      <c r="V214" s="306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88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89"/>
      <c r="M215" s="387" t="s">
        <v>65</v>
      </c>
      <c r="N215" s="341"/>
      <c r="O215" s="341"/>
      <c r="P215" s="341"/>
      <c r="Q215" s="341"/>
      <c r="R215" s="341"/>
      <c r="S215" s="342"/>
      <c r="T215" s="38" t="s">
        <v>66</v>
      </c>
      <c r="U215" s="307">
        <f>IFERROR(U209/H209,"0")+IFERROR(U210/H210,"0")+IFERROR(U211/H211,"0")+IFERROR(U212/H212,"0")+IFERROR(U213/H213,"0")+IFERROR(U214/H214,"0")</f>
        <v>5.9523809523809526</v>
      </c>
      <c r="V215" s="307">
        <f>IFERROR(V209/H209,"0")+IFERROR(V210/H210,"0")+IFERROR(V211/H211,"0")+IFERROR(V212/H212,"0")+IFERROR(V213/H213,"0")+IFERROR(V214/H214,"0")</f>
        <v>6</v>
      </c>
      <c r="W215" s="307">
        <f>IFERROR(IF(W209="",0,W209),"0")+IFERROR(IF(W210="",0,W210),"0")+IFERROR(IF(W211="",0,W211),"0")+IFERROR(IF(W212="",0,W212),"0")+IFERROR(IF(W213="",0,W213),"0")+IFERROR(IF(W214="",0,W214),"0")</f>
        <v>0.1305</v>
      </c>
      <c r="X215" s="308"/>
      <c r="Y215" s="308"/>
    </row>
    <row r="216" spans="1:29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89"/>
      <c r="M216" s="387" t="s">
        <v>65</v>
      </c>
      <c r="N216" s="341"/>
      <c r="O216" s="341"/>
      <c r="P216" s="341"/>
      <c r="Q216" s="341"/>
      <c r="R216" s="341"/>
      <c r="S216" s="342"/>
      <c r="T216" s="38" t="s">
        <v>64</v>
      </c>
      <c r="U216" s="307">
        <f>IFERROR(SUM(U209:U214),"0")</f>
        <v>50</v>
      </c>
      <c r="V216" s="307">
        <f>IFERROR(SUM(V209:V214),"0")</f>
        <v>50.400000000000006</v>
      </c>
      <c r="W216" s="38"/>
      <c r="X216" s="308"/>
      <c r="Y216" s="308"/>
    </row>
    <row r="217" spans="1:29" ht="14.25" customHeight="1" x14ac:dyDescent="0.25">
      <c r="A217" s="383" t="s">
        <v>81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0"/>
      <c r="Y217" s="300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84">
        <v>4607091388374</v>
      </c>
      <c r="E218" s="329"/>
      <c r="F218" s="304">
        <v>0.38</v>
      </c>
      <c r="G218" s="33">
        <v>8</v>
      </c>
      <c r="H218" s="304">
        <v>3.04</v>
      </c>
      <c r="I218" s="304">
        <v>3.28</v>
      </c>
      <c r="J218" s="33">
        <v>156</v>
      </c>
      <c r="K218" s="34" t="s">
        <v>84</v>
      </c>
      <c r="L218" s="33">
        <v>180</v>
      </c>
      <c r="M218" s="520" t="s">
        <v>393</v>
      </c>
      <c r="N218" s="386"/>
      <c r="O218" s="386"/>
      <c r="P218" s="386"/>
      <c r="Q218" s="329"/>
      <c r="R218" s="35"/>
      <c r="S218" s="35"/>
      <c r="T218" s="36" t="s">
        <v>64</v>
      </c>
      <c r="U218" s="305">
        <v>0</v>
      </c>
      <c r="V218" s="30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84">
        <v>4607091388381</v>
      </c>
      <c r="E219" s="329"/>
      <c r="F219" s="304">
        <v>0.38</v>
      </c>
      <c r="G219" s="33">
        <v>8</v>
      </c>
      <c r="H219" s="304">
        <v>3.04</v>
      </c>
      <c r="I219" s="304">
        <v>3.32</v>
      </c>
      <c r="J219" s="33">
        <v>156</v>
      </c>
      <c r="K219" s="34" t="s">
        <v>84</v>
      </c>
      <c r="L219" s="33">
        <v>180</v>
      </c>
      <c r="M219" s="521" t="s">
        <v>396</v>
      </c>
      <c r="N219" s="386"/>
      <c r="O219" s="386"/>
      <c r="P219" s="386"/>
      <c r="Q219" s="329"/>
      <c r="R219" s="35"/>
      <c r="S219" s="35"/>
      <c r="T219" s="36" t="s">
        <v>64</v>
      </c>
      <c r="U219" s="305">
        <v>50</v>
      </c>
      <c r="V219" s="306">
        <f>IFERROR(IF(U219="",0,CEILING((U219/$H219),1)*$H219),"")</f>
        <v>51.68</v>
      </c>
      <c r="W219" s="37">
        <f>IFERROR(IF(V219=0,"",ROUNDUP(V219/H219,0)*0.00753),"")</f>
        <v>0.12801000000000001</v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84">
        <v>4607091388404</v>
      </c>
      <c r="E220" s="329"/>
      <c r="F220" s="304">
        <v>0.17</v>
      </c>
      <c r="G220" s="33">
        <v>15</v>
      </c>
      <c r="H220" s="304">
        <v>2.5499999999999998</v>
      </c>
      <c r="I220" s="304">
        <v>2.9</v>
      </c>
      <c r="J220" s="33">
        <v>156</v>
      </c>
      <c r="K220" s="34" t="s">
        <v>84</v>
      </c>
      <c r="L220" s="33">
        <v>180</v>
      </c>
      <c r="M220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86"/>
      <c r="O220" s="386"/>
      <c r="P220" s="386"/>
      <c r="Q220" s="329"/>
      <c r="R220" s="35"/>
      <c r="S220" s="35"/>
      <c r="T220" s="36" t="s">
        <v>64</v>
      </c>
      <c r="U220" s="305">
        <v>0</v>
      </c>
      <c r="V220" s="306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88"/>
      <c r="B221" s="313"/>
      <c r="C221" s="313"/>
      <c r="D221" s="313"/>
      <c r="E221" s="313"/>
      <c r="F221" s="313"/>
      <c r="G221" s="313"/>
      <c r="H221" s="313"/>
      <c r="I221" s="313"/>
      <c r="J221" s="313"/>
      <c r="K221" s="313"/>
      <c r="L221" s="389"/>
      <c r="M221" s="387" t="s">
        <v>65</v>
      </c>
      <c r="N221" s="341"/>
      <c r="O221" s="341"/>
      <c r="P221" s="341"/>
      <c r="Q221" s="341"/>
      <c r="R221" s="341"/>
      <c r="S221" s="342"/>
      <c r="T221" s="38" t="s">
        <v>66</v>
      </c>
      <c r="U221" s="307">
        <f>IFERROR(U218/H218,"0")+IFERROR(U219/H219,"0")+IFERROR(U220/H220,"0")</f>
        <v>16.44736842105263</v>
      </c>
      <c r="V221" s="307">
        <f>IFERROR(V218/H218,"0")+IFERROR(V219/H219,"0")+IFERROR(V220/H220,"0")</f>
        <v>17</v>
      </c>
      <c r="W221" s="307">
        <f>IFERROR(IF(W218="",0,W218),"0")+IFERROR(IF(W219="",0,W219),"0")+IFERROR(IF(W220="",0,W220),"0")</f>
        <v>0.12801000000000001</v>
      </c>
      <c r="X221" s="308"/>
      <c r="Y221" s="308"/>
    </row>
    <row r="222" spans="1:29" x14ac:dyDescent="0.2">
      <c r="A222" s="313"/>
      <c r="B222" s="313"/>
      <c r="C222" s="313"/>
      <c r="D222" s="313"/>
      <c r="E222" s="313"/>
      <c r="F222" s="313"/>
      <c r="G222" s="313"/>
      <c r="H222" s="313"/>
      <c r="I222" s="313"/>
      <c r="J222" s="313"/>
      <c r="K222" s="313"/>
      <c r="L222" s="389"/>
      <c r="M222" s="387" t="s">
        <v>65</v>
      </c>
      <c r="N222" s="341"/>
      <c r="O222" s="341"/>
      <c r="P222" s="341"/>
      <c r="Q222" s="341"/>
      <c r="R222" s="341"/>
      <c r="S222" s="342"/>
      <c r="T222" s="38" t="s">
        <v>64</v>
      </c>
      <c r="U222" s="307">
        <f>IFERROR(SUM(U218:U220),"0")</f>
        <v>50</v>
      </c>
      <c r="V222" s="307">
        <f>IFERROR(SUM(V218:V220),"0")</f>
        <v>51.68</v>
      </c>
      <c r="W222" s="38"/>
      <c r="X222" s="308"/>
      <c r="Y222" s="308"/>
    </row>
    <row r="223" spans="1:29" ht="14.25" customHeight="1" x14ac:dyDescent="0.25">
      <c r="A223" s="383" t="s">
        <v>399</v>
      </c>
      <c r="B223" s="313"/>
      <c r="C223" s="313"/>
      <c r="D223" s="313"/>
      <c r="E223" s="313"/>
      <c r="F223" s="313"/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  <c r="T223" s="313"/>
      <c r="U223" s="313"/>
      <c r="V223" s="313"/>
      <c r="W223" s="313"/>
      <c r="X223" s="300"/>
      <c r="Y223" s="300"/>
    </row>
    <row r="224" spans="1:29" ht="16.5" customHeight="1" x14ac:dyDescent="0.25">
      <c r="A224" s="55" t="s">
        <v>400</v>
      </c>
      <c r="B224" s="55" t="s">
        <v>401</v>
      </c>
      <c r="C224" s="32">
        <v>4301180002</v>
      </c>
      <c r="D224" s="384">
        <v>4680115880122</v>
      </c>
      <c r="E224" s="329"/>
      <c r="F224" s="304">
        <v>0.1</v>
      </c>
      <c r="G224" s="33">
        <v>20</v>
      </c>
      <c r="H224" s="304">
        <v>2</v>
      </c>
      <c r="I224" s="304">
        <v>2.2400000000000002</v>
      </c>
      <c r="J224" s="33">
        <v>238</v>
      </c>
      <c r="K224" s="34" t="s">
        <v>402</v>
      </c>
      <c r="L224" s="33">
        <v>730</v>
      </c>
      <c r="M224" s="523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86"/>
      <c r="O224" s="386"/>
      <c r="P224" s="386"/>
      <c r="Q224" s="329"/>
      <c r="R224" s="35"/>
      <c r="S224" s="35"/>
      <c r="T224" s="36" t="s">
        <v>64</v>
      </c>
      <c r="U224" s="305">
        <v>100</v>
      </c>
      <c r="V224" s="306">
        <f>IFERROR(IF(U224="",0,CEILING((U224/$H224),1)*$H224),"")</f>
        <v>100</v>
      </c>
      <c r="W224" s="37">
        <f>IFERROR(IF(V224=0,"",ROUNDUP(V224/H224,0)*0.00474),"")</f>
        <v>0.23700000000000002</v>
      </c>
      <c r="X224" s="57"/>
      <c r="Y224" s="58"/>
      <c r="AC224" s="193" t="s">
        <v>1</v>
      </c>
    </row>
    <row r="225" spans="1:29" ht="16.5" customHeight="1" x14ac:dyDescent="0.25">
      <c r="A225" s="55" t="s">
        <v>403</v>
      </c>
      <c r="B225" s="55" t="s">
        <v>404</v>
      </c>
      <c r="C225" s="32">
        <v>4301180007</v>
      </c>
      <c r="D225" s="384">
        <v>4680115881808</v>
      </c>
      <c r="E225" s="329"/>
      <c r="F225" s="304">
        <v>0.1</v>
      </c>
      <c r="G225" s="33">
        <v>20</v>
      </c>
      <c r="H225" s="304">
        <v>2</v>
      </c>
      <c r="I225" s="304">
        <v>2.2400000000000002</v>
      </c>
      <c r="J225" s="33">
        <v>238</v>
      </c>
      <c r="K225" s="34" t="s">
        <v>402</v>
      </c>
      <c r="L225" s="33">
        <v>730</v>
      </c>
      <c r="M225" s="524" t="s">
        <v>405</v>
      </c>
      <c r="N225" s="386"/>
      <c r="O225" s="386"/>
      <c r="P225" s="386"/>
      <c r="Q225" s="329"/>
      <c r="R225" s="35"/>
      <c r="S225" s="35"/>
      <c r="T225" s="36" t="s">
        <v>64</v>
      </c>
      <c r="U225" s="305">
        <v>0</v>
      </c>
      <c r="V225" s="30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406</v>
      </c>
      <c r="B226" s="55" t="s">
        <v>407</v>
      </c>
      <c r="C226" s="32">
        <v>4301180006</v>
      </c>
      <c r="D226" s="384">
        <v>4680115881822</v>
      </c>
      <c r="E226" s="329"/>
      <c r="F226" s="304">
        <v>0.1</v>
      </c>
      <c r="G226" s="33">
        <v>20</v>
      </c>
      <c r="H226" s="304">
        <v>2</v>
      </c>
      <c r="I226" s="304">
        <v>2.2400000000000002</v>
      </c>
      <c r="J226" s="33">
        <v>238</v>
      </c>
      <c r="K226" s="34" t="s">
        <v>402</v>
      </c>
      <c r="L226" s="33">
        <v>730</v>
      </c>
      <c r="M226" s="525" t="s">
        <v>408</v>
      </c>
      <c r="N226" s="386"/>
      <c r="O226" s="386"/>
      <c r="P226" s="386"/>
      <c r="Q226" s="329"/>
      <c r="R226" s="35"/>
      <c r="S226" s="35"/>
      <c r="T226" s="36" t="s">
        <v>64</v>
      </c>
      <c r="U226" s="305">
        <v>0</v>
      </c>
      <c r="V226" s="306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ht="27" customHeight="1" x14ac:dyDescent="0.25">
      <c r="A227" s="55" t="s">
        <v>409</v>
      </c>
      <c r="B227" s="55" t="s">
        <v>410</v>
      </c>
      <c r="C227" s="32">
        <v>4301180001</v>
      </c>
      <c r="D227" s="384">
        <v>4680115880016</v>
      </c>
      <c r="E227" s="329"/>
      <c r="F227" s="304">
        <v>0.1</v>
      </c>
      <c r="G227" s="33">
        <v>20</v>
      </c>
      <c r="H227" s="304">
        <v>2</v>
      </c>
      <c r="I227" s="304">
        <v>2.2400000000000002</v>
      </c>
      <c r="J227" s="33">
        <v>238</v>
      </c>
      <c r="K227" s="34" t="s">
        <v>402</v>
      </c>
      <c r="L227" s="33">
        <v>730</v>
      </c>
      <c r="M227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86"/>
      <c r="O227" s="386"/>
      <c r="P227" s="386"/>
      <c r="Q227" s="329"/>
      <c r="R227" s="35"/>
      <c r="S227" s="35"/>
      <c r="T227" s="36" t="s">
        <v>64</v>
      </c>
      <c r="U227" s="305">
        <v>130</v>
      </c>
      <c r="V227" s="306">
        <f>IFERROR(IF(U227="",0,CEILING((U227/$H227),1)*$H227),"")</f>
        <v>130</v>
      </c>
      <c r="W227" s="37">
        <f>IFERROR(IF(V227=0,"",ROUNDUP(V227/H227,0)*0.00474),"")</f>
        <v>0.30810000000000004</v>
      </c>
      <c r="X227" s="57"/>
      <c r="Y227" s="58"/>
      <c r="AC227" s="196" t="s">
        <v>1</v>
      </c>
    </row>
    <row r="228" spans="1:29" x14ac:dyDescent="0.2">
      <c r="A228" s="388"/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89"/>
      <c r="M228" s="387" t="s">
        <v>65</v>
      </c>
      <c r="N228" s="341"/>
      <c r="O228" s="341"/>
      <c r="P228" s="341"/>
      <c r="Q228" s="341"/>
      <c r="R228" s="341"/>
      <c r="S228" s="342"/>
      <c r="T228" s="38" t="s">
        <v>66</v>
      </c>
      <c r="U228" s="307">
        <f>IFERROR(U224/H224,"0")+IFERROR(U225/H225,"0")+IFERROR(U226/H226,"0")+IFERROR(U227/H227,"0")</f>
        <v>115</v>
      </c>
      <c r="V228" s="307">
        <f>IFERROR(V224/H224,"0")+IFERROR(V225/H225,"0")+IFERROR(V226/H226,"0")+IFERROR(V227/H227,"0")</f>
        <v>115</v>
      </c>
      <c r="W228" s="307">
        <f>IFERROR(IF(W224="",0,W224),"0")+IFERROR(IF(W225="",0,W225),"0")+IFERROR(IF(W226="",0,W226),"0")+IFERROR(IF(W227="",0,W227),"0")</f>
        <v>0.54510000000000003</v>
      </c>
      <c r="X228" s="308"/>
      <c r="Y228" s="308"/>
    </row>
    <row r="229" spans="1:29" x14ac:dyDescent="0.2">
      <c r="A229" s="313"/>
      <c r="B229" s="313"/>
      <c r="C229" s="313"/>
      <c r="D229" s="313"/>
      <c r="E229" s="313"/>
      <c r="F229" s="313"/>
      <c r="G229" s="313"/>
      <c r="H229" s="313"/>
      <c r="I229" s="313"/>
      <c r="J229" s="313"/>
      <c r="K229" s="313"/>
      <c r="L229" s="389"/>
      <c r="M229" s="387" t="s">
        <v>65</v>
      </c>
      <c r="N229" s="341"/>
      <c r="O229" s="341"/>
      <c r="P229" s="341"/>
      <c r="Q229" s="341"/>
      <c r="R229" s="341"/>
      <c r="S229" s="342"/>
      <c r="T229" s="38" t="s">
        <v>64</v>
      </c>
      <c r="U229" s="307">
        <f>IFERROR(SUM(U224:U227),"0")</f>
        <v>230</v>
      </c>
      <c r="V229" s="307">
        <f>IFERROR(SUM(V224:V227),"0")</f>
        <v>230</v>
      </c>
      <c r="W229" s="38"/>
      <c r="X229" s="308"/>
      <c r="Y229" s="308"/>
    </row>
    <row r="230" spans="1:29" ht="16.5" customHeight="1" x14ac:dyDescent="0.25">
      <c r="A230" s="382" t="s">
        <v>411</v>
      </c>
      <c r="B230" s="313"/>
      <c r="C230" s="313"/>
      <c r="D230" s="313"/>
      <c r="E230" s="313"/>
      <c r="F230" s="313"/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  <c r="T230" s="313"/>
      <c r="U230" s="313"/>
      <c r="V230" s="313"/>
      <c r="W230" s="313"/>
      <c r="X230" s="301"/>
      <c r="Y230" s="301"/>
    </row>
    <row r="231" spans="1:29" ht="14.25" customHeight="1" x14ac:dyDescent="0.25">
      <c r="A231" s="383" t="s">
        <v>105</v>
      </c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  <c r="T231" s="313"/>
      <c r="U231" s="313"/>
      <c r="V231" s="313"/>
      <c r="W231" s="313"/>
      <c r="X231" s="300"/>
      <c r="Y231" s="300"/>
    </row>
    <row r="232" spans="1:29" ht="27" customHeight="1" x14ac:dyDescent="0.25">
      <c r="A232" s="55" t="s">
        <v>412</v>
      </c>
      <c r="B232" s="55" t="s">
        <v>413</v>
      </c>
      <c r="C232" s="32">
        <v>4301011315</v>
      </c>
      <c r="D232" s="384">
        <v>4607091387421</v>
      </c>
      <c r="E232" s="329"/>
      <c r="F232" s="304">
        <v>1.35</v>
      </c>
      <c r="G232" s="33">
        <v>8</v>
      </c>
      <c r="H232" s="304">
        <v>10.8</v>
      </c>
      <c r="I232" s="304">
        <v>11.28</v>
      </c>
      <c r="J232" s="33">
        <v>56</v>
      </c>
      <c r="K232" s="34" t="s">
        <v>101</v>
      </c>
      <c r="L232" s="33">
        <v>55</v>
      </c>
      <c r="M232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86"/>
      <c r="O232" s="386"/>
      <c r="P232" s="386"/>
      <c r="Q232" s="329"/>
      <c r="R232" s="35"/>
      <c r="S232" s="35"/>
      <c r="T232" s="36" t="s">
        <v>64</v>
      </c>
      <c r="U232" s="305">
        <v>0</v>
      </c>
      <c r="V232" s="306">
        <f t="shared" ref="V232:V238" si="12"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412</v>
      </c>
      <c r="B233" s="55" t="s">
        <v>414</v>
      </c>
      <c r="C233" s="32">
        <v>4301011121</v>
      </c>
      <c r="D233" s="384">
        <v>4607091387421</v>
      </c>
      <c r="E233" s="329"/>
      <c r="F233" s="304">
        <v>1.35</v>
      </c>
      <c r="G233" s="33">
        <v>8</v>
      </c>
      <c r="H233" s="304">
        <v>10.8</v>
      </c>
      <c r="I233" s="304">
        <v>11.28</v>
      </c>
      <c r="J233" s="33">
        <v>48</v>
      </c>
      <c r="K233" s="34" t="s">
        <v>234</v>
      </c>
      <c r="L233" s="33">
        <v>55</v>
      </c>
      <c r="M233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86"/>
      <c r="O233" s="386"/>
      <c r="P233" s="386"/>
      <c r="Q233" s="329"/>
      <c r="R233" s="35"/>
      <c r="S233" s="35"/>
      <c r="T233" s="36" t="s">
        <v>64</v>
      </c>
      <c r="U233" s="305">
        <v>0</v>
      </c>
      <c r="V233" s="306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415</v>
      </c>
      <c r="B234" s="55" t="s">
        <v>416</v>
      </c>
      <c r="C234" s="32">
        <v>4301011396</v>
      </c>
      <c r="D234" s="384">
        <v>4607091387452</v>
      </c>
      <c r="E234" s="329"/>
      <c r="F234" s="304">
        <v>1.35</v>
      </c>
      <c r="G234" s="33">
        <v>8</v>
      </c>
      <c r="H234" s="304">
        <v>10.8</v>
      </c>
      <c r="I234" s="304">
        <v>11.28</v>
      </c>
      <c r="J234" s="33">
        <v>48</v>
      </c>
      <c r="K234" s="34" t="s">
        <v>234</v>
      </c>
      <c r="L234" s="33">
        <v>55</v>
      </c>
      <c r="M234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86"/>
      <c r="O234" s="386"/>
      <c r="P234" s="386"/>
      <c r="Q234" s="329"/>
      <c r="R234" s="35"/>
      <c r="S234" s="35"/>
      <c r="T234" s="36" t="s">
        <v>64</v>
      </c>
      <c r="U234" s="305">
        <v>0</v>
      </c>
      <c r="V234" s="306">
        <f t="shared" si="12"/>
        <v>0</v>
      </c>
      <c r="W234" s="37" t="str">
        <f>IFERROR(IF(V234=0,"",ROUNDUP(V234/H234,0)*0.02039),"")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415</v>
      </c>
      <c r="B235" s="55" t="s">
        <v>417</v>
      </c>
      <c r="C235" s="32">
        <v>4301011322</v>
      </c>
      <c r="D235" s="384">
        <v>4607091387452</v>
      </c>
      <c r="E235" s="329"/>
      <c r="F235" s="304">
        <v>1.35</v>
      </c>
      <c r="G235" s="33">
        <v>8</v>
      </c>
      <c r="H235" s="304">
        <v>10.8</v>
      </c>
      <c r="I235" s="304">
        <v>11.28</v>
      </c>
      <c r="J235" s="33">
        <v>56</v>
      </c>
      <c r="K235" s="34" t="s">
        <v>129</v>
      </c>
      <c r="L235" s="33">
        <v>55</v>
      </c>
      <c r="M235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86"/>
      <c r="O235" s="386"/>
      <c r="P235" s="386"/>
      <c r="Q235" s="329"/>
      <c r="R235" s="35"/>
      <c r="S235" s="35"/>
      <c r="T235" s="36" t="s">
        <v>64</v>
      </c>
      <c r="U235" s="305">
        <v>0</v>
      </c>
      <c r="V235" s="306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4301011313</v>
      </c>
      <c r="D236" s="384">
        <v>4607091385984</v>
      </c>
      <c r="E236" s="329"/>
      <c r="F236" s="304">
        <v>1.35</v>
      </c>
      <c r="G236" s="33">
        <v>8</v>
      </c>
      <c r="H236" s="304">
        <v>10.8</v>
      </c>
      <c r="I236" s="304">
        <v>11.28</v>
      </c>
      <c r="J236" s="33">
        <v>56</v>
      </c>
      <c r="K236" s="34" t="s">
        <v>101</v>
      </c>
      <c r="L236" s="33">
        <v>55</v>
      </c>
      <c r="M236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86"/>
      <c r="O236" s="386"/>
      <c r="P236" s="386"/>
      <c r="Q236" s="329"/>
      <c r="R236" s="35"/>
      <c r="S236" s="35"/>
      <c r="T236" s="36" t="s">
        <v>64</v>
      </c>
      <c r="U236" s="305">
        <v>0</v>
      </c>
      <c r="V236" s="306">
        <f t="shared" si="12"/>
        <v>0</v>
      </c>
      <c r="W236" s="37" t="str">
        <f>IFERROR(IF(V236=0,"",ROUNDUP(V236/H236,0)*0.02175),"")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4301011316</v>
      </c>
      <c r="D237" s="384">
        <v>4607091387438</v>
      </c>
      <c r="E237" s="329"/>
      <c r="F237" s="304">
        <v>0.5</v>
      </c>
      <c r="G237" s="33">
        <v>10</v>
      </c>
      <c r="H237" s="304">
        <v>5</v>
      </c>
      <c r="I237" s="304">
        <v>5.24</v>
      </c>
      <c r="J237" s="33">
        <v>120</v>
      </c>
      <c r="K237" s="34" t="s">
        <v>101</v>
      </c>
      <c r="L237" s="33">
        <v>55</v>
      </c>
      <c r="M237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86"/>
      <c r="O237" s="386"/>
      <c r="P237" s="386"/>
      <c r="Q237" s="329"/>
      <c r="R237" s="35"/>
      <c r="S237" s="35"/>
      <c r="T237" s="36" t="s">
        <v>64</v>
      </c>
      <c r="U237" s="305">
        <v>217</v>
      </c>
      <c r="V237" s="306">
        <f t="shared" si="12"/>
        <v>220</v>
      </c>
      <c r="W237" s="37">
        <f>IFERROR(IF(V237=0,"",ROUNDUP(V237/H237,0)*0.00937),"")</f>
        <v>0.41227999999999998</v>
      </c>
      <c r="X237" s="57"/>
      <c r="Y237" s="58"/>
      <c r="AC237" s="202" t="s">
        <v>1</v>
      </c>
    </row>
    <row r="238" spans="1:29" ht="27" customHeight="1" x14ac:dyDescent="0.25">
      <c r="A238" s="55" t="s">
        <v>422</v>
      </c>
      <c r="B238" s="55" t="s">
        <v>423</v>
      </c>
      <c r="C238" s="32">
        <v>4301011318</v>
      </c>
      <c r="D238" s="384">
        <v>4607091387469</v>
      </c>
      <c r="E238" s="329"/>
      <c r="F238" s="304">
        <v>0.5</v>
      </c>
      <c r="G238" s="33">
        <v>10</v>
      </c>
      <c r="H238" s="304">
        <v>5</v>
      </c>
      <c r="I238" s="304">
        <v>5.21</v>
      </c>
      <c r="J238" s="33">
        <v>120</v>
      </c>
      <c r="K238" s="34" t="s">
        <v>62</v>
      </c>
      <c r="L238" s="33">
        <v>55</v>
      </c>
      <c r="M238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86"/>
      <c r="O238" s="386"/>
      <c r="P238" s="386"/>
      <c r="Q238" s="329"/>
      <c r="R238" s="35"/>
      <c r="S238" s="35"/>
      <c r="T238" s="36" t="s">
        <v>64</v>
      </c>
      <c r="U238" s="305">
        <v>0</v>
      </c>
      <c r="V238" s="306">
        <f t="shared" si="12"/>
        <v>0</v>
      </c>
      <c r="W238" s="37" t="str">
        <f>IFERROR(IF(V238=0,"",ROUNDUP(V238/H238,0)*0.00937),"")</f>
        <v/>
      </c>
      <c r="X238" s="57"/>
      <c r="Y238" s="58"/>
      <c r="AC238" s="203" t="s">
        <v>1</v>
      </c>
    </row>
    <row r="239" spans="1:29" x14ac:dyDescent="0.2">
      <c r="A239" s="388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89"/>
      <c r="M239" s="387" t="s">
        <v>65</v>
      </c>
      <c r="N239" s="341"/>
      <c r="O239" s="341"/>
      <c r="P239" s="341"/>
      <c r="Q239" s="341"/>
      <c r="R239" s="341"/>
      <c r="S239" s="342"/>
      <c r="T239" s="38" t="s">
        <v>66</v>
      </c>
      <c r="U239" s="307">
        <f>IFERROR(U232/H232,"0")+IFERROR(U233/H233,"0")+IFERROR(U234/H234,"0")+IFERROR(U235/H235,"0")+IFERROR(U236/H236,"0")+IFERROR(U237/H237,"0")+IFERROR(U238/H238,"0")</f>
        <v>43.4</v>
      </c>
      <c r="V239" s="307">
        <f>IFERROR(V232/H232,"0")+IFERROR(V233/H233,"0")+IFERROR(V234/H234,"0")+IFERROR(V235/H235,"0")+IFERROR(V236/H236,"0")+IFERROR(V237/H237,"0")+IFERROR(V238/H238,"0")</f>
        <v>44</v>
      </c>
      <c r="W239" s="307">
        <f>IFERROR(IF(W232="",0,W232),"0")+IFERROR(IF(W233="",0,W233),"0")+IFERROR(IF(W234="",0,W234),"0")+IFERROR(IF(W235="",0,W235),"0")+IFERROR(IF(W236="",0,W236),"0")+IFERROR(IF(W237="",0,W237),"0")+IFERROR(IF(W238="",0,W238),"0")</f>
        <v>0.41227999999999998</v>
      </c>
      <c r="X239" s="308"/>
      <c r="Y239" s="308"/>
    </row>
    <row r="240" spans="1:29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89"/>
      <c r="M240" s="387" t="s">
        <v>65</v>
      </c>
      <c r="N240" s="341"/>
      <c r="O240" s="341"/>
      <c r="P240" s="341"/>
      <c r="Q240" s="341"/>
      <c r="R240" s="341"/>
      <c r="S240" s="342"/>
      <c r="T240" s="38" t="s">
        <v>64</v>
      </c>
      <c r="U240" s="307">
        <f>IFERROR(SUM(U232:U238),"0")</f>
        <v>217</v>
      </c>
      <c r="V240" s="307">
        <f>IFERROR(SUM(V232:V238),"0")</f>
        <v>220</v>
      </c>
      <c r="W240" s="38"/>
      <c r="X240" s="308"/>
      <c r="Y240" s="308"/>
    </row>
    <row r="241" spans="1:29" ht="14.25" customHeight="1" x14ac:dyDescent="0.25">
      <c r="A241" s="383" t="s">
        <v>59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0"/>
      <c r="Y241" s="300"/>
    </row>
    <row r="242" spans="1:29" ht="27" customHeight="1" x14ac:dyDescent="0.25">
      <c r="A242" s="55" t="s">
        <v>424</v>
      </c>
      <c r="B242" s="55" t="s">
        <v>425</v>
      </c>
      <c r="C242" s="32">
        <v>4301031154</v>
      </c>
      <c r="D242" s="384">
        <v>4607091387292</v>
      </c>
      <c r="E242" s="329"/>
      <c r="F242" s="304">
        <v>0.63</v>
      </c>
      <c r="G242" s="33">
        <v>6</v>
      </c>
      <c r="H242" s="304">
        <v>3.78</v>
      </c>
      <c r="I242" s="304">
        <v>4.04</v>
      </c>
      <c r="J242" s="33">
        <v>156</v>
      </c>
      <c r="K242" s="34" t="s">
        <v>62</v>
      </c>
      <c r="L242" s="33">
        <v>45</v>
      </c>
      <c r="M242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86"/>
      <c r="O242" s="386"/>
      <c r="P242" s="386"/>
      <c r="Q242" s="329"/>
      <c r="R242" s="35"/>
      <c r="S242" s="35"/>
      <c r="T242" s="36" t="s">
        <v>64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ht="27" customHeight="1" x14ac:dyDescent="0.25">
      <c r="A243" s="55" t="s">
        <v>426</v>
      </c>
      <c r="B243" s="55" t="s">
        <v>427</v>
      </c>
      <c r="C243" s="32">
        <v>4301031155</v>
      </c>
      <c r="D243" s="384">
        <v>4607091387315</v>
      </c>
      <c r="E243" s="329"/>
      <c r="F243" s="304">
        <v>0.7</v>
      </c>
      <c r="G243" s="33">
        <v>4</v>
      </c>
      <c r="H243" s="304">
        <v>2.8</v>
      </c>
      <c r="I243" s="304">
        <v>3.048</v>
      </c>
      <c r="J243" s="33">
        <v>156</v>
      </c>
      <c r="K243" s="34" t="s">
        <v>62</v>
      </c>
      <c r="L243" s="33">
        <v>45</v>
      </c>
      <c r="M243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86"/>
      <c r="O243" s="386"/>
      <c r="P243" s="386"/>
      <c r="Q243" s="329"/>
      <c r="R243" s="35"/>
      <c r="S243" s="35"/>
      <c r="T243" s="36" t="s">
        <v>64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5" t="s">
        <v>1</v>
      </c>
    </row>
    <row r="244" spans="1:29" x14ac:dyDescent="0.2">
      <c r="A244" s="388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89"/>
      <c r="M244" s="387" t="s">
        <v>65</v>
      </c>
      <c r="N244" s="341"/>
      <c r="O244" s="341"/>
      <c r="P244" s="341"/>
      <c r="Q244" s="341"/>
      <c r="R244" s="341"/>
      <c r="S244" s="342"/>
      <c r="T244" s="38" t="s">
        <v>66</v>
      </c>
      <c r="U244" s="307">
        <f>IFERROR(U242/H242,"0")+IFERROR(U243/H243,"0")</f>
        <v>0</v>
      </c>
      <c r="V244" s="307">
        <f>IFERROR(V242/H242,"0")+IFERROR(V243/H243,"0")</f>
        <v>0</v>
      </c>
      <c r="W244" s="307">
        <f>IFERROR(IF(W242="",0,W242),"0")+IFERROR(IF(W243="",0,W243),"0")</f>
        <v>0</v>
      </c>
      <c r="X244" s="308"/>
      <c r="Y244" s="308"/>
    </row>
    <row r="245" spans="1:29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89"/>
      <c r="M245" s="387" t="s">
        <v>65</v>
      </c>
      <c r="N245" s="341"/>
      <c r="O245" s="341"/>
      <c r="P245" s="341"/>
      <c r="Q245" s="341"/>
      <c r="R245" s="341"/>
      <c r="S245" s="342"/>
      <c r="T245" s="38" t="s">
        <v>64</v>
      </c>
      <c r="U245" s="307">
        <f>IFERROR(SUM(U242:U243),"0")</f>
        <v>0</v>
      </c>
      <c r="V245" s="307">
        <f>IFERROR(SUM(V242:V243),"0")</f>
        <v>0</v>
      </c>
      <c r="W245" s="38"/>
      <c r="X245" s="308"/>
      <c r="Y245" s="308"/>
    </row>
    <row r="246" spans="1:29" ht="16.5" customHeight="1" x14ac:dyDescent="0.25">
      <c r="A246" s="382" t="s">
        <v>428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29" ht="14.25" customHeight="1" x14ac:dyDescent="0.25">
      <c r="A247" s="383" t="s">
        <v>59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0"/>
      <c r="Y247" s="300"/>
    </row>
    <row r="248" spans="1:29" ht="37.5" customHeight="1" x14ac:dyDescent="0.25">
      <c r="A248" s="55" t="s">
        <v>429</v>
      </c>
      <c r="B248" s="55" t="s">
        <v>430</v>
      </c>
      <c r="C248" s="32">
        <v>4301030368</v>
      </c>
      <c r="D248" s="384">
        <v>4607091383232</v>
      </c>
      <c r="E248" s="329"/>
      <c r="F248" s="304">
        <v>0.28000000000000003</v>
      </c>
      <c r="G248" s="33">
        <v>6</v>
      </c>
      <c r="H248" s="304">
        <v>1.68</v>
      </c>
      <c r="I248" s="304">
        <v>2.6</v>
      </c>
      <c r="J248" s="33">
        <v>156</v>
      </c>
      <c r="K248" s="34" t="s">
        <v>62</v>
      </c>
      <c r="L248" s="33">
        <v>35</v>
      </c>
      <c r="M248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86"/>
      <c r="O248" s="386"/>
      <c r="P248" s="386"/>
      <c r="Q248" s="329"/>
      <c r="R248" s="35"/>
      <c r="S248" s="35"/>
      <c r="T248" s="36" t="s">
        <v>64</v>
      </c>
      <c r="U248" s="305">
        <v>167</v>
      </c>
      <c r="V248" s="306">
        <f>IFERROR(IF(U248="",0,CEILING((U248/$H248),1)*$H248),"")</f>
        <v>168</v>
      </c>
      <c r="W248" s="37">
        <f>IFERROR(IF(V248=0,"",ROUNDUP(V248/H248,0)*0.00753),"")</f>
        <v>0.753</v>
      </c>
      <c r="X248" s="57"/>
      <c r="Y248" s="58"/>
      <c r="AC248" s="206" t="s">
        <v>1</v>
      </c>
    </row>
    <row r="249" spans="1:29" ht="27" customHeight="1" x14ac:dyDescent="0.25">
      <c r="A249" s="55" t="s">
        <v>431</v>
      </c>
      <c r="B249" s="55" t="s">
        <v>432</v>
      </c>
      <c r="C249" s="32">
        <v>4301031066</v>
      </c>
      <c r="D249" s="384">
        <v>4607091383836</v>
      </c>
      <c r="E249" s="329"/>
      <c r="F249" s="304">
        <v>0.3</v>
      </c>
      <c r="G249" s="33">
        <v>6</v>
      </c>
      <c r="H249" s="304">
        <v>1.8</v>
      </c>
      <c r="I249" s="304">
        <v>2.048</v>
      </c>
      <c r="J249" s="33">
        <v>156</v>
      </c>
      <c r="K249" s="34" t="s">
        <v>62</v>
      </c>
      <c r="L249" s="33">
        <v>40</v>
      </c>
      <c r="M249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86"/>
      <c r="O249" s="386"/>
      <c r="P249" s="386"/>
      <c r="Q249" s="329"/>
      <c r="R249" s="35"/>
      <c r="S249" s="35"/>
      <c r="T249" s="36" t="s">
        <v>64</v>
      </c>
      <c r="U249" s="305">
        <v>87</v>
      </c>
      <c r="V249" s="306">
        <f>IFERROR(IF(U249="",0,CEILING((U249/$H249),1)*$H249),"")</f>
        <v>88.2</v>
      </c>
      <c r="W249" s="37">
        <f>IFERROR(IF(V249=0,"",ROUNDUP(V249/H249,0)*0.00753),"")</f>
        <v>0.36897000000000002</v>
      </c>
      <c r="X249" s="57"/>
      <c r="Y249" s="58"/>
      <c r="AC249" s="207" t="s">
        <v>1</v>
      </c>
    </row>
    <row r="250" spans="1:29" x14ac:dyDescent="0.2">
      <c r="A250" s="388"/>
      <c r="B250" s="313"/>
      <c r="C250" s="313"/>
      <c r="D250" s="313"/>
      <c r="E250" s="313"/>
      <c r="F250" s="313"/>
      <c r="G250" s="313"/>
      <c r="H250" s="313"/>
      <c r="I250" s="313"/>
      <c r="J250" s="313"/>
      <c r="K250" s="313"/>
      <c r="L250" s="389"/>
      <c r="M250" s="387" t="s">
        <v>65</v>
      </c>
      <c r="N250" s="341"/>
      <c r="O250" s="341"/>
      <c r="P250" s="341"/>
      <c r="Q250" s="341"/>
      <c r="R250" s="341"/>
      <c r="S250" s="342"/>
      <c r="T250" s="38" t="s">
        <v>66</v>
      </c>
      <c r="U250" s="307">
        <f>IFERROR(U248/H248,"0")+IFERROR(U249/H249,"0")</f>
        <v>147.73809523809524</v>
      </c>
      <c r="V250" s="307">
        <f>IFERROR(V248/H248,"0")+IFERROR(V249/H249,"0")</f>
        <v>149</v>
      </c>
      <c r="W250" s="307">
        <f>IFERROR(IF(W248="",0,W248),"0")+IFERROR(IF(W249="",0,W249),"0")</f>
        <v>1.1219700000000001</v>
      </c>
      <c r="X250" s="308"/>
      <c r="Y250" s="308"/>
    </row>
    <row r="251" spans="1:29" x14ac:dyDescent="0.2">
      <c r="A251" s="313"/>
      <c r="B251" s="313"/>
      <c r="C251" s="313"/>
      <c r="D251" s="313"/>
      <c r="E251" s="313"/>
      <c r="F251" s="313"/>
      <c r="G251" s="313"/>
      <c r="H251" s="313"/>
      <c r="I251" s="313"/>
      <c r="J251" s="313"/>
      <c r="K251" s="313"/>
      <c r="L251" s="389"/>
      <c r="M251" s="387" t="s">
        <v>65</v>
      </c>
      <c r="N251" s="341"/>
      <c r="O251" s="341"/>
      <c r="P251" s="341"/>
      <c r="Q251" s="341"/>
      <c r="R251" s="341"/>
      <c r="S251" s="342"/>
      <c r="T251" s="38" t="s">
        <v>64</v>
      </c>
      <c r="U251" s="307">
        <f>IFERROR(SUM(U248:U249),"0")</f>
        <v>254</v>
      </c>
      <c r="V251" s="307">
        <f>IFERROR(SUM(V248:V249),"0")</f>
        <v>256.2</v>
      </c>
      <c r="W251" s="38"/>
      <c r="X251" s="308"/>
      <c r="Y251" s="308"/>
    </row>
    <row r="252" spans="1:29" ht="14.25" customHeight="1" x14ac:dyDescent="0.25">
      <c r="A252" s="383" t="s">
        <v>67</v>
      </c>
      <c r="B252" s="313"/>
      <c r="C252" s="313"/>
      <c r="D252" s="313"/>
      <c r="E252" s="313"/>
      <c r="F252" s="313"/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  <c r="T252" s="313"/>
      <c r="U252" s="313"/>
      <c r="V252" s="313"/>
      <c r="W252" s="313"/>
      <c r="X252" s="300"/>
      <c r="Y252" s="300"/>
    </row>
    <row r="253" spans="1:29" ht="27" customHeight="1" x14ac:dyDescent="0.25">
      <c r="A253" s="55" t="s">
        <v>433</v>
      </c>
      <c r="B253" s="55" t="s">
        <v>434</v>
      </c>
      <c r="C253" s="32">
        <v>4301051142</v>
      </c>
      <c r="D253" s="384">
        <v>4607091387919</v>
      </c>
      <c r="E253" s="329"/>
      <c r="F253" s="304">
        <v>1.35</v>
      </c>
      <c r="G253" s="33">
        <v>6</v>
      </c>
      <c r="H253" s="304">
        <v>8.1</v>
      </c>
      <c r="I253" s="304">
        <v>8.6639999999999997</v>
      </c>
      <c r="J253" s="33">
        <v>56</v>
      </c>
      <c r="K253" s="34" t="s">
        <v>62</v>
      </c>
      <c r="L253" s="33">
        <v>45</v>
      </c>
      <c r="M253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86"/>
      <c r="O253" s="386"/>
      <c r="P253" s="386"/>
      <c r="Q253" s="329"/>
      <c r="R253" s="35"/>
      <c r="S253" s="35"/>
      <c r="T253" s="36" t="s">
        <v>64</v>
      </c>
      <c r="U253" s="305">
        <v>0</v>
      </c>
      <c r="V253" s="306">
        <f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4301051109</v>
      </c>
      <c r="D254" s="384">
        <v>4607091383942</v>
      </c>
      <c r="E254" s="329"/>
      <c r="F254" s="304">
        <v>0.42</v>
      </c>
      <c r="G254" s="33">
        <v>6</v>
      </c>
      <c r="H254" s="304">
        <v>2.52</v>
      </c>
      <c r="I254" s="304">
        <v>2.7919999999999998</v>
      </c>
      <c r="J254" s="33">
        <v>156</v>
      </c>
      <c r="K254" s="34" t="s">
        <v>129</v>
      </c>
      <c r="L254" s="33">
        <v>45</v>
      </c>
      <c r="M254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86"/>
      <c r="O254" s="386"/>
      <c r="P254" s="386"/>
      <c r="Q254" s="329"/>
      <c r="R254" s="35"/>
      <c r="S254" s="35"/>
      <c r="T254" s="36" t="s">
        <v>64</v>
      </c>
      <c r="U254" s="305">
        <v>735</v>
      </c>
      <c r="V254" s="306">
        <f>IFERROR(IF(U254="",0,CEILING((U254/$H254),1)*$H254),"")</f>
        <v>735.84</v>
      </c>
      <c r="W254" s="37">
        <f>IFERROR(IF(V254=0,"",ROUNDUP(V254/H254,0)*0.00753),"")</f>
        <v>2.19876</v>
      </c>
      <c r="X254" s="57"/>
      <c r="Y254" s="58"/>
      <c r="AC254" s="209" t="s">
        <v>1</v>
      </c>
    </row>
    <row r="255" spans="1:29" ht="27" customHeight="1" x14ac:dyDescent="0.25">
      <c r="A255" s="55" t="s">
        <v>437</v>
      </c>
      <c r="B255" s="55" t="s">
        <v>438</v>
      </c>
      <c r="C255" s="32">
        <v>4301051300</v>
      </c>
      <c r="D255" s="384">
        <v>4607091383959</v>
      </c>
      <c r="E255" s="329"/>
      <c r="F255" s="304">
        <v>0.42</v>
      </c>
      <c r="G255" s="33">
        <v>6</v>
      </c>
      <c r="H255" s="304">
        <v>2.52</v>
      </c>
      <c r="I255" s="304">
        <v>2.78</v>
      </c>
      <c r="J255" s="33">
        <v>156</v>
      </c>
      <c r="K255" s="34" t="s">
        <v>62</v>
      </c>
      <c r="L255" s="33">
        <v>35</v>
      </c>
      <c r="M255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86"/>
      <c r="O255" s="386"/>
      <c r="P255" s="386"/>
      <c r="Q255" s="329"/>
      <c r="R255" s="35"/>
      <c r="S255" s="35"/>
      <c r="T255" s="36" t="s">
        <v>64</v>
      </c>
      <c r="U255" s="305">
        <v>155</v>
      </c>
      <c r="V255" s="306">
        <f>IFERROR(IF(U255="",0,CEILING((U255/$H255),1)*$H255),"")</f>
        <v>156.24</v>
      </c>
      <c r="W255" s="37">
        <f>IFERROR(IF(V255=0,"",ROUNDUP(V255/H255,0)*0.00753),"")</f>
        <v>0.46686</v>
      </c>
      <c r="X255" s="57"/>
      <c r="Y255" s="58"/>
      <c r="AC255" s="210" t="s">
        <v>1</v>
      </c>
    </row>
    <row r="256" spans="1:29" x14ac:dyDescent="0.2">
      <c r="A256" s="388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89"/>
      <c r="M256" s="387" t="s">
        <v>65</v>
      </c>
      <c r="N256" s="341"/>
      <c r="O256" s="341"/>
      <c r="P256" s="341"/>
      <c r="Q256" s="341"/>
      <c r="R256" s="341"/>
      <c r="S256" s="342"/>
      <c r="T256" s="38" t="s">
        <v>66</v>
      </c>
      <c r="U256" s="307">
        <f>IFERROR(U253/H253,"0")+IFERROR(U254/H254,"0")+IFERROR(U255/H255,"0")</f>
        <v>353.17460317460319</v>
      </c>
      <c r="V256" s="307">
        <f>IFERROR(V253/H253,"0")+IFERROR(V254/H254,"0")+IFERROR(V255/H255,"0")</f>
        <v>354</v>
      </c>
      <c r="W256" s="307">
        <f>IFERROR(IF(W253="",0,W253),"0")+IFERROR(IF(W254="",0,W254),"0")+IFERROR(IF(W255="",0,W255),"0")</f>
        <v>2.6656200000000001</v>
      </c>
      <c r="X256" s="308"/>
      <c r="Y256" s="308"/>
    </row>
    <row r="257" spans="1:29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89"/>
      <c r="M257" s="387" t="s">
        <v>65</v>
      </c>
      <c r="N257" s="341"/>
      <c r="O257" s="341"/>
      <c r="P257" s="341"/>
      <c r="Q257" s="341"/>
      <c r="R257" s="341"/>
      <c r="S257" s="342"/>
      <c r="T257" s="38" t="s">
        <v>64</v>
      </c>
      <c r="U257" s="307">
        <f>IFERROR(SUM(U253:U255),"0")</f>
        <v>890</v>
      </c>
      <c r="V257" s="307">
        <f>IFERROR(SUM(V253:V255),"0")</f>
        <v>892.08</v>
      </c>
      <c r="W257" s="38"/>
      <c r="X257" s="308"/>
      <c r="Y257" s="308"/>
    </row>
    <row r="258" spans="1:29" ht="14.25" customHeight="1" x14ac:dyDescent="0.25">
      <c r="A258" s="383" t="s">
        <v>201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0"/>
      <c r="Y258" s="300"/>
    </row>
    <row r="259" spans="1:29" ht="27" customHeight="1" x14ac:dyDescent="0.25">
      <c r="A259" s="55" t="s">
        <v>439</v>
      </c>
      <c r="B259" s="55" t="s">
        <v>440</v>
      </c>
      <c r="C259" s="32">
        <v>4301060324</v>
      </c>
      <c r="D259" s="384">
        <v>4607091388831</v>
      </c>
      <c r="E259" s="329"/>
      <c r="F259" s="304">
        <v>0.38</v>
      </c>
      <c r="G259" s="33">
        <v>6</v>
      </c>
      <c r="H259" s="304">
        <v>2.2799999999999998</v>
      </c>
      <c r="I259" s="304">
        <v>2.552</v>
      </c>
      <c r="J259" s="33">
        <v>156</v>
      </c>
      <c r="K259" s="34" t="s">
        <v>62</v>
      </c>
      <c r="L259" s="33">
        <v>40</v>
      </c>
      <c r="M259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86"/>
      <c r="O259" s="386"/>
      <c r="P259" s="386"/>
      <c r="Q259" s="329"/>
      <c r="R259" s="35"/>
      <c r="S259" s="35"/>
      <c r="T259" s="36" t="s">
        <v>64</v>
      </c>
      <c r="U259" s="305">
        <v>35</v>
      </c>
      <c r="V259" s="306">
        <f>IFERROR(IF(U259="",0,CEILING((U259/$H259),1)*$H259),"")</f>
        <v>36.479999999999997</v>
      </c>
      <c r="W259" s="37">
        <f>IFERROR(IF(V259=0,"",ROUNDUP(V259/H259,0)*0.00753),"")</f>
        <v>0.12048</v>
      </c>
      <c r="X259" s="57"/>
      <c r="Y259" s="58"/>
      <c r="AC259" s="211" t="s">
        <v>1</v>
      </c>
    </row>
    <row r="260" spans="1:29" x14ac:dyDescent="0.2">
      <c r="A260" s="388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89"/>
      <c r="M260" s="387" t="s">
        <v>65</v>
      </c>
      <c r="N260" s="341"/>
      <c r="O260" s="341"/>
      <c r="P260" s="341"/>
      <c r="Q260" s="341"/>
      <c r="R260" s="341"/>
      <c r="S260" s="342"/>
      <c r="T260" s="38" t="s">
        <v>66</v>
      </c>
      <c r="U260" s="307">
        <f>IFERROR(U259/H259,"0")</f>
        <v>15.350877192982457</v>
      </c>
      <c r="V260" s="307">
        <f>IFERROR(V259/H259,"0")</f>
        <v>16</v>
      </c>
      <c r="W260" s="307">
        <f>IFERROR(IF(W259="",0,W259),"0")</f>
        <v>0.12048</v>
      </c>
      <c r="X260" s="308"/>
      <c r="Y260" s="308"/>
    </row>
    <row r="261" spans="1:29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89"/>
      <c r="M261" s="387" t="s">
        <v>65</v>
      </c>
      <c r="N261" s="341"/>
      <c r="O261" s="341"/>
      <c r="P261" s="341"/>
      <c r="Q261" s="341"/>
      <c r="R261" s="341"/>
      <c r="S261" s="342"/>
      <c r="T261" s="38" t="s">
        <v>64</v>
      </c>
      <c r="U261" s="307">
        <f>IFERROR(SUM(U259:U259),"0")</f>
        <v>35</v>
      </c>
      <c r="V261" s="307">
        <f>IFERROR(SUM(V259:V259),"0")</f>
        <v>36.479999999999997</v>
      </c>
      <c r="W261" s="38"/>
      <c r="X261" s="308"/>
      <c r="Y261" s="308"/>
    </row>
    <row r="262" spans="1:29" ht="14.25" customHeight="1" x14ac:dyDescent="0.25">
      <c r="A262" s="383" t="s">
        <v>81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0"/>
      <c r="Y262" s="300"/>
    </row>
    <row r="263" spans="1:29" ht="27" customHeight="1" x14ac:dyDescent="0.25">
      <c r="A263" s="55" t="s">
        <v>441</v>
      </c>
      <c r="B263" s="55" t="s">
        <v>442</v>
      </c>
      <c r="C263" s="32">
        <v>4301032015</v>
      </c>
      <c r="D263" s="384">
        <v>4607091383102</v>
      </c>
      <c r="E263" s="329"/>
      <c r="F263" s="304">
        <v>0.17</v>
      </c>
      <c r="G263" s="33">
        <v>15</v>
      </c>
      <c r="H263" s="304">
        <v>2.5499999999999998</v>
      </c>
      <c r="I263" s="304">
        <v>2.9750000000000001</v>
      </c>
      <c r="J263" s="33">
        <v>156</v>
      </c>
      <c r="K263" s="34" t="s">
        <v>84</v>
      </c>
      <c r="L263" s="33">
        <v>180</v>
      </c>
      <c r="M263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86"/>
      <c r="O263" s="386"/>
      <c r="P263" s="386"/>
      <c r="Q263" s="329"/>
      <c r="R263" s="35"/>
      <c r="S263" s="35"/>
      <c r="T263" s="36" t="s">
        <v>64</v>
      </c>
      <c r="U263" s="305">
        <v>36</v>
      </c>
      <c r="V263" s="306">
        <f>IFERROR(IF(U263="",0,CEILING((U263/$H263),1)*$H263),"")</f>
        <v>38.25</v>
      </c>
      <c r="W263" s="37">
        <f>IFERROR(IF(V263=0,"",ROUNDUP(V263/H263,0)*0.00753),"")</f>
        <v>0.11295000000000001</v>
      </c>
      <c r="X263" s="57"/>
      <c r="Y263" s="58"/>
      <c r="AC263" s="212" t="s">
        <v>1</v>
      </c>
    </row>
    <row r="264" spans="1:29" x14ac:dyDescent="0.2">
      <c r="A264" s="388"/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89"/>
      <c r="M264" s="387" t="s">
        <v>65</v>
      </c>
      <c r="N264" s="341"/>
      <c r="O264" s="341"/>
      <c r="P264" s="341"/>
      <c r="Q264" s="341"/>
      <c r="R264" s="341"/>
      <c r="S264" s="342"/>
      <c r="T264" s="38" t="s">
        <v>66</v>
      </c>
      <c r="U264" s="307">
        <f>IFERROR(U263/H263,"0")</f>
        <v>14.117647058823531</v>
      </c>
      <c r="V264" s="307">
        <f>IFERROR(V263/H263,"0")</f>
        <v>15.000000000000002</v>
      </c>
      <c r="W264" s="307">
        <f>IFERROR(IF(W263="",0,W263),"0")</f>
        <v>0.11295000000000001</v>
      </c>
      <c r="X264" s="308"/>
      <c r="Y264" s="308"/>
    </row>
    <row r="265" spans="1:29" x14ac:dyDescent="0.2">
      <c r="A265" s="313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89"/>
      <c r="M265" s="387" t="s">
        <v>65</v>
      </c>
      <c r="N265" s="341"/>
      <c r="O265" s="341"/>
      <c r="P265" s="341"/>
      <c r="Q265" s="341"/>
      <c r="R265" s="341"/>
      <c r="S265" s="342"/>
      <c r="T265" s="38" t="s">
        <v>64</v>
      </c>
      <c r="U265" s="307">
        <f>IFERROR(SUM(U263:U263),"0")</f>
        <v>36</v>
      </c>
      <c r="V265" s="307">
        <f>IFERROR(SUM(V263:V263),"0")</f>
        <v>38.25</v>
      </c>
      <c r="W265" s="38"/>
      <c r="X265" s="308"/>
      <c r="Y265" s="308"/>
    </row>
    <row r="266" spans="1:29" ht="27.75" customHeight="1" x14ac:dyDescent="0.2">
      <c r="A266" s="380" t="s">
        <v>443</v>
      </c>
      <c r="B266" s="381"/>
      <c r="C266" s="381"/>
      <c r="D266" s="381"/>
      <c r="E266" s="381"/>
      <c r="F266" s="381"/>
      <c r="G266" s="381"/>
      <c r="H266" s="381"/>
      <c r="I266" s="381"/>
      <c r="J266" s="381"/>
      <c r="K266" s="381"/>
      <c r="L266" s="381"/>
      <c r="M266" s="381"/>
      <c r="N266" s="381"/>
      <c r="O266" s="381"/>
      <c r="P266" s="381"/>
      <c r="Q266" s="381"/>
      <c r="R266" s="381"/>
      <c r="S266" s="381"/>
      <c r="T266" s="381"/>
      <c r="U266" s="381"/>
      <c r="V266" s="381"/>
      <c r="W266" s="381"/>
      <c r="X266" s="49"/>
      <c r="Y266" s="49"/>
    </row>
    <row r="267" spans="1:29" ht="16.5" customHeight="1" x14ac:dyDescent="0.25">
      <c r="A267" s="382" t="s">
        <v>444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29" ht="14.25" customHeight="1" x14ac:dyDescent="0.25">
      <c r="A268" s="383" t="s">
        <v>105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0"/>
      <c r="Y268" s="300"/>
    </row>
    <row r="269" spans="1:29" ht="27" customHeight="1" x14ac:dyDescent="0.25">
      <c r="A269" s="55" t="s">
        <v>445</v>
      </c>
      <c r="B269" s="55" t="s">
        <v>446</v>
      </c>
      <c r="C269" s="32">
        <v>4301011239</v>
      </c>
      <c r="D269" s="384">
        <v>4607091383997</v>
      </c>
      <c r="E269" s="329"/>
      <c r="F269" s="304">
        <v>2.5</v>
      </c>
      <c r="G269" s="33">
        <v>6</v>
      </c>
      <c r="H269" s="304">
        <v>15</v>
      </c>
      <c r="I269" s="304">
        <v>15.48</v>
      </c>
      <c r="J269" s="33">
        <v>48</v>
      </c>
      <c r="K269" s="34" t="s">
        <v>234</v>
      </c>
      <c r="L269" s="33">
        <v>60</v>
      </c>
      <c r="M269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86"/>
      <c r="O269" s="386"/>
      <c r="P269" s="386"/>
      <c r="Q269" s="329"/>
      <c r="R269" s="35"/>
      <c r="S269" s="35"/>
      <c r="T269" s="36" t="s">
        <v>64</v>
      </c>
      <c r="U269" s="305">
        <v>0</v>
      </c>
      <c r="V269" s="306">
        <f t="shared" ref="V269:V276" si="13">IFERROR(IF(U269="",0,CEILING((U269/$H269),1)*$H269),"")</f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445</v>
      </c>
      <c r="B270" s="55" t="s">
        <v>447</v>
      </c>
      <c r="C270" s="32">
        <v>4301011339</v>
      </c>
      <c r="D270" s="384">
        <v>4607091383997</v>
      </c>
      <c r="E270" s="329"/>
      <c r="F270" s="304">
        <v>2.5</v>
      </c>
      <c r="G270" s="33">
        <v>6</v>
      </c>
      <c r="H270" s="304">
        <v>15</v>
      </c>
      <c r="I270" s="304">
        <v>15.48</v>
      </c>
      <c r="J270" s="33">
        <v>48</v>
      </c>
      <c r="K270" s="34" t="s">
        <v>62</v>
      </c>
      <c r="L270" s="33">
        <v>60</v>
      </c>
      <c r="M270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86"/>
      <c r="O270" s="386"/>
      <c r="P270" s="386"/>
      <c r="Q270" s="329"/>
      <c r="R270" s="35"/>
      <c r="S270" s="35"/>
      <c r="T270" s="36" t="s">
        <v>64</v>
      </c>
      <c r="U270" s="305">
        <v>0</v>
      </c>
      <c r="V270" s="306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448</v>
      </c>
      <c r="B271" s="55" t="s">
        <v>449</v>
      </c>
      <c r="C271" s="32">
        <v>4301011326</v>
      </c>
      <c r="D271" s="384">
        <v>4607091384130</v>
      </c>
      <c r="E271" s="329"/>
      <c r="F271" s="304">
        <v>2.5</v>
      </c>
      <c r="G271" s="33">
        <v>6</v>
      </c>
      <c r="H271" s="304">
        <v>15</v>
      </c>
      <c r="I271" s="304">
        <v>15.48</v>
      </c>
      <c r="J271" s="33">
        <v>48</v>
      </c>
      <c r="K271" s="34" t="s">
        <v>62</v>
      </c>
      <c r="L271" s="33">
        <v>60</v>
      </c>
      <c r="M271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86"/>
      <c r="O271" s="386"/>
      <c r="P271" s="386"/>
      <c r="Q271" s="329"/>
      <c r="R271" s="35"/>
      <c r="S271" s="35"/>
      <c r="T271" s="36" t="s">
        <v>64</v>
      </c>
      <c r="U271" s="305">
        <v>0</v>
      </c>
      <c r="V271" s="306">
        <f t="shared" si="13"/>
        <v>0</v>
      </c>
      <c r="W271" s="37" t="str">
        <f>IFERROR(IF(V271=0,"",ROUNDUP(V271/H271,0)*0.02175),"")</f>
        <v/>
      </c>
      <c r="X271" s="57"/>
      <c r="Y271" s="58"/>
      <c r="AC271" s="215" t="s">
        <v>1</v>
      </c>
    </row>
    <row r="272" spans="1:29" ht="27" customHeight="1" x14ac:dyDescent="0.25">
      <c r="A272" s="55" t="s">
        <v>448</v>
      </c>
      <c r="B272" s="55" t="s">
        <v>450</v>
      </c>
      <c r="C272" s="32">
        <v>4301011240</v>
      </c>
      <c r="D272" s="384">
        <v>4607091384130</v>
      </c>
      <c r="E272" s="329"/>
      <c r="F272" s="304">
        <v>2.5</v>
      </c>
      <c r="G272" s="33">
        <v>6</v>
      </c>
      <c r="H272" s="304">
        <v>15</v>
      </c>
      <c r="I272" s="304">
        <v>15.48</v>
      </c>
      <c r="J272" s="33">
        <v>48</v>
      </c>
      <c r="K272" s="34" t="s">
        <v>234</v>
      </c>
      <c r="L272" s="33">
        <v>60</v>
      </c>
      <c r="M272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86"/>
      <c r="O272" s="386"/>
      <c r="P272" s="386"/>
      <c r="Q272" s="329"/>
      <c r="R272" s="35"/>
      <c r="S272" s="35"/>
      <c r="T272" s="36" t="s">
        <v>64</v>
      </c>
      <c r="U272" s="305">
        <v>0</v>
      </c>
      <c r="V272" s="30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451</v>
      </c>
      <c r="B273" s="55" t="s">
        <v>452</v>
      </c>
      <c r="C273" s="32">
        <v>4301011330</v>
      </c>
      <c r="D273" s="384">
        <v>4607091384147</v>
      </c>
      <c r="E273" s="329"/>
      <c r="F273" s="304">
        <v>2.5</v>
      </c>
      <c r="G273" s="33">
        <v>6</v>
      </c>
      <c r="H273" s="304">
        <v>15</v>
      </c>
      <c r="I273" s="304">
        <v>15.48</v>
      </c>
      <c r="J273" s="33">
        <v>48</v>
      </c>
      <c r="K273" s="34" t="s">
        <v>62</v>
      </c>
      <c r="L273" s="33">
        <v>60</v>
      </c>
      <c r="M273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86"/>
      <c r="O273" s="386"/>
      <c r="P273" s="386"/>
      <c r="Q273" s="329"/>
      <c r="R273" s="35"/>
      <c r="S273" s="35"/>
      <c r="T273" s="36" t="s">
        <v>64</v>
      </c>
      <c r="U273" s="305">
        <v>100</v>
      </c>
      <c r="V273" s="306">
        <f t="shared" si="13"/>
        <v>105</v>
      </c>
      <c r="W273" s="37">
        <f>IFERROR(IF(V273=0,"",ROUNDUP(V273/H273,0)*0.02175),"")</f>
        <v>0.15225</v>
      </c>
      <c r="X273" s="57"/>
      <c r="Y273" s="58"/>
      <c r="AC273" s="217" t="s">
        <v>1</v>
      </c>
    </row>
    <row r="274" spans="1:29" ht="16.5" customHeight="1" x14ac:dyDescent="0.25">
      <c r="A274" s="55" t="s">
        <v>451</v>
      </c>
      <c r="B274" s="55" t="s">
        <v>453</v>
      </c>
      <c r="C274" s="32">
        <v>4301011238</v>
      </c>
      <c r="D274" s="384">
        <v>4607091384147</v>
      </c>
      <c r="E274" s="329"/>
      <c r="F274" s="304">
        <v>2.5</v>
      </c>
      <c r="G274" s="33">
        <v>6</v>
      </c>
      <c r="H274" s="304">
        <v>15</v>
      </c>
      <c r="I274" s="304">
        <v>15.48</v>
      </c>
      <c r="J274" s="33">
        <v>48</v>
      </c>
      <c r="K274" s="34" t="s">
        <v>234</v>
      </c>
      <c r="L274" s="33">
        <v>60</v>
      </c>
      <c r="M274" s="548" t="s">
        <v>454</v>
      </c>
      <c r="N274" s="386"/>
      <c r="O274" s="386"/>
      <c r="P274" s="386"/>
      <c r="Q274" s="329"/>
      <c r="R274" s="35"/>
      <c r="S274" s="35"/>
      <c r="T274" s="36" t="s">
        <v>64</v>
      </c>
      <c r="U274" s="305">
        <v>0</v>
      </c>
      <c r="V274" s="306">
        <f t="shared" si="13"/>
        <v>0</v>
      </c>
      <c r="W274" s="37" t="str">
        <f>IFERROR(IF(V274=0,"",ROUNDUP(V274/H274,0)*0.02039),"")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4301011327</v>
      </c>
      <c r="D275" s="384">
        <v>4607091384154</v>
      </c>
      <c r="E275" s="329"/>
      <c r="F275" s="304">
        <v>0.5</v>
      </c>
      <c r="G275" s="33">
        <v>10</v>
      </c>
      <c r="H275" s="304">
        <v>5</v>
      </c>
      <c r="I275" s="304">
        <v>5.21</v>
      </c>
      <c r="J275" s="33">
        <v>120</v>
      </c>
      <c r="K275" s="34" t="s">
        <v>62</v>
      </c>
      <c r="L275" s="33">
        <v>60</v>
      </c>
      <c r="M275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86"/>
      <c r="O275" s="386"/>
      <c r="P275" s="386"/>
      <c r="Q275" s="329"/>
      <c r="R275" s="35"/>
      <c r="S275" s="35"/>
      <c r="T275" s="36" t="s">
        <v>64</v>
      </c>
      <c r="U275" s="305">
        <v>0</v>
      </c>
      <c r="V275" s="306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ht="27" customHeight="1" x14ac:dyDescent="0.25">
      <c r="A276" s="55" t="s">
        <v>457</v>
      </c>
      <c r="B276" s="55" t="s">
        <v>458</v>
      </c>
      <c r="C276" s="32">
        <v>4301011332</v>
      </c>
      <c r="D276" s="384">
        <v>4607091384161</v>
      </c>
      <c r="E276" s="329"/>
      <c r="F276" s="304">
        <v>0.5</v>
      </c>
      <c r="G276" s="33">
        <v>10</v>
      </c>
      <c r="H276" s="304">
        <v>5</v>
      </c>
      <c r="I276" s="304">
        <v>5.21</v>
      </c>
      <c r="J276" s="33">
        <v>120</v>
      </c>
      <c r="K276" s="34" t="s">
        <v>62</v>
      </c>
      <c r="L276" s="33">
        <v>60</v>
      </c>
      <c r="M276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86"/>
      <c r="O276" s="386"/>
      <c r="P276" s="386"/>
      <c r="Q276" s="329"/>
      <c r="R276" s="35"/>
      <c r="S276" s="35"/>
      <c r="T276" s="36" t="s">
        <v>64</v>
      </c>
      <c r="U276" s="305">
        <v>0</v>
      </c>
      <c r="V276" s="306">
        <f t="shared" si="13"/>
        <v>0</v>
      </c>
      <c r="W276" s="37" t="str">
        <f>IFERROR(IF(V276=0,"",ROUNDUP(V276/H276,0)*0.00937),"")</f>
        <v/>
      </c>
      <c r="X276" s="57"/>
      <c r="Y276" s="58"/>
      <c r="AC276" s="220" t="s">
        <v>1</v>
      </c>
    </row>
    <row r="277" spans="1:29" x14ac:dyDescent="0.2">
      <c r="A277" s="388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89"/>
      <c r="M277" s="387" t="s">
        <v>65</v>
      </c>
      <c r="N277" s="341"/>
      <c r="O277" s="341"/>
      <c r="P277" s="341"/>
      <c r="Q277" s="341"/>
      <c r="R277" s="341"/>
      <c r="S277" s="342"/>
      <c r="T277" s="38" t="s">
        <v>66</v>
      </c>
      <c r="U277" s="307">
        <f>IFERROR(U269/H269,"0")+IFERROR(U270/H270,"0")+IFERROR(U271/H271,"0")+IFERROR(U272/H272,"0")+IFERROR(U273/H273,"0")+IFERROR(U274/H274,"0")+IFERROR(U275/H275,"0")+IFERROR(U276/H276,"0")</f>
        <v>6.666666666666667</v>
      </c>
      <c r="V277" s="307">
        <f>IFERROR(V269/H269,"0")+IFERROR(V270/H270,"0")+IFERROR(V271/H271,"0")+IFERROR(V272/H272,"0")+IFERROR(V273/H273,"0")+IFERROR(V274/H274,"0")+IFERROR(V275/H275,"0")+IFERROR(V276/H276,"0")</f>
        <v>7</v>
      </c>
      <c r="W277" s="30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0.15225</v>
      </c>
      <c r="X277" s="308"/>
      <c r="Y277" s="308"/>
    </row>
    <row r="278" spans="1:29" x14ac:dyDescent="0.2">
      <c r="A278" s="313"/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89"/>
      <c r="M278" s="387" t="s">
        <v>65</v>
      </c>
      <c r="N278" s="341"/>
      <c r="O278" s="341"/>
      <c r="P278" s="341"/>
      <c r="Q278" s="341"/>
      <c r="R278" s="341"/>
      <c r="S278" s="342"/>
      <c r="T278" s="38" t="s">
        <v>64</v>
      </c>
      <c r="U278" s="307">
        <f>IFERROR(SUM(U269:U276),"0")</f>
        <v>100</v>
      </c>
      <c r="V278" s="307">
        <f>IFERROR(SUM(V269:V276),"0")</f>
        <v>105</v>
      </c>
      <c r="W278" s="38"/>
      <c r="X278" s="308"/>
      <c r="Y278" s="308"/>
    </row>
    <row r="279" spans="1:29" ht="14.25" customHeight="1" x14ac:dyDescent="0.25">
      <c r="A279" s="383" t="s">
        <v>98</v>
      </c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  <c r="T279" s="313"/>
      <c r="U279" s="313"/>
      <c r="V279" s="313"/>
      <c r="W279" s="313"/>
      <c r="X279" s="300"/>
      <c r="Y279" s="300"/>
    </row>
    <row r="280" spans="1:29" ht="27" customHeight="1" x14ac:dyDescent="0.25">
      <c r="A280" s="55" t="s">
        <v>459</v>
      </c>
      <c r="B280" s="55" t="s">
        <v>460</v>
      </c>
      <c r="C280" s="32">
        <v>4301020178</v>
      </c>
      <c r="D280" s="384">
        <v>4607091383980</v>
      </c>
      <c r="E280" s="329"/>
      <c r="F280" s="304">
        <v>2.5</v>
      </c>
      <c r="G280" s="33">
        <v>6</v>
      </c>
      <c r="H280" s="304">
        <v>15</v>
      </c>
      <c r="I280" s="304">
        <v>15.48</v>
      </c>
      <c r="J280" s="33">
        <v>48</v>
      </c>
      <c r="K280" s="34" t="s">
        <v>101</v>
      </c>
      <c r="L280" s="33">
        <v>50</v>
      </c>
      <c r="M280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86"/>
      <c r="O280" s="386"/>
      <c r="P280" s="386"/>
      <c r="Q280" s="329"/>
      <c r="R280" s="35"/>
      <c r="S280" s="35"/>
      <c r="T280" s="36" t="s">
        <v>64</v>
      </c>
      <c r="U280" s="305">
        <v>0</v>
      </c>
      <c r="V280" s="306">
        <f>IFERROR(IF(U280="",0,CEILING((U280/$H280),1)*$H280),"")</f>
        <v>0</v>
      </c>
      <c r="W280" s="37" t="str">
        <f>IFERROR(IF(V280=0,"",ROUNDUP(V280/H280,0)*0.02175),"")</f>
        <v/>
      </c>
      <c r="X280" s="57"/>
      <c r="Y280" s="58"/>
      <c r="AC280" s="221" t="s">
        <v>1</v>
      </c>
    </row>
    <row r="281" spans="1:29" ht="27" customHeight="1" x14ac:dyDescent="0.25">
      <c r="A281" s="55" t="s">
        <v>461</v>
      </c>
      <c r="B281" s="55" t="s">
        <v>462</v>
      </c>
      <c r="C281" s="32">
        <v>4301020179</v>
      </c>
      <c r="D281" s="384">
        <v>4607091384178</v>
      </c>
      <c r="E281" s="329"/>
      <c r="F281" s="304">
        <v>0.4</v>
      </c>
      <c r="G281" s="33">
        <v>10</v>
      </c>
      <c r="H281" s="304">
        <v>4</v>
      </c>
      <c r="I281" s="304">
        <v>4.24</v>
      </c>
      <c r="J281" s="33">
        <v>120</v>
      </c>
      <c r="K281" s="34" t="s">
        <v>101</v>
      </c>
      <c r="L281" s="33">
        <v>50</v>
      </c>
      <c r="M281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86"/>
      <c r="O281" s="386"/>
      <c r="P281" s="386"/>
      <c r="Q281" s="329"/>
      <c r="R281" s="35"/>
      <c r="S281" s="35"/>
      <c r="T281" s="36" t="s">
        <v>64</v>
      </c>
      <c r="U281" s="305">
        <v>132</v>
      </c>
      <c r="V281" s="306">
        <f>IFERROR(IF(U281="",0,CEILING((U281/$H281),1)*$H281),"")</f>
        <v>132</v>
      </c>
      <c r="W281" s="37">
        <f>IFERROR(IF(V281=0,"",ROUNDUP(V281/H281,0)*0.00937),"")</f>
        <v>0.30920999999999998</v>
      </c>
      <c r="X281" s="57"/>
      <c r="Y281" s="58"/>
      <c r="AC281" s="222" t="s">
        <v>1</v>
      </c>
    </row>
    <row r="282" spans="1:29" x14ac:dyDescent="0.2">
      <c r="A282" s="388"/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89"/>
      <c r="M282" s="387" t="s">
        <v>65</v>
      </c>
      <c r="N282" s="341"/>
      <c r="O282" s="341"/>
      <c r="P282" s="341"/>
      <c r="Q282" s="341"/>
      <c r="R282" s="341"/>
      <c r="S282" s="342"/>
      <c r="T282" s="38" t="s">
        <v>66</v>
      </c>
      <c r="U282" s="307">
        <f>IFERROR(U280/H280,"0")+IFERROR(U281/H281,"0")</f>
        <v>33</v>
      </c>
      <c r="V282" s="307">
        <f>IFERROR(V280/H280,"0")+IFERROR(V281/H281,"0")</f>
        <v>33</v>
      </c>
      <c r="W282" s="307">
        <f>IFERROR(IF(W280="",0,W280),"0")+IFERROR(IF(W281="",0,W281),"0")</f>
        <v>0.30920999999999998</v>
      </c>
      <c r="X282" s="308"/>
      <c r="Y282" s="308"/>
    </row>
    <row r="283" spans="1:29" x14ac:dyDescent="0.2">
      <c r="A283" s="313"/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89"/>
      <c r="M283" s="387" t="s">
        <v>65</v>
      </c>
      <c r="N283" s="341"/>
      <c r="O283" s="341"/>
      <c r="P283" s="341"/>
      <c r="Q283" s="341"/>
      <c r="R283" s="341"/>
      <c r="S283" s="342"/>
      <c r="T283" s="38" t="s">
        <v>64</v>
      </c>
      <c r="U283" s="307">
        <f>IFERROR(SUM(U280:U281),"0")</f>
        <v>132</v>
      </c>
      <c r="V283" s="307">
        <f>IFERROR(SUM(V280:V281),"0")</f>
        <v>132</v>
      </c>
      <c r="W283" s="38"/>
      <c r="X283" s="308"/>
      <c r="Y283" s="308"/>
    </row>
    <row r="284" spans="1:29" ht="14.25" customHeight="1" x14ac:dyDescent="0.25">
      <c r="A284" s="383" t="s">
        <v>59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0"/>
      <c r="Y284" s="300"/>
    </row>
    <row r="285" spans="1:29" ht="27" customHeight="1" x14ac:dyDescent="0.25">
      <c r="A285" s="55" t="s">
        <v>463</v>
      </c>
      <c r="B285" s="55" t="s">
        <v>464</v>
      </c>
      <c r="C285" s="32">
        <v>4301031137</v>
      </c>
      <c r="D285" s="384">
        <v>4607091384857</v>
      </c>
      <c r="E285" s="329"/>
      <c r="F285" s="304">
        <v>0.73</v>
      </c>
      <c r="G285" s="33">
        <v>6</v>
      </c>
      <c r="H285" s="304">
        <v>4.38</v>
      </c>
      <c r="I285" s="304">
        <v>4.58</v>
      </c>
      <c r="J285" s="33">
        <v>156</v>
      </c>
      <c r="K285" s="34" t="s">
        <v>62</v>
      </c>
      <c r="L285" s="33">
        <v>35</v>
      </c>
      <c r="M285" s="55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86"/>
      <c r="O285" s="386"/>
      <c r="P285" s="386"/>
      <c r="Q285" s="329"/>
      <c r="R285" s="35"/>
      <c r="S285" s="35"/>
      <c r="T285" s="36" t="s">
        <v>64</v>
      </c>
      <c r="U285" s="305">
        <v>0</v>
      </c>
      <c r="V285" s="30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88"/>
      <c r="B286" s="313"/>
      <c r="C286" s="313"/>
      <c r="D286" s="313"/>
      <c r="E286" s="313"/>
      <c r="F286" s="313"/>
      <c r="G286" s="313"/>
      <c r="H286" s="313"/>
      <c r="I286" s="313"/>
      <c r="J286" s="313"/>
      <c r="K286" s="313"/>
      <c r="L286" s="389"/>
      <c r="M286" s="387" t="s">
        <v>65</v>
      </c>
      <c r="N286" s="341"/>
      <c r="O286" s="341"/>
      <c r="P286" s="341"/>
      <c r="Q286" s="341"/>
      <c r="R286" s="341"/>
      <c r="S286" s="342"/>
      <c r="T286" s="38" t="s">
        <v>66</v>
      </c>
      <c r="U286" s="307">
        <f>IFERROR(U285/H285,"0")</f>
        <v>0</v>
      </c>
      <c r="V286" s="307">
        <f>IFERROR(V285/H285,"0")</f>
        <v>0</v>
      </c>
      <c r="W286" s="307">
        <f>IFERROR(IF(W285="",0,W285),"0")</f>
        <v>0</v>
      </c>
      <c r="X286" s="308"/>
      <c r="Y286" s="308"/>
    </row>
    <row r="287" spans="1:29" x14ac:dyDescent="0.2">
      <c r="A287" s="313"/>
      <c r="B287" s="313"/>
      <c r="C287" s="313"/>
      <c r="D287" s="313"/>
      <c r="E287" s="313"/>
      <c r="F287" s="313"/>
      <c r="G287" s="313"/>
      <c r="H287" s="313"/>
      <c r="I287" s="313"/>
      <c r="J287" s="313"/>
      <c r="K287" s="313"/>
      <c r="L287" s="389"/>
      <c r="M287" s="387" t="s">
        <v>65</v>
      </c>
      <c r="N287" s="341"/>
      <c r="O287" s="341"/>
      <c r="P287" s="341"/>
      <c r="Q287" s="341"/>
      <c r="R287" s="341"/>
      <c r="S287" s="342"/>
      <c r="T287" s="38" t="s">
        <v>64</v>
      </c>
      <c r="U287" s="307">
        <f>IFERROR(SUM(U285:U285),"0")</f>
        <v>0</v>
      </c>
      <c r="V287" s="307">
        <f>IFERROR(SUM(V285:V285),"0")</f>
        <v>0</v>
      </c>
      <c r="W287" s="38"/>
      <c r="X287" s="308"/>
      <c r="Y287" s="308"/>
    </row>
    <row r="288" spans="1:29" ht="14.25" customHeight="1" x14ac:dyDescent="0.25">
      <c r="A288" s="383" t="s">
        <v>67</v>
      </c>
      <c r="B288" s="313"/>
      <c r="C288" s="313"/>
      <c r="D288" s="313"/>
      <c r="E288" s="313"/>
      <c r="F288" s="313"/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  <c r="T288" s="313"/>
      <c r="U288" s="313"/>
      <c r="V288" s="313"/>
      <c r="W288" s="313"/>
      <c r="X288" s="300"/>
      <c r="Y288" s="300"/>
    </row>
    <row r="289" spans="1:29" ht="27" customHeight="1" x14ac:dyDescent="0.25">
      <c r="A289" s="55" t="s">
        <v>465</v>
      </c>
      <c r="B289" s="55" t="s">
        <v>466</v>
      </c>
      <c r="C289" s="32">
        <v>4301051298</v>
      </c>
      <c r="D289" s="384">
        <v>4607091384260</v>
      </c>
      <c r="E289" s="329"/>
      <c r="F289" s="304">
        <v>1.3</v>
      </c>
      <c r="G289" s="33">
        <v>6</v>
      </c>
      <c r="H289" s="304">
        <v>7.8</v>
      </c>
      <c r="I289" s="304">
        <v>8.3640000000000008</v>
      </c>
      <c r="J289" s="33">
        <v>56</v>
      </c>
      <c r="K289" s="34" t="s">
        <v>62</v>
      </c>
      <c r="L289" s="33">
        <v>35</v>
      </c>
      <c r="M289" s="5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86"/>
      <c r="O289" s="386"/>
      <c r="P289" s="386"/>
      <c r="Q289" s="329"/>
      <c r="R289" s="35"/>
      <c r="S289" s="35"/>
      <c r="T289" s="36" t="s">
        <v>64</v>
      </c>
      <c r="U289" s="305">
        <v>0</v>
      </c>
      <c r="V289" s="306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88"/>
      <c r="B290" s="313"/>
      <c r="C290" s="313"/>
      <c r="D290" s="313"/>
      <c r="E290" s="313"/>
      <c r="F290" s="313"/>
      <c r="G290" s="313"/>
      <c r="H290" s="313"/>
      <c r="I290" s="313"/>
      <c r="J290" s="313"/>
      <c r="K290" s="313"/>
      <c r="L290" s="389"/>
      <c r="M290" s="387" t="s">
        <v>65</v>
      </c>
      <c r="N290" s="341"/>
      <c r="O290" s="341"/>
      <c r="P290" s="341"/>
      <c r="Q290" s="341"/>
      <c r="R290" s="341"/>
      <c r="S290" s="342"/>
      <c r="T290" s="38" t="s">
        <v>66</v>
      </c>
      <c r="U290" s="307">
        <f>IFERROR(U289/H289,"0")</f>
        <v>0</v>
      </c>
      <c r="V290" s="307">
        <f>IFERROR(V289/H289,"0")</f>
        <v>0</v>
      </c>
      <c r="W290" s="307">
        <f>IFERROR(IF(W289="",0,W289),"0")</f>
        <v>0</v>
      </c>
      <c r="X290" s="308"/>
      <c r="Y290" s="308"/>
    </row>
    <row r="291" spans="1:29" x14ac:dyDescent="0.2">
      <c r="A291" s="313"/>
      <c r="B291" s="313"/>
      <c r="C291" s="313"/>
      <c r="D291" s="313"/>
      <c r="E291" s="313"/>
      <c r="F291" s="313"/>
      <c r="G291" s="313"/>
      <c r="H291" s="313"/>
      <c r="I291" s="313"/>
      <c r="J291" s="313"/>
      <c r="K291" s="313"/>
      <c r="L291" s="389"/>
      <c r="M291" s="387" t="s">
        <v>65</v>
      </c>
      <c r="N291" s="341"/>
      <c r="O291" s="341"/>
      <c r="P291" s="341"/>
      <c r="Q291" s="341"/>
      <c r="R291" s="341"/>
      <c r="S291" s="342"/>
      <c r="T291" s="38" t="s">
        <v>64</v>
      </c>
      <c r="U291" s="307">
        <f>IFERROR(SUM(U289:U289),"0")</f>
        <v>0</v>
      </c>
      <c r="V291" s="307">
        <f>IFERROR(SUM(V289:V289),"0")</f>
        <v>0</v>
      </c>
      <c r="W291" s="38"/>
      <c r="X291" s="308"/>
      <c r="Y291" s="308"/>
    </row>
    <row r="292" spans="1:29" ht="14.25" customHeight="1" x14ac:dyDescent="0.25">
      <c r="A292" s="383" t="s">
        <v>201</v>
      </c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  <c r="T292" s="313"/>
      <c r="U292" s="313"/>
      <c r="V292" s="313"/>
      <c r="W292" s="313"/>
      <c r="X292" s="300"/>
      <c r="Y292" s="300"/>
    </row>
    <row r="293" spans="1:29" ht="16.5" customHeight="1" x14ac:dyDescent="0.25">
      <c r="A293" s="55" t="s">
        <v>467</v>
      </c>
      <c r="B293" s="55" t="s">
        <v>468</v>
      </c>
      <c r="C293" s="32">
        <v>4301060314</v>
      </c>
      <c r="D293" s="384">
        <v>4607091384673</v>
      </c>
      <c r="E293" s="329"/>
      <c r="F293" s="304">
        <v>1.3</v>
      </c>
      <c r="G293" s="33">
        <v>6</v>
      </c>
      <c r="H293" s="304">
        <v>7.8</v>
      </c>
      <c r="I293" s="304">
        <v>8.3640000000000008</v>
      </c>
      <c r="J293" s="33">
        <v>56</v>
      </c>
      <c r="K293" s="34" t="s">
        <v>62</v>
      </c>
      <c r="L293" s="33">
        <v>30</v>
      </c>
      <c r="M293" s="5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86"/>
      <c r="O293" s="386"/>
      <c r="P293" s="386"/>
      <c r="Q293" s="329"/>
      <c r="R293" s="35"/>
      <c r="S293" s="35"/>
      <c r="T293" s="36" t="s">
        <v>64</v>
      </c>
      <c r="U293" s="305">
        <v>67</v>
      </c>
      <c r="V293" s="306">
        <f>IFERROR(IF(U293="",0,CEILING((U293/$H293),1)*$H293),"")</f>
        <v>70.2</v>
      </c>
      <c r="W293" s="37">
        <f>IFERROR(IF(V293=0,"",ROUNDUP(V293/H293,0)*0.02175),"")</f>
        <v>0.19574999999999998</v>
      </c>
      <c r="X293" s="57"/>
      <c r="Y293" s="58"/>
      <c r="AC293" s="225" t="s">
        <v>1</v>
      </c>
    </row>
    <row r="294" spans="1:29" x14ac:dyDescent="0.2">
      <c r="A294" s="388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89"/>
      <c r="M294" s="387" t="s">
        <v>65</v>
      </c>
      <c r="N294" s="341"/>
      <c r="O294" s="341"/>
      <c r="P294" s="341"/>
      <c r="Q294" s="341"/>
      <c r="R294" s="341"/>
      <c r="S294" s="342"/>
      <c r="T294" s="38" t="s">
        <v>66</v>
      </c>
      <c r="U294" s="307">
        <f>IFERROR(U293/H293,"0")</f>
        <v>8.5897435897435894</v>
      </c>
      <c r="V294" s="307">
        <f>IFERROR(V293/H293,"0")</f>
        <v>9</v>
      </c>
      <c r="W294" s="307">
        <f>IFERROR(IF(W293="",0,W293),"0")</f>
        <v>0.19574999999999998</v>
      </c>
      <c r="X294" s="308"/>
      <c r="Y294" s="308"/>
    </row>
    <row r="295" spans="1:29" x14ac:dyDescent="0.2">
      <c r="A295" s="313"/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89"/>
      <c r="M295" s="387" t="s">
        <v>65</v>
      </c>
      <c r="N295" s="341"/>
      <c r="O295" s="341"/>
      <c r="P295" s="341"/>
      <c r="Q295" s="341"/>
      <c r="R295" s="341"/>
      <c r="S295" s="342"/>
      <c r="T295" s="38" t="s">
        <v>64</v>
      </c>
      <c r="U295" s="307">
        <f>IFERROR(SUM(U293:U293),"0")</f>
        <v>67</v>
      </c>
      <c r="V295" s="307">
        <f>IFERROR(SUM(V293:V293),"0")</f>
        <v>70.2</v>
      </c>
      <c r="W295" s="38"/>
      <c r="X295" s="308"/>
      <c r="Y295" s="308"/>
    </row>
    <row r="296" spans="1:29" ht="16.5" customHeight="1" x14ac:dyDescent="0.25">
      <c r="A296" s="382" t="s">
        <v>469</v>
      </c>
      <c r="B296" s="313"/>
      <c r="C296" s="313"/>
      <c r="D296" s="313"/>
      <c r="E296" s="313"/>
      <c r="F296" s="313"/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  <c r="T296" s="313"/>
      <c r="U296" s="313"/>
      <c r="V296" s="313"/>
      <c r="W296" s="313"/>
      <c r="X296" s="301"/>
      <c r="Y296" s="301"/>
    </row>
    <row r="297" spans="1:29" ht="14.25" customHeight="1" x14ac:dyDescent="0.25">
      <c r="A297" s="383" t="s">
        <v>105</v>
      </c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  <c r="T297" s="313"/>
      <c r="U297" s="313"/>
      <c r="V297" s="313"/>
      <c r="W297" s="313"/>
      <c r="X297" s="300"/>
      <c r="Y297" s="300"/>
    </row>
    <row r="298" spans="1:29" ht="27" customHeight="1" x14ac:dyDescent="0.25">
      <c r="A298" s="55" t="s">
        <v>470</v>
      </c>
      <c r="B298" s="55" t="s">
        <v>471</v>
      </c>
      <c r="C298" s="32">
        <v>4301011324</v>
      </c>
      <c r="D298" s="384">
        <v>4607091384185</v>
      </c>
      <c r="E298" s="329"/>
      <c r="F298" s="304">
        <v>0.8</v>
      </c>
      <c r="G298" s="33">
        <v>15</v>
      </c>
      <c r="H298" s="304">
        <v>12</v>
      </c>
      <c r="I298" s="304">
        <v>12.48</v>
      </c>
      <c r="J298" s="33">
        <v>56</v>
      </c>
      <c r="K298" s="34" t="s">
        <v>62</v>
      </c>
      <c r="L298" s="33">
        <v>60</v>
      </c>
      <c r="M298" s="5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86"/>
      <c r="O298" s="386"/>
      <c r="P298" s="386"/>
      <c r="Q298" s="329"/>
      <c r="R298" s="35"/>
      <c r="S298" s="35"/>
      <c r="T298" s="36" t="s">
        <v>64</v>
      </c>
      <c r="U298" s="305">
        <v>0</v>
      </c>
      <c r="V298" s="30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4301011312</v>
      </c>
      <c r="D299" s="384">
        <v>4607091384192</v>
      </c>
      <c r="E299" s="329"/>
      <c r="F299" s="304">
        <v>1.8</v>
      </c>
      <c r="G299" s="33">
        <v>6</v>
      </c>
      <c r="H299" s="304">
        <v>10.8</v>
      </c>
      <c r="I299" s="304">
        <v>11.28</v>
      </c>
      <c r="J299" s="33">
        <v>56</v>
      </c>
      <c r="K299" s="34" t="s">
        <v>101</v>
      </c>
      <c r="L299" s="33">
        <v>60</v>
      </c>
      <c r="M299" s="5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86"/>
      <c r="O299" s="386"/>
      <c r="P299" s="386"/>
      <c r="Q299" s="329"/>
      <c r="R299" s="35"/>
      <c r="S299" s="35"/>
      <c r="T299" s="36" t="s">
        <v>64</v>
      </c>
      <c r="U299" s="305">
        <v>0</v>
      </c>
      <c r="V299" s="30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474</v>
      </c>
      <c r="B300" s="55" t="s">
        <v>475</v>
      </c>
      <c r="C300" s="32">
        <v>4301011483</v>
      </c>
      <c r="D300" s="384">
        <v>4680115881907</v>
      </c>
      <c r="E300" s="329"/>
      <c r="F300" s="304">
        <v>1.8</v>
      </c>
      <c r="G300" s="33">
        <v>6</v>
      </c>
      <c r="H300" s="304">
        <v>10.8</v>
      </c>
      <c r="I300" s="304">
        <v>11.28</v>
      </c>
      <c r="J300" s="33">
        <v>56</v>
      </c>
      <c r="K300" s="34" t="s">
        <v>62</v>
      </c>
      <c r="L300" s="33">
        <v>60</v>
      </c>
      <c r="M300" s="558" t="s">
        <v>476</v>
      </c>
      <c r="N300" s="386"/>
      <c r="O300" s="386"/>
      <c r="P300" s="386"/>
      <c r="Q300" s="329"/>
      <c r="R300" s="35"/>
      <c r="S300" s="35"/>
      <c r="T300" s="36" t="s">
        <v>64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477</v>
      </c>
      <c r="B301" s="55" t="s">
        <v>478</v>
      </c>
      <c r="C301" s="32">
        <v>4301011303</v>
      </c>
      <c r="D301" s="384">
        <v>4607091384680</v>
      </c>
      <c r="E301" s="329"/>
      <c r="F301" s="304">
        <v>0.4</v>
      </c>
      <c r="G301" s="33">
        <v>10</v>
      </c>
      <c r="H301" s="304">
        <v>4</v>
      </c>
      <c r="I301" s="304">
        <v>4.21</v>
      </c>
      <c r="J301" s="33">
        <v>120</v>
      </c>
      <c r="K301" s="34" t="s">
        <v>62</v>
      </c>
      <c r="L301" s="33">
        <v>60</v>
      </c>
      <c r="M301" s="5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86"/>
      <c r="O301" s="386"/>
      <c r="P301" s="386"/>
      <c r="Q301" s="329"/>
      <c r="R301" s="35"/>
      <c r="S301" s="35"/>
      <c r="T301" s="36" t="s">
        <v>64</v>
      </c>
      <c r="U301" s="305">
        <v>280</v>
      </c>
      <c r="V301" s="306">
        <f>IFERROR(IF(U301="",0,CEILING((U301/$H301),1)*$H301),"")</f>
        <v>280</v>
      </c>
      <c r="W301" s="37">
        <f>IFERROR(IF(V301=0,"",ROUNDUP(V301/H301,0)*0.00937),"")</f>
        <v>0.65590000000000004</v>
      </c>
      <c r="X301" s="57"/>
      <c r="Y301" s="58"/>
      <c r="AC301" s="229" t="s">
        <v>1</v>
      </c>
    </row>
    <row r="302" spans="1:29" x14ac:dyDescent="0.2">
      <c r="A302" s="388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89"/>
      <c r="M302" s="387" t="s">
        <v>65</v>
      </c>
      <c r="N302" s="341"/>
      <c r="O302" s="341"/>
      <c r="P302" s="341"/>
      <c r="Q302" s="341"/>
      <c r="R302" s="341"/>
      <c r="S302" s="342"/>
      <c r="T302" s="38" t="s">
        <v>66</v>
      </c>
      <c r="U302" s="307">
        <f>IFERROR(U298/H298,"0")+IFERROR(U299/H299,"0")+IFERROR(U300/H300,"0")+IFERROR(U301/H301,"0")</f>
        <v>70</v>
      </c>
      <c r="V302" s="307">
        <f>IFERROR(V298/H298,"0")+IFERROR(V299/H299,"0")+IFERROR(V300/H300,"0")+IFERROR(V301/H301,"0")</f>
        <v>70</v>
      </c>
      <c r="W302" s="307">
        <f>IFERROR(IF(W298="",0,W298),"0")+IFERROR(IF(W299="",0,W299),"0")+IFERROR(IF(W300="",0,W300),"0")+IFERROR(IF(W301="",0,W301),"0")</f>
        <v>0.65590000000000004</v>
      </c>
      <c r="X302" s="308"/>
      <c r="Y302" s="308"/>
    </row>
    <row r="303" spans="1:29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89"/>
      <c r="M303" s="387" t="s">
        <v>65</v>
      </c>
      <c r="N303" s="341"/>
      <c r="O303" s="341"/>
      <c r="P303" s="341"/>
      <c r="Q303" s="341"/>
      <c r="R303" s="341"/>
      <c r="S303" s="342"/>
      <c r="T303" s="38" t="s">
        <v>64</v>
      </c>
      <c r="U303" s="307">
        <f>IFERROR(SUM(U298:U301),"0")</f>
        <v>280</v>
      </c>
      <c r="V303" s="307">
        <f>IFERROR(SUM(V298:V301),"0")</f>
        <v>280</v>
      </c>
      <c r="W303" s="38"/>
      <c r="X303" s="308"/>
      <c r="Y303" s="308"/>
    </row>
    <row r="304" spans="1:29" ht="14.25" customHeight="1" x14ac:dyDescent="0.25">
      <c r="A304" s="383" t="s">
        <v>59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0"/>
      <c r="Y304" s="300"/>
    </row>
    <row r="305" spans="1:29" ht="27" customHeight="1" x14ac:dyDescent="0.25">
      <c r="A305" s="55" t="s">
        <v>479</v>
      </c>
      <c r="B305" s="55" t="s">
        <v>480</v>
      </c>
      <c r="C305" s="32">
        <v>4301031139</v>
      </c>
      <c r="D305" s="384">
        <v>4607091384802</v>
      </c>
      <c r="E305" s="329"/>
      <c r="F305" s="304">
        <v>0.73</v>
      </c>
      <c r="G305" s="33">
        <v>6</v>
      </c>
      <c r="H305" s="304">
        <v>4.38</v>
      </c>
      <c r="I305" s="304">
        <v>4.58</v>
      </c>
      <c r="J305" s="33">
        <v>156</v>
      </c>
      <c r="K305" s="34" t="s">
        <v>62</v>
      </c>
      <c r="L305" s="33">
        <v>35</v>
      </c>
      <c r="M305" s="56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86"/>
      <c r="O305" s="386"/>
      <c r="P305" s="386"/>
      <c r="Q305" s="329"/>
      <c r="R305" s="35"/>
      <c r="S305" s="35"/>
      <c r="T305" s="36" t="s">
        <v>64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481</v>
      </c>
      <c r="B306" s="55" t="s">
        <v>482</v>
      </c>
      <c r="C306" s="32">
        <v>4301031140</v>
      </c>
      <c r="D306" s="384">
        <v>4607091384826</v>
      </c>
      <c r="E306" s="329"/>
      <c r="F306" s="304">
        <v>0.35</v>
      </c>
      <c r="G306" s="33">
        <v>8</v>
      </c>
      <c r="H306" s="304">
        <v>2.8</v>
      </c>
      <c r="I306" s="304">
        <v>2.9</v>
      </c>
      <c r="J306" s="33">
        <v>234</v>
      </c>
      <c r="K306" s="34" t="s">
        <v>62</v>
      </c>
      <c r="L306" s="33">
        <v>35</v>
      </c>
      <c r="M306" s="56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86"/>
      <c r="O306" s="386"/>
      <c r="P306" s="386"/>
      <c r="Q306" s="329"/>
      <c r="R306" s="35"/>
      <c r="S306" s="35"/>
      <c r="T306" s="36" t="s">
        <v>64</v>
      </c>
      <c r="U306" s="305">
        <v>0</v>
      </c>
      <c r="V306" s="306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88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89"/>
      <c r="M307" s="387" t="s">
        <v>65</v>
      </c>
      <c r="N307" s="341"/>
      <c r="O307" s="341"/>
      <c r="P307" s="341"/>
      <c r="Q307" s="341"/>
      <c r="R307" s="341"/>
      <c r="S307" s="342"/>
      <c r="T307" s="38" t="s">
        <v>66</v>
      </c>
      <c r="U307" s="307">
        <f>IFERROR(U305/H305,"0")+IFERROR(U306/H306,"0")</f>
        <v>0</v>
      </c>
      <c r="V307" s="307">
        <f>IFERROR(V305/H305,"0")+IFERROR(V306/H306,"0")</f>
        <v>0</v>
      </c>
      <c r="W307" s="307">
        <f>IFERROR(IF(W305="",0,W305),"0")+IFERROR(IF(W306="",0,W306),"0")</f>
        <v>0</v>
      </c>
      <c r="X307" s="308"/>
      <c r="Y307" s="308"/>
    </row>
    <row r="308" spans="1:29" x14ac:dyDescent="0.2">
      <c r="A308" s="313"/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89"/>
      <c r="M308" s="387" t="s">
        <v>65</v>
      </c>
      <c r="N308" s="341"/>
      <c r="O308" s="341"/>
      <c r="P308" s="341"/>
      <c r="Q308" s="341"/>
      <c r="R308" s="341"/>
      <c r="S308" s="342"/>
      <c r="T308" s="38" t="s">
        <v>64</v>
      </c>
      <c r="U308" s="307">
        <f>IFERROR(SUM(U305:U306),"0")</f>
        <v>0</v>
      </c>
      <c r="V308" s="307">
        <f>IFERROR(SUM(V305:V306),"0")</f>
        <v>0</v>
      </c>
      <c r="W308" s="38"/>
      <c r="X308" s="308"/>
      <c r="Y308" s="308"/>
    </row>
    <row r="309" spans="1:29" ht="14.25" customHeight="1" x14ac:dyDescent="0.25">
      <c r="A309" s="383" t="s">
        <v>67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0"/>
      <c r="Y309" s="300"/>
    </row>
    <row r="310" spans="1:29" ht="27" customHeight="1" x14ac:dyDescent="0.25">
      <c r="A310" s="55" t="s">
        <v>483</v>
      </c>
      <c r="B310" s="55" t="s">
        <v>484</v>
      </c>
      <c r="C310" s="32">
        <v>4301051303</v>
      </c>
      <c r="D310" s="384">
        <v>4607091384246</v>
      </c>
      <c r="E310" s="329"/>
      <c r="F310" s="304">
        <v>1.3</v>
      </c>
      <c r="G310" s="33">
        <v>6</v>
      </c>
      <c r="H310" s="304">
        <v>7.8</v>
      </c>
      <c r="I310" s="304">
        <v>8.3640000000000008</v>
      </c>
      <c r="J310" s="33">
        <v>56</v>
      </c>
      <c r="K310" s="34" t="s">
        <v>62</v>
      </c>
      <c r="L310" s="33">
        <v>40</v>
      </c>
      <c r="M310" s="56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86"/>
      <c r="O310" s="386"/>
      <c r="P310" s="386"/>
      <c r="Q310" s="329"/>
      <c r="R310" s="35"/>
      <c r="S310" s="35"/>
      <c r="T310" s="36" t="s">
        <v>64</v>
      </c>
      <c r="U310" s="305">
        <v>600</v>
      </c>
      <c r="V310" s="306">
        <f>IFERROR(IF(U310="",0,CEILING((U310/$H310),1)*$H310),"")</f>
        <v>600.6</v>
      </c>
      <c r="W310" s="37">
        <f>IFERROR(IF(V310=0,"",ROUNDUP(V310/H310,0)*0.02175),"")</f>
        <v>1.67475</v>
      </c>
      <c r="X310" s="57"/>
      <c r="Y310" s="58"/>
      <c r="AC310" s="232" t="s">
        <v>1</v>
      </c>
    </row>
    <row r="311" spans="1:29" ht="27" customHeight="1" x14ac:dyDescent="0.25">
      <c r="A311" s="55" t="s">
        <v>485</v>
      </c>
      <c r="B311" s="55" t="s">
        <v>486</v>
      </c>
      <c r="C311" s="32">
        <v>4301051445</v>
      </c>
      <c r="D311" s="384">
        <v>4680115881976</v>
      </c>
      <c r="E311" s="329"/>
      <c r="F311" s="304">
        <v>1.3</v>
      </c>
      <c r="G311" s="33">
        <v>6</v>
      </c>
      <c r="H311" s="304">
        <v>7.8</v>
      </c>
      <c r="I311" s="304">
        <v>8.2799999999999994</v>
      </c>
      <c r="J311" s="33">
        <v>56</v>
      </c>
      <c r="K311" s="34" t="s">
        <v>62</v>
      </c>
      <c r="L311" s="33">
        <v>40</v>
      </c>
      <c r="M311" s="563" t="s">
        <v>487</v>
      </c>
      <c r="N311" s="386"/>
      <c r="O311" s="386"/>
      <c r="P311" s="386"/>
      <c r="Q311" s="329"/>
      <c r="R311" s="35"/>
      <c r="S311" s="35"/>
      <c r="T311" s="36" t="s">
        <v>64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4301051297</v>
      </c>
      <c r="D312" s="384">
        <v>4607091384253</v>
      </c>
      <c r="E312" s="329"/>
      <c r="F312" s="304">
        <v>0.4</v>
      </c>
      <c r="G312" s="33">
        <v>6</v>
      </c>
      <c r="H312" s="304">
        <v>2.4</v>
      </c>
      <c r="I312" s="304">
        <v>2.6840000000000002</v>
      </c>
      <c r="J312" s="33">
        <v>156</v>
      </c>
      <c r="K312" s="34" t="s">
        <v>62</v>
      </c>
      <c r="L312" s="33">
        <v>40</v>
      </c>
      <c r="M312" s="56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86"/>
      <c r="O312" s="386"/>
      <c r="P312" s="386"/>
      <c r="Q312" s="329"/>
      <c r="R312" s="35"/>
      <c r="S312" s="35"/>
      <c r="T312" s="36" t="s">
        <v>64</v>
      </c>
      <c r="U312" s="305">
        <v>46</v>
      </c>
      <c r="V312" s="306">
        <f>IFERROR(IF(U312="",0,CEILING((U312/$H312),1)*$H312),"")</f>
        <v>48</v>
      </c>
      <c r="W312" s="37">
        <f>IFERROR(IF(V312=0,"",ROUNDUP(V312/H312,0)*0.00753),"")</f>
        <v>0.15060000000000001</v>
      </c>
      <c r="X312" s="57"/>
      <c r="Y312" s="58"/>
      <c r="AC312" s="234" t="s">
        <v>1</v>
      </c>
    </row>
    <row r="313" spans="1:29" ht="27" customHeight="1" x14ac:dyDescent="0.25">
      <c r="A313" s="55" t="s">
        <v>490</v>
      </c>
      <c r="B313" s="55" t="s">
        <v>491</v>
      </c>
      <c r="C313" s="32">
        <v>4301051444</v>
      </c>
      <c r="D313" s="384">
        <v>4680115881969</v>
      </c>
      <c r="E313" s="329"/>
      <c r="F313" s="304">
        <v>0.4</v>
      </c>
      <c r="G313" s="33">
        <v>6</v>
      </c>
      <c r="H313" s="304">
        <v>2.4</v>
      </c>
      <c r="I313" s="304">
        <v>2.6</v>
      </c>
      <c r="J313" s="33">
        <v>156</v>
      </c>
      <c r="K313" s="34" t="s">
        <v>62</v>
      </c>
      <c r="L313" s="33">
        <v>40</v>
      </c>
      <c r="M313" s="565" t="s">
        <v>492</v>
      </c>
      <c r="N313" s="386"/>
      <c r="O313" s="386"/>
      <c r="P313" s="386"/>
      <c r="Q313" s="329"/>
      <c r="R313" s="35"/>
      <c r="S313" s="35"/>
      <c r="T313" s="36" t="s">
        <v>64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88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89"/>
      <c r="M314" s="387" t="s">
        <v>65</v>
      </c>
      <c r="N314" s="341"/>
      <c r="O314" s="341"/>
      <c r="P314" s="341"/>
      <c r="Q314" s="341"/>
      <c r="R314" s="341"/>
      <c r="S314" s="342"/>
      <c r="T314" s="38" t="s">
        <v>66</v>
      </c>
      <c r="U314" s="307">
        <f>IFERROR(U310/H310,"0")+IFERROR(U311/H311,"0")+IFERROR(U312/H312,"0")+IFERROR(U313/H313,"0")</f>
        <v>96.089743589743591</v>
      </c>
      <c r="V314" s="307">
        <f>IFERROR(V310/H310,"0")+IFERROR(V311/H311,"0")+IFERROR(V312/H312,"0")+IFERROR(V313/H313,"0")</f>
        <v>97</v>
      </c>
      <c r="W314" s="307">
        <f>IFERROR(IF(W310="",0,W310),"0")+IFERROR(IF(W311="",0,W311),"0")+IFERROR(IF(W312="",0,W312),"0")+IFERROR(IF(W313="",0,W313),"0")</f>
        <v>1.82535</v>
      </c>
      <c r="X314" s="308"/>
      <c r="Y314" s="308"/>
    </row>
    <row r="315" spans="1:29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89"/>
      <c r="M315" s="387" t="s">
        <v>65</v>
      </c>
      <c r="N315" s="341"/>
      <c r="O315" s="341"/>
      <c r="P315" s="341"/>
      <c r="Q315" s="341"/>
      <c r="R315" s="341"/>
      <c r="S315" s="342"/>
      <c r="T315" s="38" t="s">
        <v>64</v>
      </c>
      <c r="U315" s="307">
        <f>IFERROR(SUM(U310:U313),"0")</f>
        <v>646</v>
      </c>
      <c r="V315" s="307">
        <f>IFERROR(SUM(V310:V313),"0")</f>
        <v>648.6</v>
      </c>
      <c r="W315" s="38"/>
      <c r="X315" s="308"/>
      <c r="Y315" s="308"/>
    </row>
    <row r="316" spans="1:29" ht="14.25" customHeight="1" x14ac:dyDescent="0.25">
      <c r="A316" s="383" t="s">
        <v>201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0"/>
      <c r="Y316" s="300"/>
    </row>
    <row r="317" spans="1:29" ht="27" customHeight="1" x14ac:dyDescent="0.25">
      <c r="A317" s="55" t="s">
        <v>493</v>
      </c>
      <c r="B317" s="55" t="s">
        <v>494</v>
      </c>
      <c r="C317" s="32">
        <v>4301060322</v>
      </c>
      <c r="D317" s="384">
        <v>4607091389357</v>
      </c>
      <c r="E317" s="329"/>
      <c r="F317" s="304">
        <v>1.3</v>
      </c>
      <c r="G317" s="33">
        <v>6</v>
      </c>
      <c r="H317" s="304">
        <v>7.8</v>
      </c>
      <c r="I317" s="304">
        <v>8.2799999999999994</v>
      </c>
      <c r="J317" s="33">
        <v>56</v>
      </c>
      <c r="K317" s="34" t="s">
        <v>62</v>
      </c>
      <c r="L317" s="33">
        <v>40</v>
      </c>
      <c r="M317" s="566" t="s">
        <v>495</v>
      </c>
      <c r="N317" s="386"/>
      <c r="O317" s="386"/>
      <c r="P317" s="386"/>
      <c r="Q317" s="329"/>
      <c r="R317" s="35"/>
      <c r="S317" s="35"/>
      <c r="T317" s="36" t="s">
        <v>64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88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89"/>
      <c r="M318" s="387" t="s">
        <v>65</v>
      </c>
      <c r="N318" s="341"/>
      <c r="O318" s="341"/>
      <c r="P318" s="341"/>
      <c r="Q318" s="341"/>
      <c r="R318" s="341"/>
      <c r="S318" s="342"/>
      <c r="T318" s="38" t="s">
        <v>66</v>
      </c>
      <c r="U318" s="307">
        <f>IFERROR(U317/H317,"0")</f>
        <v>0</v>
      </c>
      <c r="V318" s="307">
        <f>IFERROR(V317/H317,"0")</f>
        <v>0</v>
      </c>
      <c r="W318" s="307">
        <f>IFERROR(IF(W317="",0,W317),"0")</f>
        <v>0</v>
      </c>
      <c r="X318" s="308"/>
      <c r="Y318" s="308"/>
    </row>
    <row r="319" spans="1:29" x14ac:dyDescent="0.2">
      <c r="A319" s="313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89"/>
      <c r="M319" s="387" t="s">
        <v>65</v>
      </c>
      <c r="N319" s="341"/>
      <c r="O319" s="341"/>
      <c r="P319" s="341"/>
      <c r="Q319" s="341"/>
      <c r="R319" s="341"/>
      <c r="S319" s="342"/>
      <c r="T319" s="38" t="s">
        <v>64</v>
      </c>
      <c r="U319" s="307">
        <f>IFERROR(SUM(U317:U317),"0")</f>
        <v>0</v>
      </c>
      <c r="V319" s="307">
        <f>IFERROR(SUM(V317:V317),"0")</f>
        <v>0</v>
      </c>
      <c r="W319" s="38"/>
      <c r="X319" s="308"/>
      <c r="Y319" s="308"/>
    </row>
    <row r="320" spans="1:29" ht="27.75" customHeight="1" x14ac:dyDescent="0.2">
      <c r="A320" s="380" t="s">
        <v>496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49"/>
      <c r="Y320" s="49"/>
    </row>
    <row r="321" spans="1:29" ht="16.5" customHeight="1" x14ac:dyDescent="0.25">
      <c r="A321" s="382" t="s">
        <v>497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29" ht="14.25" customHeight="1" x14ac:dyDescent="0.25">
      <c r="A322" s="383" t="s">
        <v>105</v>
      </c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  <c r="T322" s="313"/>
      <c r="U322" s="313"/>
      <c r="V322" s="313"/>
      <c r="W322" s="313"/>
      <c r="X322" s="300"/>
      <c r="Y322" s="300"/>
    </row>
    <row r="323" spans="1:29" ht="27" customHeight="1" x14ac:dyDescent="0.25">
      <c r="A323" s="55" t="s">
        <v>498</v>
      </c>
      <c r="B323" s="55" t="s">
        <v>499</v>
      </c>
      <c r="C323" s="32">
        <v>4301011428</v>
      </c>
      <c r="D323" s="384">
        <v>4607091389708</v>
      </c>
      <c r="E323" s="329"/>
      <c r="F323" s="304">
        <v>0.45</v>
      </c>
      <c r="G323" s="33">
        <v>6</v>
      </c>
      <c r="H323" s="304">
        <v>2.7</v>
      </c>
      <c r="I323" s="304">
        <v>2.9</v>
      </c>
      <c r="J323" s="33">
        <v>156</v>
      </c>
      <c r="K323" s="34" t="s">
        <v>101</v>
      </c>
      <c r="L323" s="33">
        <v>50</v>
      </c>
      <c r="M323" s="5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86"/>
      <c r="O323" s="386"/>
      <c r="P323" s="386"/>
      <c r="Q323" s="329"/>
      <c r="R323" s="35"/>
      <c r="S323" s="35"/>
      <c r="T323" s="36" t="s">
        <v>64</v>
      </c>
      <c r="U323" s="305">
        <v>19</v>
      </c>
      <c r="V323" s="306">
        <f>IFERROR(IF(U323="",0,CEILING((U323/$H323),1)*$H323),"")</f>
        <v>21.6</v>
      </c>
      <c r="W323" s="37">
        <f>IFERROR(IF(V323=0,"",ROUNDUP(V323/H323,0)*0.00753),"")</f>
        <v>6.0240000000000002E-2</v>
      </c>
      <c r="X323" s="57"/>
      <c r="Y323" s="58"/>
      <c r="AC323" s="237" t="s">
        <v>1</v>
      </c>
    </row>
    <row r="324" spans="1:29" ht="27" customHeight="1" x14ac:dyDescent="0.25">
      <c r="A324" s="55" t="s">
        <v>500</v>
      </c>
      <c r="B324" s="55" t="s">
        <v>501</v>
      </c>
      <c r="C324" s="32">
        <v>4301011427</v>
      </c>
      <c r="D324" s="384">
        <v>4607091389692</v>
      </c>
      <c r="E324" s="329"/>
      <c r="F324" s="304">
        <v>0.45</v>
      </c>
      <c r="G324" s="33">
        <v>6</v>
      </c>
      <c r="H324" s="304">
        <v>2.7</v>
      </c>
      <c r="I324" s="304">
        <v>2.9</v>
      </c>
      <c r="J324" s="33">
        <v>156</v>
      </c>
      <c r="K324" s="34" t="s">
        <v>101</v>
      </c>
      <c r="L324" s="33">
        <v>50</v>
      </c>
      <c r="M324" s="568" t="s">
        <v>502</v>
      </c>
      <c r="N324" s="386"/>
      <c r="O324" s="386"/>
      <c r="P324" s="386"/>
      <c r="Q324" s="329"/>
      <c r="R324" s="35"/>
      <c r="S324" s="35"/>
      <c r="T324" s="36" t="s">
        <v>64</v>
      </c>
      <c r="U324" s="305">
        <v>85</v>
      </c>
      <c r="V324" s="306">
        <f>IFERROR(IF(U324="",0,CEILING((U324/$H324),1)*$H324),"")</f>
        <v>86.4</v>
      </c>
      <c r="W324" s="37">
        <f>IFERROR(IF(V324=0,"",ROUNDUP(V324/H324,0)*0.00753),"")</f>
        <v>0.24096000000000001</v>
      </c>
      <c r="X324" s="57"/>
      <c r="Y324" s="58"/>
      <c r="AC324" s="238" t="s">
        <v>1</v>
      </c>
    </row>
    <row r="325" spans="1:29" x14ac:dyDescent="0.2">
      <c r="A325" s="388"/>
      <c r="B325" s="313"/>
      <c r="C325" s="313"/>
      <c r="D325" s="313"/>
      <c r="E325" s="313"/>
      <c r="F325" s="313"/>
      <c r="G325" s="313"/>
      <c r="H325" s="313"/>
      <c r="I325" s="313"/>
      <c r="J325" s="313"/>
      <c r="K325" s="313"/>
      <c r="L325" s="389"/>
      <c r="M325" s="387" t="s">
        <v>65</v>
      </c>
      <c r="N325" s="341"/>
      <c r="O325" s="341"/>
      <c r="P325" s="341"/>
      <c r="Q325" s="341"/>
      <c r="R325" s="341"/>
      <c r="S325" s="342"/>
      <c r="T325" s="38" t="s">
        <v>66</v>
      </c>
      <c r="U325" s="307">
        <f>IFERROR(U323/H323,"0")+IFERROR(U324/H324,"0")</f>
        <v>38.518518518518519</v>
      </c>
      <c r="V325" s="307">
        <f>IFERROR(V323/H323,"0")+IFERROR(V324/H324,"0")</f>
        <v>40</v>
      </c>
      <c r="W325" s="307">
        <f>IFERROR(IF(W323="",0,W323),"0")+IFERROR(IF(W324="",0,W324),"0")</f>
        <v>0.30120000000000002</v>
      </c>
      <c r="X325" s="308"/>
      <c r="Y325" s="308"/>
    </row>
    <row r="326" spans="1:29" x14ac:dyDescent="0.2">
      <c r="A326" s="313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89"/>
      <c r="M326" s="387" t="s">
        <v>65</v>
      </c>
      <c r="N326" s="341"/>
      <c r="O326" s="341"/>
      <c r="P326" s="341"/>
      <c r="Q326" s="341"/>
      <c r="R326" s="341"/>
      <c r="S326" s="342"/>
      <c r="T326" s="38" t="s">
        <v>64</v>
      </c>
      <c r="U326" s="307">
        <f>IFERROR(SUM(U323:U324),"0")</f>
        <v>104</v>
      </c>
      <c r="V326" s="307">
        <f>IFERROR(SUM(V323:V324),"0")</f>
        <v>108</v>
      </c>
      <c r="W326" s="38"/>
      <c r="X326" s="308"/>
      <c r="Y326" s="308"/>
    </row>
    <row r="327" spans="1:29" ht="14.25" customHeight="1" x14ac:dyDescent="0.25">
      <c r="A327" s="383" t="s">
        <v>59</v>
      </c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  <c r="T327" s="313"/>
      <c r="U327" s="313"/>
      <c r="V327" s="313"/>
      <c r="W327" s="313"/>
      <c r="X327" s="300"/>
      <c r="Y327" s="300"/>
    </row>
    <row r="328" spans="1:29" ht="37.5" customHeight="1" x14ac:dyDescent="0.25">
      <c r="A328" s="55" t="s">
        <v>503</v>
      </c>
      <c r="B328" s="55" t="s">
        <v>504</v>
      </c>
      <c r="C328" s="32">
        <v>4301031236</v>
      </c>
      <c r="D328" s="384">
        <v>4680115882928</v>
      </c>
      <c r="E328" s="329"/>
      <c r="F328" s="304">
        <v>0.28000000000000003</v>
      </c>
      <c r="G328" s="33">
        <v>6</v>
      </c>
      <c r="H328" s="304">
        <v>1.68</v>
      </c>
      <c r="I328" s="304">
        <v>2.6</v>
      </c>
      <c r="J328" s="33">
        <v>156</v>
      </c>
      <c r="K328" s="34" t="s">
        <v>62</v>
      </c>
      <c r="L328" s="33">
        <v>35</v>
      </c>
      <c r="M328" s="569" t="s">
        <v>505</v>
      </c>
      <c r="N328" s="386"/>
      <c r="O328" s="386"/>
      <c r="P328" s="386"/>
      <c r="Q328" s="329"/>
      <c r="R328" s="35"/>
      <c r="S328" s="35"/>
      <c r="T328" s="36" t="s">
        <v>64</v>
      </c>
      <c r="U328" s="305">
        <v>0</v>
      </c>
      <c r="V328" s="306">
        <f t="shared" ref="V328:V340" si="14">IFERROR(IF(U328="",0,CEILING((U328/$H328),1)*$H328),"")</f>
        <v>0</v>
      </c>
      <c r="W328" s="37" t="str">
        <f>IFERROR(IF(V328=0,"",ROUNDUP(V328/H328,0)*0.00753),"")</f>
        <v/>
      </c>
      <c r="X328" s="57"/>
      <c r="Y328" s="58" t="s">
        <v>270</v>
      </c>
      <c r="AC328" s="239" t="s">
        <v>1</v>
      </c>
    </row>
    <row r="329" spans="1:29" ht="27" customHeight="1" x14ac:dyDescent="0.25">
      <c r="A329" s="55" t="s">
        <v>506</v>
      </c>
      <c r="B329" s="55" t="s">
        <v>507</v>
      </c>
      <c r="C329" s="32">
        <v>4301031257</v>
      </c>
      <c r="D329" s="384">
        <v>4680115883147</v>
      </c>
      <c r="E329" s="329"/>
      <c r="F329" s="304">
        <v>0.28000000000000003</v>
      </c>
      <c r="G329" s="33">
        <v>6</v>
      </c>
      <c r="H329" s="304">
        <v>1.68</v>
      </c>
      <c r="I329" s="304">
        <v>1.81</v>
      </c>
      <c r="J329" s="33">
        <v>234</v>
      </c>
      <c r="K329" s="34" t="s">
        <v>62</v>
      </c>
      <c r="L329" s="33">
        <v>45</v>
      </c>
      <c r="M329" s="570" t="s">
        <v>508</v>
      </c>
      <c r="N329" s="386"/>
      <c r="O329" s="386"/>
      <c r="P329" s="386"/>
      <c r="Q329" s="329"/>
      <c r="R329" s="35"/>
      <c r="S329" s="35"/>
      <c r="T329" s="36" t="s">
        <v>64</v>
      </c>
      <c r="U329" s="305">
        <v>0</v>
      </c>
      <c r="V329" s="306">
        <f t="shared" si="14"/>
        <v>0</v>
      </c>
      <c r="W329" s="37" t="str">
        <f>IFERROR(IF(V329=0,"",ROUNDUP(V329/H329,0)*0.00502),"")</f>
        <v/>
      </c>
      <c r="X329" s="57"/>
      <c r="Y329" s="58" t="s">
        <v>270</v>
      </c>
      <c r="AC329" s="240" t="s">
        <v>1</v>
      </c>
    </row>
    <row r="330" spans="1:29" ht="37.5" customHeight="1" x14ac:dyDescent="0.25">
      <c r="A330" s="55" t="s">
        <v>509</v>
      </c>
      <c r="B330" s="55" t="s">
        <v>510</v>
      </c>
      <c r="C330" s="32">
        <v>4301031254</v>
      </c>
      <c r="D330" s="384">
        <v>4680115883154</v>
      </c>
      <c r="E330" s="329"/>
      <c r="F330" s="304">
        <v>0.28000000000000003</v>
      </c>
      <c r="G330" s="33">
        <v>6</v>
      </c>
      <c r="H330" s="304">
        <v>1.68</v>
      </c>
      <c r="I330" s="304">
        <v>1.81</v>
      </c>
      <c r="J330" s="33">
        <v>234</v>
      </c>
      <c r="K330" s="34" t="s">
        <v>62</v>
      </c>
      <c r="L330" s="33">
        <v>45</v>
      </c>
      <c r="M330" s="571" t="s">
        <v>511</v>
      </c>
      <c r="N330" s="386"/>
      <c r="O330" s="386"/>
      <c r="P330" s="386"/>
      <c r="Q330" s="329"/>
      <c r="R330" s="35"/>
      <c r="S330" s="35"/>
      <c r="T330" s="36" t="s">
        <v>64</v>
      </c>
      <c r="U330" s="305">
        <v>0</v>
      </c>
      <c r="V330" s="306">
        <f t="shared" si="14"/>
        <v>0</v>
      </c>
      <c r="W330" s="37" t="str">
        <f>IFERROR(IF(V330=0,"",ROUNDUP(V330/H330,0)*0.00502),"")</f>
        <v/>
      </c>
      <c r="X330" s="57"/>
      <c r="Y330" s="58" t="s">
        <v>270</v>
      </c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4301031258</v>
      </c>
      <c r="D331" s="384">
        <v>4680115883161</v>
      </c>
      <c r="E331" s="329"/>
      <c r="F331" s="304">
        <v>0.28000000000000003</v>
      </c>
      <c r="G331" s="33">
        <v>6</v>
      </c>
      <c r="H331" s="304">
        <v>1.68</v>
      </c>
      <c r="I331" s="304">
        <v>1.81</v>
      </c>
      <c r="J331" s="33">
        <v>234</v>
      </c>
      <c r="K331" s="34" t="s">
        <v>62</v>
      </c>
      <c r="L331" s="33">
        <v>45</v>
      </c>
      <c r="M331" s="572" t="s">
        <v>514</v>
      </c>
      <c r="N331" s="386"/>
      <c r="O331" s="386"/>
      <c r="P331" s="386"/>
      <c r="Q331" s="329"/>
      <c r="R331" s="35"/>
      <c r="S331" s="35"/>
      <c r="T331" s="36" t="s">
        <v>64</v>
      </c>
      <c r="U331" s="305">
        <v>0</v>
      </c>
      <c r="V331" s="306">
        <f t="shared" si="14"/>
        <v>0</v>
      </c>
      <c r="W331" s="37" t="str">
        <f>IFERROR(IF(V331=0,"",ROUNDUP(V331/H331,0)*0.00502),"")</f>
        <v/>
      </c>
      <c r="X331" s="57"/>
      <c r="Y331" s="58" t="s">
        <v>270</v>
      </c>
      <c r="AC331" s="242" t="s">
        <v>1</v>
      </c>
    </row>
    <row r="332" spans="1:29" ht="27" customHeight="1" x14ac:dyDescent="0.25">
      <c r="A332" s="55" t="s">
        <v>515</v>
      </c>
      <c r="B332" s="55" t="s">
        <v>516</v>
      </c>
      <c r="C332" s="32">
        <v>4301031256</v>
      </c>
      <c r="D332" s="384">
        <v>4680115883178</v>
      </c>
      <c r="E332" s="329"/>
      <c r="F332" s="304">
        <v>0.28000000000000003</v>
      </c>
      <c r="G332" s="33">
        <v>6</v>
      </c>
      <c r="H332" s="304">
        <v>1.68</v>
      </c>
      <c r="I332" s="304">
        <v>1.81</v>
      </c>
      <c r="J332" s="33">
        <v>234</v>
      </c>
      <c r="K332" s="34" t="s">
        <v>62</v>
      </c>
      <c r="L332" s="33">
        <v>45</v>
      </c>
      <c r="M332" s="573" t="s">
        <v>517</v>
      </c>
      <c r="N332" s="386"/>
      <c r="O332" s="386"/>
      <c r="P332" s="386"/>
      <c r="Q332" s="329"/>
      <c r="R332" s="35"/>
      <c r="S332" s="35"/>
      <c r="T332" s="36" t="s">
        <v>64</v>
      </c>
      <c r="U332" s="305">
        <v>0</v>
      </c>
      <c r="V332" s="306">
        <f t="shared" si="14"/>
        <v>0</v>
      </c>
      <c r="W332" s="37" t="str">
        <f>IFERROR(IF(V332=0,"",ROUNDUP(V332/H332,0)*0.00502),"")</f>
        <v/>
      </c>
      <c r="X332" s="57"/>
      <c r="Y332" s="58" t="s">
        <v>270</v>
      </c>
      <c r="AC332" s="243" t="s">
        <v>1</v>
      </c>
    </row>
    <row r="333" spans="1:29" ht="27" customHeight="1" x14ac:dyDescent="0.25">
      <c r="A333" s="55" t="s">
        <v>518</v>
      </c>
      <c r="B333" s="55" t="s">
        <v>519</v>
      </c>
      <c r="C333" s="32">
        <v>4301031255</v>
      </c>
      <c r="D333" s="384">
        <v>4680115883185</v>
      </c>
      <c r="E333" s="329"/>
      <c r="F333" s="304">
        <v>0.28000000000000003</v>
      </c>
      <c r="G333" s="33">
        <v>6</v>
      </c>
      <c r="H333" s="304">
        <v>1.68</v>
      </c>
      <c r="I333" s="304">
        <v>1.81</v>
      </c>
      <c r="J333" s="33">
        <v>234</v>
      </c>
      <c r="K333" s="34" t="s">
        <v>62</v>
      </c>
      <c r="L333" s="33">
        <v>45</v>
      </c>
      <c r="M333" s="574" t="s">
        <v>520</v>
      </c>
      <c r="N333" s="386"/>
      <c r="O333" s="386"/>
      <c r="P333" s="386"/>
      <c r="Q333" s="329"/>
      <c r="R333" s="35"/>
      <c r="S333" s="35"/>
      <c r="T333" s="36" t="s">
        <v>64</v>
      </c>
      <c r="U333" s="305">
        <v>0</v>
      </c>
      <c r="V333" s="306">
        <f t="shared" si="14"/>
        <v>0</v>
      </c>
      <c r="W333" s="37" t="str">
        <f>IFERROR(IF(V333=0,"",ROUNDUP(V333/H333,0)*0.00502),"")</f>
        <v/>
      </c>
      <c r="X333" s="57"/>
      <c r="Y333" s="58" t="s">
        <v>270</v>
      </c>
      <c r="AC333" s="244" t="s">
        <v>1</v>
      </c>
    </row>
    <row r="334" spans="1:29" ht="27" customHeight="1" x14ac:dyDescent="0.25">
      <c r="A334" s="55" t="s">
        <v>521</v>
      </c>
      <c r="B334" s="55" t="s">
        <v>522</v>
      </c>
      <c r="C334" s="32">
        <v>4301031177</v>
      </c>
      <c r="D334" s="384">
        <v>4607091389753</v>
      </c>
      <c r="E334" s="329"/>
      <c r="F334" s="304">
        <v>0.7</v>
      </c>
      <c r="G334" s="33">
        <v>6</v>
      </c>
      <c r="H334" s="304">
        <v>4.2</v>
      </c>
      <c r="I334" s="304">
        <v>4.43</v>
      </c>
      <c r="J334" s="33">
        <v>156</v>
      </c>
      <c r="K334" s="34" t="s">
        <v>62</v>
      </c>
      <c r="L334" s="33">
        <v>45</v>
      </c>
      <c r="M334" s="5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86"/>
      <c r="O334" s="386"/>
      <c r="P334" s="386"/>
      <c r="Q334" s="329"/>
      <c r="R334" s="35"/>
      <c r="S334" s="35"/>
      <c r="T334" s="36" t="s">
        <v>64</v>
      </c>
      <c r="U334" s="305">
        <v>130</v>
      </c>
      <c r="V334" s="306">
        <f t="shared" si="14"/>
        <v>130.20000000000002</v>
      </c>
      <c r="W334" s="37">
        <f>IFERROR(IF(V334=0,"",ROUNDUP(V334/H334,0)*0.00753),"")</f>
        <v>0.23343</v>
      </c>
      <c r="X334" s="57"/>
      <c r="Y334" s="58"/>
      <c r="AC334" s="245" t="s">
        <v>1</v>
      </c>
    </row>
    <row r="335" spans="1:29" ht="27" customHeight="1" x14ac:dyDescent="0.25">
      <c r="A335" s="55" t="s">
        <v>523</v>
      </c>
      <c r="B335" s="55" t="s">
        <v>524</v>
      </c>
      <c r="C335" s="32">
        <v>4301031174</v>
      </c>
      <c r="D335" s="384">
        <v>4607091389760</v>
      </c>
      <c r="E335" s="329"/>
      <c r="F335" s="304">
        <v>0.7</v>
      </c>
      <c r="G335" s="33">
        <v>6</v>
      </c>
      <c r="H335" s="304">
        <v>4.2</v>
      </c>
      <c r="I335" s="304">
        <v>4.43</v>
      </c>
      <c r="J335" s="33">
        <v>156</v>
      </c>
      <c r="K335" s="34" t="s">
        <v>62</v>
      </c>
      <c r="L335" s="33">
        <v>45</v>
      </c>
      <c r="M335" s="57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86"/>
      <c r="O335" s="386"/>
      <c r="P335" s="386"/>
      <c r="Q335" s="329"/>
      <c r="R335" s="35"/>
      <c r="S335" s="35"/>
      <c r="T335" s="36" t="s">
        <v>64</v>
      </c>
      <c r="U335" s="305">
        <v>0</v>
      </c>
      <c r="V335" s="306">
        <f t="shared" si="14"/>
        <v>0</v>
      </c>
      <c r="W335" s="37" t="str">
        <f>IFERROR(IF(V335=0,"",ROUNDUP(V335/H335,0)*0.00753),"")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525</v>
      </c>
      <c r="B336" s="55" t="s">
        <v>526</v>
      </c>
      <c r="C336" s="32">
        <v>4301031175</v>
      </c>
      <c r="D336" s="384">
        <v>4607091389746</v>
      </c>
      <c r="E336" s="329"/>
      <c r="F336" s="304">
        <v>0.7</v>
      </c>
      <c r="G336" s="33">
        <v>6</v>
      </c>
      <c r="H336" s="304">
        <v>4.2</v>
      </c>
      <c r="I336" s="304">
        <v>4.43</v>
      </c>
      <c r="J336" s="33">
        <v>156</v>
      </c>
      <c r="K336" s="34" t="s">
        <v>62</v>
      </c>
      <c r="L336" s="33">
        <v>45</v>
      </c>
      <c r="M336" s="57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86"/>
      <c r="O336" s="386"/>
      <c r="P336" s="386"/>
      <c r="Q336" s="329"/>
      <c r="R336" s="35"/>
      <c r="S336" s="35"/>
      <c r="T336" s="36" t="s">
        <v>64</v>
      </c>
      <c r="U336" s="305">
        <v>410</v>
      </c>
      <c r="V336" s="306">
        <f t="shared" si="14"/>
        <v>411.6</v>
      </c>
      <c r="W336" s="37">
        <f>IFERROR(IF(V336=0,"",ROUNDUP(V336/H336,0)*0.00753),"")</f>
        <v>0.73794000000000004</v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4301031178</v>
      </c>
      <c r="D337" s="384">
        <v>4607091384338</v>
      </c>
      <c r="E337" s="329"/>
      <c r="F337" s="304">
        <v>0.35</v>
      </c>
      <c r="G337" s="33">
        <v>6</v>
      </c>
      <c r="H337" s="304">
        <v>2.1</v>
      </c>
      <c r="I337" s="304">
        <v>2.23</v>
      </c>
      <c r="J337" s="33">
        <v>234</v>
      </c>
      <c r="K337" s="34" t="s">
        <v>62</v>
      </c>
      <c r="L337" s="33">
        <v>45</v>
      </c>
      <c r="M337" s="5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86"/>
      <c r="O337" s="386"/>
      <c r="P337" s="386"/>
      <c r="Q337" s="329"/>
      <c r="R337" s="35"/>
      <c r="S337" s="35"/>
      <c r="T337" s="36" t="s">
        <v>64</v>
      </c>
      <c r="U337" s="305">
        <v>57</v>
      </c>
      <c r="V337" s="306">
        <f t="shared" si="14"/>
        <v>58.800000000000004</v>
      </c>
      <c r="W337" s="37">
        <f>IFERROR(IF(V337=0,"",ROUNDUP(V337/H337,0)*0.00502),"")</f>
        <v>0.14056000000000002</v>
      </c>
      <c r="X337" s="57"/>
      <c r="Y337" s="58"/>
      <c r="AC337" s="248" t="s">
        <v>1</v>
      </c>
    </row>
    <row r="338" spans="1:29" ht="37.5" customHeight="1" x14ac:dyDescent="0.25">
      <c r="A338" s="55" t="s">
        <v>529</v>
      </c>
      <c r="B338" s="55" t="s">
        <v>530</v>
      </c>
      <c r="C338" s="32">
        <v>4301031171</v>
      </c>
      <c r="D338" s="384">
        <v>4607091389524</v>
      </c>
      <c r="E338" s="329"/>
      <c r="F338" s="304">
        <v>0.35</v>
      </c>
      <c r="G338" s="33">
        <v>6</v>
      </c>
      <c r="H338" s="304">
        <v>2.1</v>
      </c>
      <c r="I338" s="304">
        <v>2.23</v>
      </c>
      <c r="J338" s="33">
        <v>234</v>
      </c>
      <c r="K338" s="34" t="s">
        <v>62</v>
      </c>
      <c r="L338" s="33">
        <v>45</v>
      </c>
      <c r="M338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86"/>
      <c r="O338" s="386"/>
      <c r="P338" s="386"/>
      <c r="Q338" s="329"/>
      <c r="R338" s="35"/>
      <c r="S338" s="35"/>
      <c r="T338" s="36" t="s">
        <v>64</v>
      </c>
      <c r="U338" s="305">
        <v>55</v>
      </c>
      <c r="V338" s="306">
        <f t="shared" si="14"/>
        <v>56.7</v>
      </c>
      <c r="W338" s="37">
        <f>IFERROR(IF(V338=0,"",ROUNDUP(V338/H338,0)*0.00502),"")</f>
        <v>0.13553999999999999</v>
      </c>
      <c r="X338" s="57"/>
      <c r="Y338" s="58"/>
      <c r="AC338" s="249" t="s">
        <v>1</v>
      </c>
    </row>
    <row r="339" spans="1:29" ht="27" customHeight="1" x14ac:dyDescent="0.25">
      <c r="A339" s="55" t="s">
        <v>531</v>
      </c>
      <c r="B339" s="55" t="s">
        <v>532</v>
      </c>
      <c r="C339" s="32">
        <v>4301031170</v>
      </c>
      <c r="D339" s="384">
        <v>4607091384345</v>
      </c>
      <c r="E339" s="329"/>
      <c r="F339" s="304">
        <v>0.35</v>
      </c>
      <c r="G339" s="33">
        <v>6</v>
      </c>
      <c r="H339" s="304">
        <v>2.1</v>
      </c>
      <c r="I339" s="304">
        <v>2.23</v>
      </c>
      <c r="J339" s="33">
        <v>234</v>
      </c>
      <c r="K339" s="34" t="s">
        <v>62</v>
      </c>
      <c r="L339" s="33">
        <v>45</v>
      </c>
      <c r="M339" s="5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86"/>
      <c r="O339" s="386"/>
      <c r="P339" s="386"/>
      <c r="Q339" s="329"/>
      <c r="R339" s="35"/>
      <c r="S339" s="35"/>
      <c r="T339" s="36" t="s">
        <v>64</v>
      </c>
      <c r="U339" s="305">
        <v>59</v>
      </c>
      <c r="V339" s="306">
        <f t="shared" si="14"/>
        <v>60.900000000000006</v>
      </c>
      <c r="W339" s="37">
        <f>IFERROR(IF(V339=0,"",ROUNDUP(V339/H339,0)*0.00502),"")</f>
        <v>0.14558000000000001</v>
      </c>
      <c r="X339" s="57"/>
      <c r="Y339" s="58"/>
      <c r="AC339" s="250" t="s">
        <v>1</v>
      </c>
    </row>
    <row r="340" spans="1:29" ht="27" customHeight="1" x14ac:dyDescent="0.25">
      <c r="A340" s="55" t="s">
        <v>533</v>
      </c>
      <c r="B340" s="55" t="s">
        <v>534</v>
      </c>
      <c r="C340" s="32">
        <v>4301031172</v>
      </c>
      <c r="D340" s="384">
        <v>4607091389531</v>
      </c>
      <c r="E340" s="329"/>
      <c r="F340" s="304">
        <v>0.35</v>
      </c>
      <c r="G340" s="33">
        <v>6</v>
      </c>
      <c r="H340" s="304">
        <v>2.1</v>
      </c>
      <c r="I340" s="304">
        <v>2.23</v>
      </c>
      <c r="J340" s="33">
        <v>234</v>
      </c>
      <c r="K340" s="34" t="s">
        <v>62</v>
      </c>
      <c r="L340" s="33">
        <v>45</v>
      </c>
      <c r="M340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86"/>
      <c r="O340" s="386"/>
      <c r="P340" s="386"/>
      <c r="Q340" s="329"/>
      <c r="R340" s="35"/>
      <c r="S340" s="35"/>
      <c r="T340" s="36" t="s">
        <v>64</v>
      </c>
      <c r="U340" s="305">
        <v>66</v>
      </c>
      <c r="V340" s="306">
        <f t="shared" si="14"/>
        <v>67.2</v>
      </c>
      <c r="W340" s="37">
        <f>IFERROR(IF(V340=0,"",ROUNDUP(V340/H340,0)*0.00502),"")</f>
        <v>0.16064000000000001</v>
      </c>
      <c r="X340" s="57"/>
      <c r="Y340" s="58"/>
      <c r="AC340" s="251" t="s">
        <v>1</v>
      </c>
    </row>
    <row r="341" spans="1:29" x14ac:dyDescent="0.2">
      <c r="A341" s="388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89"/>
      <c r="M341" s="387" t="s">
        <v>65</v>
      </c>
      <c r="N341" s="341"/>
      <c r="O341" s="341"/>
      <c r="P341" s="341"/>
      <c r="Q341" s="341"/>
      <c r="R341" s="341"/>
      <c r="S341" s="342"/>
      <c r="T341" s="38" t="s">
        <v>66</v>
      </c>
      <c r="U341" s="307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241.42857142857144</v>
      </c>
      <c r="V341" s="307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245</v>
      </c>
      <c r="W341" s="307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1.55369</v>
      </c>
      <c r="X341" s="308"/>
      <c r="Y341" s="308"/>
    </row>
    <row r="342" spans="1:29" x14ac:dyDescent="0.2">
      <c r="A342" s="313"/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89"/>
      <c r="M342" s="387" t="s">
        <v>65</v>
      </c>
      <c r="N342" s="341"/>
      <c r="O342" s="341"/>
      <c r="P342" s="341"/>
      <c r="Q342" s="341"/>
      <c r="R342" s="341"/>
      <c r="S342" s="342"/>
      <c r="T342" s="38" t="s">
        <v>64</v>
      </c>
      <c r="U342" s="307">
        <f>IFERROR(SUM(U328:U340),"0")</f>
        <v>777</v>
      </c>
      <c r="V342" s="307">
        <f>IFERROR(SUM(V328:V340),"0")</f>
        <v>785.40000000000009</v>
      </c>
      <c r="W342" s="38"/>
      <c r="X342" s="308"/>
      <c r="Y342" s="308"/>
    </row>
    <row r="343" spans="1:29" ht="14.25" customHeight="1" x14ac:dyDescent="0.25">
      <c r="A343" s="383" t="s">
        <v>67</v>
      </c>
      <c r="B343" s="313"/>
      <c r="C343" s="313"/>
      <c r="D343" s="313"/>
      <c r="E343" s="313"/>
      <c r="F343" s="313"/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  <c r="T343" s="313"/>
      <c r="U343" s="313"/>
      <c r="V343" s="313"/>
      <c r="W343" s="313"/>
      <c r="X343" s="300"/>
      <c r="Y343" s="300"/>
    </row>
    <row r="344" spans="1:29" ht="27" customHeight="1" x14ac:dyDescent="0.25">
      <c r="A344" s="55" t="s">
        <v>535</v>
      </c>
      <c r="B344" s="55" t="s">
        <v>536</v>
      </c>
      <c r="C344" s="32">
        <v>4301051258</v>
      </c>
      <c r="D344" s="384">
        <v>4607091389685</v>
      </c>
      <c r="E344" s="329"/>
      <c r="F344" s="304">
        <v>1.3</v>
      </c>
      <c r="G344" s="33">
        <v>6</v>
      </c>
      <c r="H344" s="304">
        <v>7.8</v>
      </c>
      <c r="I344" s="304">
        <v>8.3460000000000001</v>
      </c>
      <c r="J344" s="33">
        <v>56</v>
      </c>
      <c r="K344" s="34" t="s">
        <v>129</v>
      </c>
      <c r="L344" s="33">
        <v>45</v>
      </c>
      <c r="M344" s="5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86"/>
      <c r="O344" s="386"/>
      <c r="P344" s="386"/>
      <c r="Q344" s="329"/>
      <c r="R344" s="35"/>
      <c r="S344" s="35"/>
      <c r="T344" s="36" t="s">
        <v>64</v>
      </c>
      <c r="U344" s="305">
        <v>0</v>
      </c>
      <c r="V344" s="306">
        <f>IFERROR(IF(U344="",0,CEILING((U344/$H344),1)*$H344),"")</f>
        <v>0</v>
      </c>
      <c r="W344" s="37" t="str">
        <f>IFERROR(IF(V344=0,"",ROUNDUP(V344/H344,0)*0.02175),"")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537</v>
      </c>
      <c r="B345" s="55" t="s">
        <v>538</v>
      </c>
      <c r="C345" s="32">
        <v>4301051431</v>
      </c>
      <c r="D345" s="384">
        <v>4607091389654</v>
      </c>
      <c r="E345" s="329"/>
      <c r="F345" s="304">
        <v>0.33</v>
      </c>
      <c r="G345" s="33">
        <v>6</v>
      </c>
      <c r="H345" s="304">
        <v>1.98</v>
      </c>
      <c r="I345" s="304">
        <v>2.258</v>
      </c>
      <c r="J345" s="33">
        <v>156</v>
      </c>
      <c r="K345" s="34" t="s">
        <v>129</v>
      </c>
      <c r="L345" s="33">
        <v>45</v>
      </c>
      <c r="M345" s="583" t="s">
        <v>539</v>
      </c>
      <c r="N345" s="386"/>
      <c r="O345" s="386"/>
      <c r="P345" s="386"/>
      <c r="Q345" s="329"/>
      <c r="R345" s="35"/>
      <c r="S345" s="35"/>
      <c r="T345" s="36" t="s">
        <v>64</v>
      </c>
      <c r="U345" s="305">
        <v>62</v>
      </c>
      <c r="V345" s="306">
        <f>IFERROR(IF(U345="",0,CEILING((U345/$H345),1)*$H345),"")</f>
        <v>63.36</v>
      </c>
      <c r="W345" s="37">
        <f>IFERROR(IF(V345=0,"",ROUNDUP(V345/H345,0)*0.00753),"")</f>
        <v>0.24096000000000001</v>
      </c>
      <c r="X345" s="57"/>
      <c r="Y345" s="58"/>
      <c r="AC345" s="253" t="s">
        <v>1</v>
      </c>
    </row>
    <row r="346" spans="1:29" ht="27" customHeight="1" x14ac:dyDescent="0.25">
      <c r="A346" s="55" t="s">
        <v>540</v>
      </c>
      <c r="B346" s="55" t="s">
        <v>541</v>
      </c>
      <c r="C346" s="32">
        <v>4301051284</v>
      </c>
      <c r="D346" s="384">
        <v>4607091384352</v>
      </c>
      <c r="E346" s="329"/>
      <c r="F346" s="304">
        <v>0.6</v>
      </c>
      <c r="G346" s="33">
        <v>4</v>
      </c>
      <c r="H346" s="304">
        <v>2.4</v>
      </c>
      <c r="I346" s="304">
        <v>2.6459999999999999</v>
      </c>
      <c r="J346" s="33">
        <v>120</v>
      </c>
      <c r="K346" s="34" t="s">
        <v>129</v>
      </c>
      <c r="L346" s="33">
        <v>45</v>
      </c>
      <c r="M346" s="5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86"/>
      <c r="O346" s="386"/>
      <c r="P346" s="386"/>
      <c r="Q346" s="329"/>
      <c r="R346" s="35"/>
      <c r="S346" s="35"/>
      <c r="T346" s="36" t="s">
        <v>64</v>
      </c>
      <c r="U346" s="305">
        <v>108</v>
      </c>
      <c r="V346" s="306">
        <f>IFERROR(IF(U346="",0,CEILING((U346/$H346),1)*$H346),"")</f>
        <v>108</v>
      </c>
      <c r="W346" s="37">
        <f>IFERROR(IF(V346=0,"",ROUNDUP(V346/H346,0)*0.00937),"")</f>
        <v>0.42164999999999997</v>
      </c>
      <c r="X346" s="57"/>
      <c r="Y346" s="58"/>
      <c r="AC346" s="254" t="s">
        <v>1</v>
      </c>
    </row>
    <row r="347" spans="1:29" ht="27" customHeight="1" x14ac:dyDescent="0.25">
      <c r="A347" s="55" t="s">
        <v>542</v>
      </c>
      <c r="B347" s="55" t="s">
        <v>543</v>
      </c>
      <c r="C347" s="32">
        <v>4301051257</v>
      </c>
      <c r="D347" s="384">
        <v>4607091389661</v>
      </c>
      <c r="E347" s="329"/>
      <c r="F347" s="304">
        <v>0.55000000000000004</v>
      </c>
      <c r="G347" s="33">
        <v>4</v>
      </c>
      <c r="H347" s="304">
        <v>2.2000000000000002</v>
      </c>
      <c r="I347" s="304">
        <v>2.492</v>
      </c>
      <c r="J347" s="33">
        <v>120</v>
      </c>
      <c r="K347" s="34" t="s">
        <v>129</v>
      </c>
      <c r="L347" s="33">
        <v>45</v>
      </c>
      <c r="M347" s="5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86"/>
      <c r="O347" s="386"/>
      <c r="P347" s="386"/>
      <c r="Q347" s="329"/>
      <c r="R347" s="35"/>
      <c r="S347" s="35"/>
      <c r="T347" s="36" t="s">
        <v>64</v>
      </c>
      <c r="U347" s="305">
        <v>99.000000000000014</v>
      </c>
      <c r="V347" s="306">
        <f>IFERROR(IF(U347="",0,CEILING((U347/$H347),1)*$H347),"")</f>
        <v>99.000000000000014</v>
      </c>
      <c r="W347" s="37">
        <f>IFERROR(IF(V347=0,"",ROUNDUP(V347/H347,0)*0.00937),"")</f>
        <v>0.42164999999999997</v>
      </c>
      <c r="X347" s="57"/>
      <c r="Y347" s="58"/>
      <c r="AC347" s="255" t="s">
        <v>1</v>
      </c>
    </row>
    <row r="348" spans="1:29" x14ac:dyDescent="0.2">
      <c r="A348" s="388"/>
      <c r="B348" s="313"/>
      <c r="C348" s="313"/>
      <c r="D348" s="313"/>
      <c r="E348" s="313"/>
      <c r="F348" s="313"/>
      <c r="G348" s="313"/>
      <c r="H348" s="313"/>
      <c r="I348" s="313"/>
      <c r="J348" s="313"/>
      <c r="K348" s="313"/>
      <c r="L348" s="389"/>
      <c r="M348" s="387" t="s">
        <v>65</v>
      </c>
      <c r="N348" s="341"/>
      <c r="O348" s="341"/>
      <c r="P348" s="341"/>
      <c r="Q348" s="341"/>
      <c r="R348" s="341"/>
      <c r="S348" s="342"/>
      <c r="T348" s="38" t="s">
        <v>66</v>
      </c>
      <c r="U348" s="307">
        <f>IFERROR(U344/H344,"0")+IFERROR(U345/H345,"0")+IFERROR(U346/H346,"0")+IFERROR(U347/H347,"0")</f>
        <v>121.31313131313132</v>
      </c>
      <c r="V348" s="307">
        <f>IFERROR(V344/H344,"0")+IFERROR(V345/H345,"0")+IFERROR(V346/H346,"0")+IFERROR(V347/H347,"0")</f>
        <v>122</v>
      </c>
      <c r="W348" s="307">
        <f>IFERROR(IF(W344="",0,W344),"0")+IFERROR(IF(W345="",0,W345),"0")+IFERROR(IF(W346="",0,W346),"0")+IFERROR(IF(W347="",0,W347),"0")</f>
        <v>1.08426</v>
      </c>
      <c r="X348" s="308"/>
      <c r="Y348" s="308"/>
    </row>
    <row r="349" spans="1:29" x14ac:dyDescent="0.2">
      <c r="A349" s="313"/>
      <c r="B349" s="313"/>
      <c r="C349" s="313"/>
      <c r="D349" s="313"/>
      <c r="E349" s="313"/>
      <c r="F349" s="313"/>
      <c r="G349" s="313"/>
      <c r="H349" s="313"/>
      <c r="I349" s="313"/>
      <c r="J349" s="313"/>
      <c r="K349" s="313"/>
      <c r="L349" s="389"/>
      <c r="M349" s="387" t="s">
        <v>65</v>
      </c>
      <c r="N349" s="341"/>
      <c r="O349" s="341"/>
      <c r="P349" s="341"/>
      <c r="Q349" s="341"/>
      <c r="R349" s="341"/>
      <c r="S349" s="342"/>
      <c r="T349" s="38" t="s">
        <v>64</v>
      </c>
      <c r="U349" s="307">
        <f>IFERROR(SUM(U344:U347),"0")</f>
        <v>269</v>
      </c>
      <c r="V349" s="307">
        <f>IFERROR(SUM(V344:V347),"0")</f>
        <v>270.36</v>
      </c>
      <c r="W349" s="38"/>
      <c r="X349" s="308"/>
      <c r="Y349" s="308"/>
    </row>
    <row r="350" spans="1:29" ht="14.25" customHeight="1" x14ac:dyDescent="0.25">
      <c r="A350" s="383" t="s">
        <v>201</v>
      </c>
      <c r="B350" s="313"/>
      <c r="C350" s="313"/>
      <c r="D350" s="313"/>
      <c r="E350" s="313"/>
      <c r="F350" s="313"/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  <c r="T350" s="313"/>
      <c r="U350" s="313"/>
      <c r="V350" s="313"/>
      <c r="W350" s="313"/>
      <c r="X350" s="300"/>
      <c r="Y350" s="300"/>
    </row>
    <row r="351" spans="1:29" ht="27" customHeight="1" x14ac:dyDescent="0.25">
      <c r="A351" s="55" t="s">
        <v>544</v>
      </c>
      <c r="B351" s="55" t="s">
        <v>545</v>
      </c>
      <c r="C351" s="32">
        <v>4301060352</v>
      </c>
      <c r="D351" s="384">
        <v>4680115881648</v>
      </c>
      <c r="E351" s="329"/>
      <c r="F351" s="304">
        <v>1</v>
      </c>
      <c r="G351" s="33">
        <v>4</v>
      </c>
      <c r="H351" s="304">
        <v>4</v>
      </c>
      <c r="I351" s="304">
        <v>4.4039999999999999</v>
      </c>
      <c r="J351" s="33">
        <v>104</v>
      </c>
      <c r="K351" s="34" t="s">
        <v>62</v>
      </c>
      <c r="L351" s="33">
        <v>35</v>
      </c>
      <c r="M351" s="586" t="s">
        <v>546</v>
      </c>
      <c r="N351" s="386"/>
      <c r="O351" s="386"/>
      <c r="P351" s="386"/>
      <c r="Q351" s="329"/>
      <c r="R351" s="35"/>
      <c r="S351" s="35"/>
      <c r="T351" s="36" t="s">
        <v>64</v>
      </c>
      <c r="U351" s="305">
        <v>0</v>
      </c>
      <c r="V351" s="306">
        <f>IFERROR(IF(U351="",0,CEILING((U351/$H351),1)*$H351),"")</f>
        <v>0</v>
      </c>
      <c r="W351" s="37" t="str">
        <f>IFERROR(IF(V351=0,"",ROUNDUP(V351/H351,0)*0.01196),"")</f>
        <v/>
      </c>
      <c r="X351" s="57"/>
      <c r="Y351" s="58"/>
      <c r="AC351" s="256" t="s">
        <v>1</v>
      </c>
    </row>
    <row r="352" spans="1:29" x14ac:dyDescent="0.2">
      <c r="A352" s="388"/>
      <c r="B352" s="313"/>
      <c r="C352" s="313"/>
      <c r="D352" s="313"/>
      <c r="E352" s="313"/>
      <c r="F352" s="313"/>
      <c r="G352" s="313"/>
      <c r="H352" s="313"/>
      <c r="I352" s="313"/>
      <c r="J352" s="313"/>
      <c r="K352" s="313"/>
      <c r="L352" s="389"/>
      <c r="M352" s="387" t="s">
        <v>65</v>
      </c>
      <c r="N352" s="341"/>
      <c r="O352" s="341"/>
      <c r="P352" s="341"/>
      <c r="Q352" s="341"/>
      <c r="R352" s="341"/>
      <c r="S352" s="342"/>
      <c r="T352" s="38" t="s">
        <v>66</v>
      </c>
      <c r="U352" s="307">
        <f>IFERROR(U351/H351,"0")</f>
        <v>0</v>
      </c>
      <c r="V352" s="307">
        <f>IFERROR(V351/H351,"0")</f>
        <v>0</v>
      </c>
      <c r="W352" s="307">
        <f>IFERROR(IF(W351="",0,W351),"0")</f>
        <v>0</v>
      </c>
      <c r="X352" s="308"/>
      <c r="Y352" s="308"/>
    </row>
    <row r="353" spans="1:29" x14ac:dyDescent="0.2">
      <c r="A353" s="313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89"/>
      <c r="M353" s="387" t="s">
        <v>65</v>
      </c>
      <c r="N353" s="341"/>
      <c r="O353" s="341"/>
      <c r="P353" s="341"/>
      <c r="Q353" s="341"/>
      <c r="R353" s="341"/>
      <c r="S353" s="342"/>
      <c r="T353" s="38" t="s">
        <v>64</v>
      </c>
      <c r="U353" s="307">
        <f>IFERROR(SUM(U351:U351),"0")</f>
        <v>0</v>
      </c>
      <c r="V353" s="307">
        <f>IFERROR(SUM(V351:V351),"0")</f>
        <v>0</v>
      </c>
      <c r="W353" s="38"/>
      <c r="X353" s="308"/>
      <c r="Y353" s="308"/>
    </row>
    <row r="354" spans="1:29" ht="14.25" customHeight="1" x14ac:dyDescent="0.25">
      <c r="A354" s="383" t="s">
        <v>81</v>
      </c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  <c r="T354" s="313"/>
      <c r="U354" s="313"/>
      <c r="V354" s="313"/>
      <c r="W354" s="313"/>
      <c r="X354" s="300"/>
      <c r="Y354" s="300"/>
    </row>
    <row r="355" spans="1:29" ht="27" customHeight="1" x14ac:dyDescent="0.25">
      <c r="A355" s="55" t="s">
        <v>547</v>
      </c>
      <c r="B355" s="55" t="s">
        <v>548</v>
      </c>
      <c r="C355" s="32">
        <v>4301032042</v>
      </c>
      <c r="D355" s="384">
        <v>4680115883017</v>
      </c>
      <c r="E355" s="329"/>
      <c r="F355" s="304">
        <v>0.03</v>
      </c>
      <c r="G355" s="33">
        <v>20</v>
      </c>
      <c r="H355" s="304">
        <v>0.6</v>
      </c>
      <c r="I355" s="304">
        <v>0.63</v>
      </c>
      <c r="J355" s="33">
        <v>350</v>
      </c>
      <c r="K355" s="34" t="s">
        <v>549</v>
      </c>
      <c r="L355" s="33">
        <v>60</v>
      </c>
      <c r="M355" s="587" t="s">
        <v>550</v>
      </c>
      <c r="N355" s="386"/>
      <c r="O355" s="386"/>
      <c r="P355" s="386"/>
      <c r="Q355" s="329"/>
      <c r="R355" s="35"/>
      <c r="S355" s="35"/>
      <c r="T355" s="36" t="s">
        <v>64</v>
      </c>
      <c r="U355" s="305">
        <v>0</v>
      </c>
      <c r="V355" s="306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 t="s">
        <v>270</v>
      </c>
      <c r="AC355" s="257" t="s">
        <v>1</v>
      </c>
    </row>
    <row r="356" spans="1:29" ht="27" customHeight="1" x14ac:dyDescent="0.25">
      <c r="A356" s="55" t="s">
        <v>551</v>
      </c>
      <c r="B356" s="55" t="s">
        <v>552</v>
      </c>
      <c r="C356" s="32">
        <v>4301032043</v>
      </c>
      <c r="D356" s="384">
        <v>4680115883031</v>
      </c>
      <c r="E356" s="329"/>
      <c r="F356" s="304">
        <v>0.03</v>
      </c>
      <c r="G356" s="33">
        <v>20</v>
      </c>
      <c r="H356" s="304">
        <v>0.6</v>
      </c>
      <c r="I356" s="304">
        <v>0.63</v>
      </c>
      <c r="J356" s="33">
        <v>350</v>
      </c>
      <c r="K356" s="34" t="s">
        <v>549</v>
      </c>
      <c r="L356" s="33">
        <v>60</v>
      </c>
      <c r="M356" s="588" t="s">
        <v>553</v>
      </c>
      <c r="N356" s="386"/>
      <c r="O356" s="386"/>
      <c r="P356" s="386"/>
      <c r="Q356" s="329"/>
      <c r="R356" s="35"/>
      <c r="S356" s="35"/>
      <c r="T356" s="36" t="s">
        <v>64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 t="s">
        <v>270</v>
      </c>
      <c r="AC356" s="258" t="s">
        <v>1</v>
      </c>
    </row>
    <row r="357" spans="1:29" ht="27" customHeight="1" x14ac:dyDescent="0.25">
      <c r="A357" s="55" t="s">
        <v>554</v>
      </c>
      <c r="B357" s="55" t="s">
        <v>555</v>
      </c>
      <c r="C357" s="32">
        <v>4301032041</v>
      </c>
      <c r="D357" s="384">
        <v>4680115883024</v>
      </c>
      <c r="E357" s="329"/>
      <c r="F357" s="304">
        <v>0.03</v>
      </c>
      <c r="G357" s="33">
        <v>20</v>
      </c>
      <c r="H357" s="304">
        <v>0.6</v>
      </c>
      <c r="I357" s="304">
        <v>0.63</v>
      </c>
      <c r="J357" s="33">
        <v>350</v>
      </c>
      <c r="K357" s="34" t="s">
        <v>549</v>
      </c>
      <c r="L357" s="33">
        <v>60</v>
      </c>
      <c r="M357" s="589" t="s">
        <v>556</v>
      </c>
      <c r="N357" s="386"/>
      <c r="O357" s="386"/>
      <c r="P357" s="386"/>
      <c r="Q357" s="329"/>
      <c r="R357" s="35"/>
      <c r="S357" s="35"/>
      <c r="T357" s="36" t="s">
        <v>64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IFERROR(IF(V357=0,"",ROUNDUP(V357/H357,0)*0.00349),"")</f>
        <v/>
      </c>
      <c r="X357" s="57"/>
      <c r="Y357" s="58" t="s">
        <v>270</v>
      </c>
      <c r="AC357" s="259" t="s">
        <v>1</v>
      </c>
    </row>
    <row r="358" spans="1:29" x14ac:dyDescent="0.2">
      <c r="A358" s="388"/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89"/>
      <c r="M358" s="387" t="s">
        <v>65</v>
      </c>
      <c r="N358" s="341"/>
      <c r="O358" s="341"/>
      <c r="P358" s="341"/>
      <c r="Q358" s="341"/>
      <c r="R358" s="341"/>
      <c r="S358" s="342"/>
      <c r="T358" s="38" t="s">
        <v>66</v>
      </c>
      <c r="U358" s="307">
        <f>IFERROR(U355/H355,"0")+IFERROR(U356/H356,"0")+IFERROR(U357/H357,"0")</f>
        <v>0</v>
      </c>
      <c r="V358" s="307">
        <f>IFERROR(V355/H355,"0")+IFERROR(V356/H356,"0")+IFERROR(V357/H357,"0")</f>
        <v>0</v>
      </c>
      <c r="W358" s="307">
        <f>IFERROR(IF(W355="",0,W355),"0")+IFERROR(IF(W356="",0,W356),"0")+IFERROR(IF(W357="",0,W357),"0")</f>
        <v>0</v>
      </c>
      <c r="X358" s="308"/>
      <c r="Y358" s="308"/>
    </row>
    <row r="359" spans="1:29" x14ac:dyDescent="0.2">
      <c r="A359" s="313"/>
      <c r="B359" s="313"/>
      <c r="C359" s="313"/>
      <c r="D359" s="313"/>
      <c r="E359" s="313"/>
      <c r="F359" s="313"/>
      <c r="G359" s="313"/>
      <c r="H359" s="313"/>
      <c r="I359" s="313"/>
      <c r="J359" s="313"/>
      <c r="K359" s="313"/>
      <c r="L359" s="389"/>
      <c r="M359" s="387" t="s">
        <v>65</v>
      </c>
      <c r="N359" s="341"/>
      <c r="O359" s="341"/>
      <c r="P359" s="341"/>
      <c r="Q359" s="341"/>
      <c r="R359" s="341"/>
      <c r="S359" s="342"/>
      <c r="T359" s="38" t="s">
        <v>64</v>
      </c>
      <c r="U359" s="307">
        <f>IFERROR(SUM(U355:U357),"0")</f>
        <v>0</v>
      </c>
      <c r="V359" s="307">
        <f>IFERROR(SUM(V355:V357),"0")</f>
        <v>0</v>
      </c>
      <c r="W359" s="38"/>
      <c r="X359" s="308"/>
      <c r="Y359" s="308"/>
    </row>
    <row r="360" spans="1:29" ht="14.25" customHeight="1" x14ac:dyDescent="0.25">
      <c r="A360" s="383" t="s">
        <v>93</v>
      </c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  <c r="T360" s="313"/>
      <c r="U360" s="313"/>
      <c r="V360" s="313"/>
      <c r="W360" s="313"/>
      <c r="X360" s="300"/>
      <c r="Y360" s="300"/>
    </row>
    <row r="361" spans="1:29" ht="27" customHeight="1" x14ac:dyDescent="0.25">
      <c r="A361" s="55" t="s">
        <v>557</v>
      </c>
      <c r="B361" s="55" t="s">
        <v>558</v>
      </c>
      <c r="C361" s="32">
        <v>4301170009</v>
      </c>
      <c r="D361" s="384">
        <v>4680115882997</v>
      </c>
      <c r="E361" s="329"/>
      <c r="F361" s="304">
        <v>0.13</v>
      </c>
      <c r="G361" s="33">
        <v>10</v>
      </c>
      <c r="H361" s="304">
        <v>1.3</v>
      </c>
      <c r="I361" s="304">
        <v>1.43</v>
      </c>
      <c r="J361" s="33">
        <v>320</v>
      </c>
      <c r="K361" s="34" t="s">
        <v>549</v>
      </c>
      <c r="L361" s="33">
        <v>150</v>
      </c>
      <c r="M361" s="590" t="s">
        <v>559</v>
      </c>
      <c r="N361" s="386"/>
      <c r="O361" s="386"/>
      <c r="P361" s="386"/>
      <c r="Q361" s="329"/>
      <c r="R361" s="35"/>
      <c r="S361" s="35"/>
      <c r="T361" s="36" t="s">
        <v>64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IFERROR(IF(V361=0,"",ROUNDUP(V361/H361,0)*0.00266),"")</f>
        <v/>
      </c>
      <c r="X361" s="57"/>
      <c r="Y361" s="58" t="s">
        <v>270</v>
      </c>
      <c r="AC361" s="260" t="s">
        <v>1</v>
      </c>
    </row>
    <row r="362" spans="1:29" x14ac:dyDescent="0.2">
      <c r="A362" s="388"/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89"/>
      <c r="M362" s="387" t="s">
        <v>65</v>
      </c>
      <c r="N362" s="341"/>
      <c r="O362" s="341"/>
      <c r="P362" s="341"/>
      <c r="Q362" s="341"/>
      <c r="R362" s="341"/>
      <c r="S362" s="342"/>
      <c r="T362" s="38" t="s">
        <v>66</v>
      </c>
      <c r="U362" s="307">
        <f>IFERROR(U361/H361,"0")</f>
        <v>0</v>
      </c>
      <c r="V362" s="307">
        <f>IFERROR(V361/H361,"0")</f>
        <v>0</v>
      </c>
      <c r="W362" s="307">
        <f>IFERROR(IF(W361="",0,W361),"0")</f>
        <v>0</v>
      </c>
      <c r="X362" s="308"/>
      <c r="Y362" s="308"/>
    </row>
    <row r="363" spans="1:29" x14ac:dyDescent="0.2">
      <c r="A363" s="313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89"/>
      <c r="M363" s="387" t="s">
        <v>65</v>
      </c>
      <c r="N363" s="341"/>
      <c r="O363" s="341"/>
      <c r="P363" s="341"/>
      <c r="Q363" s="341"/>
      <c r="R363" s="341"/>
      <c r="S363" s="342"/>
      <c r="T363" s="38" t="s">
        <v>64</v>
      </c>
      <c r="U363" s="307">
        <f>IFERROR(SUM(U361:U361),"0")</f>
        <v>0</v>
      </c>
      <c r="V363" s="307">
        <f>IFERROR(SUM(V361:V361),"0")</f>
        <v>0</v>
      </c>
      <c r="W363" s="38"/>
      <c r="X363" s="308"/>
      <c r="Y363" s="308"/>
    </row>
    <row r="364" spans="1:29" ht="16.5" customHeight="1" x14ac:dyDescent="0.25">
      <c r="A364" s="382" t="s">
        <v>560</v>
      </c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  <c r="T364" s="313"/>
      <c r="U364" s="313"/>
      <c r="V364" s="313"/>
      <c r="W364" s="313"/>
      <c r="X364" s="301"/>
      <c r="Y364" s="301"/>
    </row>
    <row r="365" spans="1:29" ht="14.25" customHeight="1" x14ac:dyDescent="0.25">
      <c r="A365" s="383" t="s">
        <v>98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0"/>
      <c r="Y365" s="300"/>
    </row>
    <row r="366" spans="1:29" ht="27" customHeight="1" x14ac:dyDescent="0.25">
      <c r="A366" s="55" t="s">
        <v>561</v>
      </c>
      <c r="B366" s="55" t="s">
        <v>562</v>
      </c>
      <c r="C366" s="32">
        <v>4301020196</v>
      </c>
      <c r="D366" s="384">
        <v>4607091389388</v>
      </c>
      <c r="E366" s="329"/>
      <c r="F366" s="304">
        <v>1.3</v>
      </c>
      <c r="G366" s="33">
        <v>4</v>
      </c>
      <c r="H366" s="304">
        <v>5.2</v>
      </c>
      <c r="I366" s="304">
        <v>5.6079999999999997</v>
      </c>
      <c r="J366" s="33">
        <v>104</v>
      </c>
      <c r="K366" s="34" t="s">
        <v>129</v>
      </c>
      <c r="L366" s="33">
        <v>35</v>
      </c>
      <c r="M366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86"/>
      <c r="O366" s="386"/>
      <c r="P366" s="386"/>
      <c r="Q366" s="329"/>
      <c r="R366" s="35"/>
      <c r="S366" s="35"/>
      <c r="T366" s="36" t="s">
        <v>64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4301020185</v>
      </c>
      <c r="D367" s="384">
        <v>4607091389364</v>
      </c>
      <c r="E367" s="329"/>
      <c r="F367" s="304">
        <v>0.42</v>
      </c>
      <c r="G367" s="33">
        <v>6</v>
      </c>
      <c r="H367" s="304">
        <v>2.52</v>
      </c>
      <c r="I367" s="304">
        <v>2.75</v>
      </c>
      <c r="J367" s="33">
        <v>156</v>
      </c>
      <c r="K367" s="34" t="s">
        <v>129</v>
      </c>
      <c r="L367" s="33">
        <v>35</v>
      </c>
      <c r="M367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86"/>
      <c r="O367" s="386"/>
      <c r="P367" s="386"/>
      <c r="Q367" s="329"/>
      <c r="R367" s="35"/>
      <c r="S367" s="35"/>
      <c r="T367" s="36" t="s">
        <v>64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IFERROR(IF(V367=0,"",ROUNDUP(V367/H367,0)*0.00753),"")</f>
        <v/>
      </c>
      <c r="X367" s="57"/>
      <c r="Y367" s="58"/>
      <c r="AC367" s="262" t="s">
        <v>1</v>
      </c>
    </row>
    <row r="368" spans="1:29" x14ac:dyDescent="0.2">
      <c r="A368" s="388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89"/>
      <c r="M368" s="387" t="s">
        <v>65</v>
      </c>
      <c r="N368" s="341"/>
      <c r="O368" s="341"/>
      <c r="P368" s="341"/>
      <c r="Q368" s="341"/>
      <c r="R368" s="341"/>
      <c r="S368" s="342"/>
      <c r="T368" s="38" t="s">
        <v>66</v>
      </c>
      <c r="U368" s="307">
        <f>IFERROR(U366/H366,"0")+IFERROR(U367/H367,"0")</f>
        <v>0</v>
      </c>
      <c r="V368" s="307">
        <f>IFERROR(V366/H366,"0")+IFERROR(V367/H367,"0")</f>
        <v>0</v>
      </c>
      <c r="W368" s="307">
        <f>IFERROR(IF(W366="",0,W366),"0")+IFERROR(IF(W367="",0,W367),"0")</f>
        <v>0</v>
      </c>
      <c r="X368" s="308"/>
      <c r="Y368" s="308"/>
    </row>
    <row r="369" spans="1:29" x14ac:dyDescent="0.2">
      <c r="A369" s="313"/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89"/>
      <c r="M369" s="387" t="s">
        <v>65</v>
      </c>
      <c r="N369" s="341"/>
      <c r="O369" s="341"/>
      <c r="P369" s="341"/>
      <c r="Q369" s="341"/>
      <c r="R369" s="341"/>
      <c r="S369" s="342"/>
      <c r="T369" s="38" t="s">
        <v>64</v>
      </c>
      <c r="U369" s="307">
        <f>IFERROR(SUM(U366:U367),"0")</f>
        <v>0</v>
      </c>
      <c r="V369" s="307">
        <f>IFERROR(SUM(V366:V367),"0")</f>
        <v>0</v>
      </c>
      <c r="W369" s="38"/>
      <c r="X369" s="308"/>
      <c r="Y369" s="308"/>
    </row>
    <row r="370" spans="1:29" ht="14.25" customHeight="1" x14ac:dyDescent="0.25">
      <c r="A370" s="383" t="s">
        <v>59</v>
      </c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  <c r="T370" s="313"/>
      <c r="U370" s="313"/>
      <c r="V370" s="313"/>
      <c r="W370" s="313"/>
      <c r="X370" s="300"/>
      <c r="Y370" s="300"/>
    </row>
    <row r="371" spans="1:29" ht="27" customHeight="1" x14ac:dyDescent="0.25">
      <c r="A371" s="55" t="s">
        <v>565</v>
      </c>
      <c r="B371" s="55" t="s">
        <v>566</v>
      </c>
      <c r="C371" s="32">
        <v>4301031179</v>
      </c>
      <c r="D371" s="384">
        <v>4607091389739</v>
      </c>
      <c r="E371" s="329"/>
      <c r="F371" s="304">
        <v>0.7</v>
      </c>
      <c r="G371" s="33">
        <v>6</v>
      </c>
      <c r="H371" s="304">
        <v>4.2</v>
      </c>
      <c r="I371" s="304">
        <v>4.43</v>
      </c>
      <c r="J371" s="33">
        <v>156</v>
      </c>
      <c r="K371" s="34" t="s">
        <v>62</v>
      </c>
      <c r="L371" s="33">
        <v>45</v>
      </c>
      <c r="M371" s="59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86"/>
      <c r="O371" s="386"/>
      <c r="P371" s="386"/>
      <c r="Q371" s="329"/>
      <c r="R371" s="35"/>
      <c r="S371" s="35"/>
      <c r="T371" s="36" t="s">
        <v>64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IFERROR(IF(V371=0,"",ROUNDUP(V371/H371,0)*0.00753),"")</f>
        <v/>
      </c>
      <c r="X371" s="57"/>
      <c r="Y371" s="58"/>
      <c r="AC371" s="263" t="s">
        <v>1</v>
      </c>
    </row>
    <row r="372" spans="1:29" ht="27" customHeight="1" x14ac:dyDescent="0.25">
      <c r="A372" s="55" t="s">
        <v>567</v>
      </c>
      <c r="B372" s="55" t="s">
        <v>568</v>
      </c>
      <c r="C372" s="32">
        <v>4301031176</v>
      </c>
      <c r="D372" s="384">
        <v>4607091389425</v>
      </c>
      <c r="E372" s="329"/>
      <c r="F372" s="304">
        <v>0.35</v>
      </c>
      <c r="G372" s="33">
        <v>6</v>
      </c>
      <c r="H372" s="304">
        <v>2.1</v>
      </c>
      <c r="I372" s="304">
        <v>2.23</v>
      </c>
      <c r="J372" s="33">
        <v>234</v>
      </c>
      <c r="K372" s="34" t="s">
        <v>62</v>
      </c>
      <c r="L372" s="33">
        <v>45</v>
      </c>
      <c r="M372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86"/>
      <c r="O372" s="386"/>
      <c r="P372" s="386"/>
      <c r="Q372" s="329"/>
      <c r="R372" s="35"/>
      <c r="S372" s="35"/>
      <c r="T372" s="36" t="s">
        <v>64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IFERROR(IF(V372=0,"",ROUNDUP(V372/H372,0)*0.00502),"")</f>
        <v/>
      </c>
      <c r="X372" s="57"/>
      <c r="Y372" s="58"/>
      <c r="AC372" s="264" t="s">
        <v>1</v>
      </c>
    </row>
    <row r="373" spans="1:29" ht="27" customHeight="1" x14ac:dyDescent="0.25">
      <c r="A373" s="55" t="s">
        <v>569</v>
      </c>
      <c r="B373" s="55" t="s">
        <v>570</v>
      </c>
      <c r="C373" s="32">
        <v>4301031167</v>
      </c>
      <c r="D373" s="384">
        <v>4680115880771</v>
      </c>
      <c r="E373" s="329"/>
      <c r="F373" s="304">
        <v>0.28000000000000003</v>
      </c>
      <c r="G373" s="33">
        <v>6</v>
      </c>
      <c r="H373" s="304">
        <v>1.68</v>
      </c>
      <c r="I373" s="304">
        <v>1.81</v>
      </c>
      <c r="J373" s="33">
        <v>234</v>
      </c>
      <c r="K373" s="34" t="s">
        <v>62</v>
      </c>
      <c r="L373" s="33">
        <v>45</v>
      </c>
      <c r="M373" s="5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86"/>
      <c r="O373" s="386"/>
      <c r="P373" s="386"/>
      <c r="Q373" s="329"/>
      <c r="R373" s="35"/>
      <c r="S373" s="35"/>
      <c r="T373" s="36" t="s">
        <v>64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IFERROR(IF(V373=0,"",ROUNDUP(V373/H373,0)*0.00502),"")</f>
        <v/>
      </c>
      <c r="X373" s="57"/>
      <c r="Y373" s="58"/>
      <c r="AC373" s="265" t="s">
        <v>1</v>
      </c>
    </row>
    <row r="374" spans="1:29" ht="27" customHeight="1" x14ac:dyDescent="0.25">
      <c r="A374" s="55" t="s">
        <v>571</v>
      </c>
      <c r="B374" s="55" t="s">
        <v>572</v>
      </c>
      <c r="C374" s="32">
        <v>4301031173</v>
      </c>
      <c r="D374" s="384">
        <v>4607091389500</v>
      </c>
      <c r="E374" s="329"/>
      <c r="F374" s="304">
        <v>0.35</v>
      </c>
      <c r="G374" s="33">
        <v>6</v>
      </c>
      <c r="H374" s="304">
        <v>2.1</v>
      </c>
      <c r="I374" s="304">
        <v>2.23</v>
      </c>
      <c r="J374" s="33">
        <v>234</v>
      </c>
      <c r="K374" s="34" t="s">
        <v>62</v>
      </c>
      <c r="L374" s="33">
        <v>45</v>
      </c>
      <c r="M374" s="59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86"/>
      <c r="O374" s="386"/>
      <c r="P374" s="386"/>
      <c r="Q374" s="329"/>
      <c r="R374" s="35"/>
      <c r="S374" s="35"/>
      <c r="T374" s="36" t="s">
        <v>64</v>
      </c>
      <c r="U374" s="305">
        <v>0</v>
      </c>
      <c r="V374" s="306">
        <f>IFERROR(IF(U374="",0,CEILING((U374/$H374),1)*$H374),"")</f>
        <v>0</v>
      </c>
      <c r="W374" s="37" t="str">
        <f>IFERROR(IF(V374=0,"",ROUNDUP(V374/H374,0)*0.00502),"")</f>
        <v/>
      </c>
      <c r="X374" s="57"/>
      <c r="Y374" s="58"/>
      <c r="AC374" s="266" t="s">
        <v>1</v>
      </c>
    </row>
    <row r="375" spans="1:29" ht="27" customHeight="1" x14ac:dyDescent="0.25">
      <c r="A375" s="55" t="s">
        <v>573</v>
      </c>
      <c r="B375" s="55" t="s">
        <v>574</v>
      </c>
      <c r="C375" s="32">
        <v>4301031103</v>
      </c>
      <c r="D375" s="384">
        <v>4680115881983</v>
      </c>
      <c r="E375" s="329"/>
      <c r="F375" s="304">
        <v>0.28000000000000003</v>
      </c>
      <c r="G375" s="33">
        <v>4</v>
      </c>
      <c r="H375" s="304">
        <v>1.1200000000000001</v>
      </c>
      <c r="I375" s="304">
        <v>1.252</v>
      </c>
      <c r="J375" s="33">
        <v>234</v>
      </c>
      <c r="K375" s="34" t="s">
        <v>62</v>
      </c>
      <c r="L375" s="33">
        <v>40</v>
      </c>
      <c r="M375" s="597" t="s">
        <v>575</v>
      </c>
      <c r="N375" s="386"/>
      <c r="O375" s="386"/>
      <c r="P375" s="386"/>
      <c r="Q375" s="329"/>
      <c r="R375" s="35"/>
      <c r="S375" s="35"/>
      <c r="T375" s="36" t="s">
        <v>64</v>
      </c>
      <c r="U375" s="305">
        <v>0</v>
      </c>
      <c r="V375" s="306">
        <f>IFERROR(IF(U375="",0,CEILING((U375/$H375),1)*$H375),"")</f>
        <v>0</v>
      </c>
      <c r="W375" s="37" t="str">
        <f>IFERROR(IF(V375=0,"",ROUNDUP(V375/H375,0)*0.00502),"")</f>
        <v/>
      </c>
      <c r="X375" s="57"/>
      <c r="Y375" s="58"/>
      <c r="AC375" s="267" t="s">
        <v>1</v>
      </c>
    </row>
    <row r="376" spans="1:29" x14ac:dyDescent="0.2">
      <c r="A376" s="388"/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89"/>
      <c r="M376" s="387" t="s">
        <v>65</v>
      </c>
      <c r="N376" s="341"/>
      <c r="O376" s="341"/>
      <c r="P376" s="341"/>
      <c r="Q376" s="341"/>
      <c r="R376" s="341"/>
      <c r="S376" s="342"/>
      <c r="T376" s="38" t="s">
        <v>66</v>
      </c>
      <c r="U376" s="307">
        <f>IFERROR(U371/H371,"0")+IFERROR(U372/H372,"0")+IFERROR(U373/H373,"0")+IFERROR(U374/H374,"0")+IFERROR(U375/H375,"0")</f>
        <v>0</v>
      </c>
      <c r="V376" s="307">
        <f>IFERROR(V371/H371,"0")+IFERROR(V372/H372,"0")+IFERROR(V373/H373,"0")+IFERROR(V374/H374,"0")+IFERROR(V375/H375,"0")</f>
        <v>0</v>
      </c>
      <c r="W376" s="307">
        <f>IFERROR(IF(W371="",0,W371),"0")+IFERROR(IF(W372="",0,W372),"0")+IFERROR(IF(W373="",0,W373),"0")+IFERROR(IF(W374="",0,W374),"0")+IFERROR(IF(W375="",0,W375),"0")</f>
        <v>0</v>
      </c>
      <c r="X376" s="308"/>
      <c r="Y376" s="308"/>
    </row>
    <row r="377" spans="1:29" x14ac:dyDescent="0.2">
      <c r="A377" s="313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89"/>
      <c r="M377" s="387" t="s">
        <v>65</v>
      </c>
      <c r="N377" s="341"/>
      <c r="O377" s="341"/>
      <c r="P377" s="341"/>
      <c r="Q377" s="341"/>
      <c r="R377" s="341"/>
      <c r="S377" s="342"/>
      <c r="T377" s="38" t="s">
        <v>64</v>
      </c>
      <c r="U377" s="307">
        <f>IFERROR(SUM(U371:U375),"0")</f>
        <v>0</v>
      </c>
      <c r="V377" s="307">
        <f>IFERROR(SUM(V371:V375),"0")</f>
        <v>0</v>
      </c>
      <c r="W377" s="38"/>
      <c r="X377" s="308"/>
      <c r="Y377" s="308"/>
    </row>
    <row r="378" spans="1:29" ht="14.25" customHeight="1" x14ac:dyDescent="0.25">
      <c r="A378" s="383" t="s">
        <v>81</v>
      </c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  <c r="T378" s="313"/>
      <c r="U378" s="313"/>
      <c r="V378" s="313"/>
      <c r="W378" s="313"/>
      <c r="X378" s="300"/>
      <c r="Y378" s="300"/>
    </row>
    <row r="379" spans="1:29" ht="27" customHeight="1" x14ac:dyDescent="0.25">
      <c r="A379" s="55" t="s">
        <v>576</v>
      </c>
      <c r="B379" s="55" t="s">
        <v>577</v>
      </c>
      <c r="C379" s="32">
        <v>4301032044</v>
      </c>
      <c r="D379" s="384">
        <v>4680115883000</v>
      </c>
      <c r="E379" s="329"/>
      <c r="F379" s="304">
        <v>0.03</v>
      </c>
      <c r="G379" s="33">
        <v>20</v>
      </c>
      <c r="H379" s="304">
        <v>0.6</v>
      </c>
      <c r="I379" s="304">
        <v>0.63</v>
      </c>
      <c r="J379" s="33">
        <v>350</v>
      </c>
      <c r="K379" s="34" t="s">
        <v>549</v>
      </c>
      <c r="L379" s="33">
        <v>60</v>
      </c>
      <c r="M379" s="598" t="s">
        <v>578</v>
      </c>
      <c r="N379" s="386"/>
      <c r="O379" s="386"/>
      <c r="P379" s="386"/>
      <c r="Q379" s="329"/>
      <c r="R379" s="35"/>
      <c r="S379" s="35"/>
      <c r="T379" s="36" t="s">
        <v>64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IFERROR(IF(V379=0,"",ROUNDUP(V379/H379,0)*0.00349),"")</f>
        <v/>
      </c>
      <c r="X379" s="57"/>
      <c r="Y379" s="58" t="s">
        <v>270</v>
      </c>
      <c r="AC379" s="268" t="s">
        <v>1</v>
      </c>
    </row>
    <row r="380" spans="1:29" x14ac:dyDescent="0.2">
      <c r="A380" s="388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89"/>
      <c r="M380" s="387" t="s">
        <v>65</v>
      </c>
      <c r="N380" s="341"/>
      <c r="O380" s="341"/>
      <c r="P380" s="341"/>
      <c r="Q380" s="341"/>
      <c r="R380" s="341"/>
      <c r="S380" s="342"/>
      <c r="T380" s="38" t="s">
        <v>66</v>
      </c>
      <c r="U380" s="307">
        <f>IFERROR(U379/H379,"0")</f>
        <v>0</v>
      </c>
      <c r="V380" s="307">
        <f>IFERROR(V379/H379,"0")</f>
        <v>0</v>
      </c>
      <c r="W380" s="307">
        <f>IFERROR(IF(W379="",0,W379),"0")</f>
        <v>0</v>
      </c>
      <c r="X380" s="308"/>
      <c r="Y380" s="308"/>
    </row>
    <row r="381" spans="1:29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89"/>
      <c r="M381" s="387" t="s">
        <v>65</v>
      </c>
      <c r="N381" s="341"/>
      <c r="O381" s="341"/>
      <c r="P381" s="341"/>
      <c r="Q381" s="341"/>
      <c r="R381" s="341"/>
      <c r="S381" s="342"/>
      <c r="T381" s="38" t="s">
        <v>64</v>
      </c>
      <c r="U381" s="307">
        <f>IFERROR(SUM(U379:U379),"0")</f>
        <v>0</v>
      </c>
      <c r="V381" s="307">
        <f>IFERROR(SUM(V379:V379),"0")</f>
        <v>0</v>
      </c>
      <c r="W381" s="38"/>
      <c r="X381" s="308"/>
      <c r="Y381" s="308"/>
    </row>
    <row r="382" spans="1:29" ht="14.25" customHeight="1" x14ac:dyDescent="0.25">
      <c r="A382" s="383" t="s">
        <v>93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0"/>
      <c r="Y382" s="300"/>
    </row>
    <row r="383" spans="1:29" ht="27" customHeight="1" x14ac:dyDescent="0.25">
      <c r="A383" s="55" t="s">
        <v>579</v>
      </c>
      <c r="B383" s="55" t="s">
        <v>580</v>
      </c>
      <c r="C383" s="32">
        <v>4301170008</v>
      </c>
      <c r="D383" s="384">
        <v>4680115882980</v>
      </c>
      <c r="E383" s="329"/>
      <c r="F383" s="304">
        <v>0.13</v>
      </c>
      <c r="G383" s="33">
        <v>10</v>
      </c>
      <c r="H383" s="304">
        <v>1.3</v>
      </c>
      <c r="I383" s="304">
        <v>1.43</v>
      </c>
      <c r="J383" s="33">
        <v>320</v>
      </c>
      <c r="K383" s="34" t="s">
        <v>549</v>
      </c>
      <c r="L383" s="33">
        <v>150</v>
      </c>
      <c r="M383" s="599" t="s">
        <v>581</v>
      </c>
      <c r="N383" s="386"/>
      <c r="O383" s="386"/>
      <c r="P383" s="386"/>
      <c r="Q383" s="329"/>
      <c r="R383" s="35"/>
      <c r="S383" s="35"/>
      <c r="T383" s="36" t="s">
        <v>64</v>
      </c>
      <c r="U383" s="305">
        <v>0</v>
      </c>
      <c r="V383" s="306">
        <f>IFERROR(IF(U383="",0,CEILING((U383/$H383),1)*$H383),"")</f>
        <v>0</v>
      </c>
      <c r="W383" s="37" t="str">
        <f>IFERROR(IF(V383=0,"",ROUNDUP(V383/H383,0)*0.00266),"")</f>
        <v/>
      </c>
      <c r="X383" s="57"/>
      <c r="Y383" s="58" t="s">
        <v>270</v>
      </c>
      <c r="AC383" s="269" t="s">
        <v>1</v>
      </c>
    </row>
    <row r="384" spans="1:29" x14ac:dyDescent="0.2">
      <c r="A384" s="388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89"/>
      <c r="M384" s="387" t="s">
        <v>65</v>
      </c>
      <c r="N384" s="341"/>
      <c r="O384" s="341"/>
      <c r="P384" s="341"/>
      <c r="Q384" s="341"/>
      <c r="R384" s="341"/>
      <c r="S384" s="342"/>
      <c r="T384" s="38" t="s">
        <v>66</v>
      </c>
      <c r="U384" s="307">
        <f>IFERROR(U383/H383,"0")</f>
        <v>0</v>
      </c>
      <c r="V384" s="307">
        <f>IFERROR(V383/H383,"0")</f>
        <v>0</v>
      </c>
      <c r="W384" s="307">
        <f>IFERROR(IF(W383="",0,W383),"0")</f>
        <v>0</v>
      </c>
      <c r="X384" s="308"/>
      <c r="Y384" s="308"/>
    </row>
    <row r="385" spans="1:29" x14ac:dyDescent="0.2">
      <c r="A385" s="313"/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89"/>
      <c r="M385" s="387" t="s">
        <v>65</v>
      </c>
      <c r="N385" s="341"/>
      <c r="O385" s="341"/>
      <c r="P385" s="341"/>
      <c r="Q385" s="341"/>
      <c r="R385" s="341"/>
      <c r="S385" s="342"/>
      <c r="T385" s="38" t="s">
        <v>64</v>
      </c>
      <c r="U385" s="307">
        <f>IFERROR(SUM(U383:U383),"0")</f>
        <v>0</v>
      </c>
      <c r="V385" s="307">
        <f>IFERROR(SUM(V383:V383),"0")</f>
        <v>0</v>
      </c>
      <c r="W385" s="38"/>
      <c r="X385" s="308"/>
      <c r="Y385" s="308"/>
    </row>
    <row r="386" spans="1:29" ht="27.75" customHeight="1" x14ac:dyDescent="0.2">
      <c r="A386" s="380" t="s">
        <v>582</v>
      </c>
      <c r="B386" s="381"/>
      <c r="C386" s="381"/>
      <c r="D386" s="381"/>
      <c r="E386" s="381"/>
      <c r="F386" s="381"/>
      <c r="G386" s="381"/>
      <c r="H386" s="381"/>
      <c r="I386" s="381"/>
      <c r="J386" s="381"/>
      <c r="K386" s="381"/>
      <c r="L386" s="381"/>
      <c r="M386" s="381"/>
      <c r="N386" s="381"/>
      <c r="O386" s="381"/>
      <c r="P386" s="381"/>
      <c r="Q386" s="381"/>
      <c r="R386" s="381"/>
      <c r="S386" s="381"/>
      <c r="T386" s="381"/>
      <c r="U386" s="381"/>
      <c r="V386" s="381"/>
      <c r="W386" s="381"/>
      <c r="X386" s="49"/>
      <c r="Y386" s="49"/>
    </row>
    <row r="387" spans="1:29" ht="16.5" customHeight="1" x14ac:dyDescent="0.25">
      <c r="A387" s="382" t="s">
        <v>582</v>
      </c>
      <c r="B387" s="313"/>
      <c r="C387" s="313"/>
      <c r="D387" s="313"/>
      <c r="E387" s="313"/>
      <c r="F387" s="313"/>
      <c r="G387" s="313"/>
      <c r="H387" s="313"/>
      <c r="I387" s="313"/>
      <c r="J387" s="313"/>
      <c r="K387" s="313"/>
      <c r="L387" s="313"/>
      <c r="M387" s="313"/>
      <c r="N387" s="313"/>
      <c r="O387" s="313"/>
      <c r="P387" s="313"/>
      <c r="Q387" s="313"/>
      <c r="R387" s="313"/>
      <c r="S387" s="313"/>
      <c r="T387" s="313"/>
      <c r="U387" s="313"/>
      <c r="V387" s="313"/>
      <c r="W387" s="313"/>
      <c r="X387" s="301"/>
      <c r="Y387" s="301"/>
    </row>
    <row r="388" spans="1:29" ht="14.25" customHeight="1" x14ac:dyDescent="0.25">
      <c r="A388" s="383" t="s">
        <v>105</v>
      </c>
      <c r="B388" s="313"/>
      <c r="C388" s="313"/>
      <c r="D388" s="313"/>
      <c r="E388" s="313"/>
      <c r="F388" s="313"/>
      <c r="G388" s="313"/>
      <c r="H388" s="313"/>
      <c r="I388" s="313"/>
      <c r="J388" s="313"/>
      <c r="K388" s="313"/>
      <c r="L388" s="313"/>
      <c r="M388" s="313"/>
      <c r="N388" s="313"/>
      <c r="O388" s="313"/>
      <c r="P388" s="313"/>
      <c r="Q388" s="313"/>
      <c r="R388" s="313"/>
      <c r="S388" s="313"/>
      <c r="T388" s="313"/>
      <c r="U388" s="313"/>
      <c r="V388" s="313"/>
      <c r="W388" s="313"/>
      <c r="X388" s="300"/>
      <c r="Y388" s="300"/>
    </row>
    <row r="389" spans="1:29" ht="27" customHeight="1" x14ac:dyDescent="0.25">
      <c r="A389" s="55" t="s">
        <v>583</v>
      </c>
      <c r="B389" s="55" t="s">
        <v>584</v>
      </c>
      <c r="C389" s="32">
        <v>4301011371</v>
      </c>
      <c r="D389" s="384">
        <v>4607091389067</v>
      </c>
      <c r="E389" s="329"/>
      <c r="F389" s="304">
        <v>0.88</v>
      </c>
      <c r="G389" s="33">
        <v>6</v>
      </c>
      <c r="H389" s="304">
        <v>5.28</v>
      </c>
      <c r="I389" s="304">
        <v>5.64</v>
      </c>
      <c r="J389" s="33">
        <v>104</v>
      </c>
      <c r="K389" s="34" t="s">
        <v>129</v>
      </c>
      <c r="L389" s="33">
        <v>55</v>
      </c>
      <c r="M389" s="60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86"/>
      <c r="O389" s="386"/>
      <c r="P389" s="386"/>
      <c r="Q389" s="329"/>
      <c r="R389" s="35"/>
      <c r="S389" s="35"/>
      <c r="T389" s="36" t="s">
        <v>64</v>
      </c>
      <c r="U389" s="305">
        <v>95</v>
      </c>
      <c r="V389" s="306">
        <f t="shared" ref="V389:V398" si="15">IFERROR(IF(U389="",0,CEILING((U389/$H389),1)*$H389),"")</f>
        <v>95.04</v>
      </c>
      <c r="W389" s="37">
        <f>IFERROR(IF(V389=0,"",ROUNDUP(V389/H389,0)*0.01196),"")</f>
        <v>0.21528</v>
      </c>
      <c r="X389" s="57"/>
      <c r="Y389" s="58"/>
      <c r="AC389" s="270" t="s">
        <v>1</v>
      </c>
    </row>
    <row r="390" spans="1:29" ht="27" customHeight="1" x14ac:dyDescent="0.25">
      <c r="A390" s="55" t="s">
        <v>585</v>
      </c>
      <c r="B390" s="55" t="s">
        <v>586</v>
      </c>
      <c r="C390" s="32">
        <v>4301011363</v>
      </c>
      <c r="D390" s="384">
        <v>4607091383522</v>
      </c>
      <c r="E390" s="329"/>
      <c r="F390" s="304">
        <v>0.88</v>
      </c>
      <c r="G390" s="33">
        <v>6</v>
      </c>
      <c r="H390" s="304">
        <v>5.28</v>
      </c>
      <c r="I390" s="304">
        <v>5.64</v>
      </c>
      <c r="J390" s="33">
        <v>104</v>
      </c>
      <c r="K390" s="34" t="s">
        <v>101</v>
      </c>
      <c r="L390" s="33">
        <v>55</v>
      </c>
      <c r="M390" s="60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86"/>
      <c r="O390" s="386"/>
      <c r="P390" s="386"/>
      <c r="Q390" s="329"/>
      <c r="R390" s="35"/>
      <c r="S390" s="35"/>
      <c r="T390" s="36" t="s">
        <v>64</v>
      </c>
      <c r="U390" s="305">
        <v>100</v>
      </c>
      <c r="V390" s="306">
        <f t="shared" si="15"/>
        <v>100.32000000000001</v>
      </c>
      <c r="W390" s="37">
        <f>IFERROR(IF(V390=0,"",ROUNDUP(V390/H390,0)*0.01196),"")</f>
        <v>0.22724</v>
      </c>
      <c r="X390" s="57"/>
      <c r="Y390" s="58"/>
      <c r="AC390" s="271" t="s">
        <v>1</v>
      </c>
    </row>
    <row r="391" spans="1:29" ht="27" customHeight="1" x14ac:dyDescent="0.25">
      <c r="A391" s="55" t="s">
        <v>587</v>
      </c>
      <c r="B391" s="55" t="s">
        <v>588</v>
      </c>
      <c r="C391" s="32">
        <v>4301011431</v>
      </c>
      <c r="D391" s="384">
        <v>4607091384437</v>
      </c>
      <c r="E391" s="329"/>
      <c r="F391" s="304">
        <v>0.88</v>
      </c>
      <c r="G391" s="33">
        <v>6</v>
      </c>
      <c r="H391" s="304">
        <v>5.28</v>
      </c>
      <c r="I391" s="304">
        <v>5.64</v>
      </c>
      <c r="J391" s="33">
        <v>104</v>
      </c>
      <c r="K391" s="34" t="s">
        <v>101</v>
      </c>
      <c r="L391" s="33">
        <v>50</v>
      </c>
      <c r="M391" s="602" t="s">
        <v>589</v>
      </c>
      <c r="N391" s="386"/>
      <c r="O391" s="386"/>
      <c r="P391" s="386"/>
      <c r="Q391" s="329"/>
      <c r="R391" s="35"/>
      <c r="S391" s="35"/>
      <c r="T391" s="36" t="s">
        <v>64</v>
      </c>
      <c r="U391" s="305">
        <v>60</v>
      </c>
      <c r="V391" s="306">
        <f t="shared" si="15"/>
        <v>63.36</v>
      </c>
      <c r="W391" s="37">
        <f>IFERROR(IF(V391=0,"",ROUNDUP(V391/H391,0)*0.01196),"")</f>
        <v>0.14352000000000001</v>
      </c>
      <c r="X391" s="57"/>
      <c r="Y391" s="58"/>
      <c r="AC391" s="272" t="s">
        <v>1</v>
      </c>
    </row>
    <row r="392" spans="1:29" ht="27" customHeight="1" x14ac:dyDescent="0.25">
      <c r="A392" s="55" t="s">
        <v>590</v>
      </c>
      <c r="B392" s="55" t="s">
        <v>591</v>
      </c>
      <c r="C392" s="32">
        <v>4301011365</v>
      </c>
      <c r="D392" s="384">
        <v>4607091389104</v>
      </c>
      <c r="E392" s="329"/>
      <c r="F392" s="304">
        <v>0.88</v>
      </c>
      <c r="G392" s="33">
        <v>6</v>
      </c>
      <c r="H392" s="304">
        <v>5.28</v>
      </c>
      <c r="I392" s="304">
        <v>5.64</v>
      </c>
      <c r="J392" s="33">
        <v>104</v>
      </c>
      <c r="K392" s="34" t="s">
        <v>101</v>
      </c>
      <c r="L392" s="33">
        <v>55</v>
      </c>
      <c r="M392" s="60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86"/>
      <c r="O392" s="386"/>
      <c r="P392" s="386"/>
      <c r="Q392" s="329"/>
      <c r="R392" s="35"/>
      <c r="S392" s="35"/>
      <c r="T392" s="36" t="s">
        <v>64</v>
      </c>
      <c r="U392" s="305">
        <v>0</v>
      </c>
      <c r="V392" s="306">
        <f t="shared" si="15"/>
        <v>0</v>
      </c>
      <c r="W392" s="37" t="str">
        <f>IFERROR(IF(V392=0,"",ROUNDUP(V392/H392,0)*0.01196),"")</f>
        <v/>
      </c>
      <c r="X392" s="57"/>
      <c r="Y392" s="58"/>
      <c r="AC392" s="273" t="s">
        <v>1</v>
      </c>
    </row>
    <row r="393" spans="1:29" ht="27" customHeight="1" x14ac:dyDescent="0.25">
      <c r="A393" s="55" t="s">
        <v>592</v>
      </c>
      <c r="B393" s="55" t="s">
        <v>593</v>
      </c>
      <c r="C393" s="32">
        <v>4301011142</v>
      </c>
      <c r="D393" s="384">
        <v>4607091389036</v>
      </c>
      <c r="E393" s="329"/>
      <c r="F393" s="304">
        <v>0.4</v>
      </c>
      <c r="G393" s="33">
        <v>6</v>
      </c>
      <c r="H393" s="304">
        <v>2.4</v>
      </c>
      <c r="I393" s="304">
        <v>2.6</v>
      </c>
      <c r="J393" s="33">
        <v>156</v>
      </c>
      <c r="K393" s="34" t="s">
        <v>129</v>
      </c>
      <c r="L393" s="33">
        <v>50</v>
      </c>
      <c r="M393" s="604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86"/>
      <c r="O393" s="386"/>
      <c r="P393" s="386"/>
      <c r="Q393" s="329"/>
      <c r="R393" s="35"/>
      <c r="S393" s="35"/>
      <c r="T393" s="36" t="s">
        <v>64</v>
      </c>
      <c r="U393" s="305">
        <v>140</v>
      </c>
      <c r="V393" s="306">
        <f t="shared" si="15"/>
        <v>141.6</v>
      </c>
      <c r="W393" s="37">
        <f>IFERROR(IF(V393=0,"",ROUNDUP(V393/H393,0)*0.00753),"")</f>
        <v>0.44427</v>
      </c>
      <c r="X393" s="57"/>
      <c r="Y393" s="58"/>
      <c r="AC393" s="274" t="s">
        <v>1</v>
      </c>
    </row>
    <row r="394" spans="1:29" ht="27" customHeight="1" x14ac:dyDescent="0.25">
      <c r="A394" s="55" t="s">
        <v>594</v>
      </c>
      <c r="B394" s="55" t="s">
        <v>595</v>
      </c>
      <c r="C394" s="32">
        <v>4301011367</v>
      </c>
      <c r="D394" s="384">
        <v>4680115880603</v>
      </c>
      <c r="E394" s="329"/>
      <c r="F394" s="304">
        <v>0.6</v>
      </c>
      <c r="G394" s="33">
        <v>6</v>
      </c>
      <c r="H394" s="304">
        <v>3.6</v>
      </c>
      <c r="I394" s="304">
        <v>3.84</v>
      </c>
      <c r="J394" s="33">
        <v>120</v>
      </c>
      <c r="K394" s="34" t="s">
        <v>101</v>
      </c>
      <c r="L394" s="33">
        <v>55</v>
      </c>
      <c r="M394" s="605" t="s">
        <v>596</v>
      </c>
      <c r="N394" s="386"/>
      <c r="O394" s="386"/>
      <c r="P394" s="386"/>
      <c r="Q394" s="329"/>
      <c r="R394" s="35"/>
      <c r="S394" s="35"/>
      <c r="T394" s="36" t="s">
        <v>64</v>
      </c>
      <c r="U394" s="305">
        <v>0</v>
      </c>
      <c r="V394" s="306">
        <f t="shared" si="15"/>
        <v>0</v>
      </c>
      <c r="W394" s="37" t="str">
        <f>IFERROR(IF(V394=0,"",ROUNDUP(V394/H394,0)*0.00937),"")</f>
        <v/>
      </c>
      <c r="X394" s="57"/>
      <c r="Y394" s="58"/>
      <c r="AC394" s="275" t="s">
        <v>1</v>
      </c>
    </row>
    <row r="395" spans="1:29" ht="27" customHeight="1" x14ac:dyDescent="0.25">
      <c r="A395" s="55" t="s">
        <v>597</v>
      </c>
      <c r="B395" s="55" t="s">
        <v>598</v>
      </c>
      <c r="C395" s="32">
        <v>4301011168</v>
      </c>
      <c r="D395" s="384">
        <v>4607091389999</v>
      </c>
      <c r="E395" s="329"/>
      <c r="F395" s="304">
        <v>0.6</v>
      </c>
      <c r="G395" s="33">
        <v>6</v>
      </c>
      <c r="H395" s="304">
        <v>3.6</v>
      </c>
      <c r="I395" s="304">
        <v>3.84</v>
      </c>
      <c r="J395" s="33">
        <v>120</v>
      </c>
      <c r="K395" s="34" t="s">
        <v>101</v>
      </c>
      <c r="L395" s="33">
        <v>55</v>
      </c>
      <c r="M395" s="606" t="s">
        <v>599</v>
      </c>
      <c r="N395" s="386"/>
      <c r="O395" s="386"/>
      <c r="P395" s="386"/>
      <c r="Q395" s="329"/>
      <c r="R395" s="35"/>
      <c r="S395" s="35"/>
      <c r="T395" s="36" t="s">
        <v>64</v>
      </c>
      <c r="U395" s="305">
        <v>0</v>
      </c>
      <c r="V395" s="306">
        <f t="shared" si="15"/>
        <v>0</v>
      </c>
      <c r="W395" s="37" t="str">
        <f>IFERROR(IF(V395=0,"",ROUNDUP(V395/H395,0)*0.00937),"")</f>
        <v/>
      </c>
      <c r="X395" s="57"/>
      <c r="Y395" s="58"/>
      <c r="AC395" s="276" t="s">
        <v>1</v>
      </c>
    </row>
    <row r="396" spans="1:29" ht="27" customHeight="1" x14ac:dyDescent="0.25">
      <c r="A396" s="55" t="s">
        <v>600</v>
      </c>
      <c r="B396" s="55" t="s">
        <v>601</v>
      </c>
      <c r="C396" s="32">
        <v>4301011372</v>
      </c>
      <c r="D396" s="384">
        <v>4680115882782</v>
      </c>
      <c r="E396" s="329"/>
      <c r="F396" s="304">
        <v>0.6</v>
      </c>
      <c r="G396" s="33">
        <v>6</v>
      </c>
      <c r="H396" s="304">
        <v>3.6</v>
      </c>
      <c r="I396" s="304">
        <v>3.84</v>
      </c>
      <c r="J396" s="33">
        <v>120</v>
      </c>
      <c r="K396" s="34" t="s">
        <v>101</v>
      </c>
      <c r="L396" s="33">
        <v>50</v>
      </c>
      <c r="M396" s="607" t="s">
        <v>602</v>
      </c>
      <c r="N396" s="386"/>
      <c r="O396" s="386"/>
      <c r="P396" s="386"/>
      <c r="Q396" s="329"/>
      <c r="R396" s="35"/>
      <c r="S396" s="35"/>
      <c r="T396" s="36" t="s">
        <v>64</v>
      </c>
      <c r="U396" s="305">
        <v>0</v>
      </c>
      <c r="V396" s="306">
        <f t="shared" si="15"/>
        <v>0</v>
      </c>
      <c r="W396" s="37" t="str">
        <f>IFERROR(IF(V396=0,"",ROUNDUP(V396/H396,0)*0.00937),"")</f>
        <v/>
      </c>
      <c r="X396" s="57"/>
      <c r="Y396" s="58"/>
      <c r="AC396" s="277" t="s">
        <v>1</v>
      </c>
    </row>
    <row r="397" spans="1:29" ht="27" customHeight="1" x14ac:dyDescent="0.25">
      <c r="A397" s="55" t="s">
        <v>603</v>
      </c>
      <c r="B397" s="55" t="s">
        <v>604</v>
      </c>
      <c r="C397" s="32">
        <v>4301011190</v>
      </c>
      <c r="D397" s="384">
        <v>4607091389098</v>
      </c>
      <c r="E397" s="329"/>
      <c r="F397" s="304">
        <v>0.4</v>
      </c>
      <c r="G397" s="33">
        <v>6</v>
      </c>
      <c r="H397" s="304">
        <v>2.4</v>
      </c>
      <c r="I397" s="304">
        <v>2.6</v>
      </c>
      <c r="J397" s="33">
        <v>156</v>
      </c>
      <c r="K397" s="34" t="s">
        <v>129</v>
      </c>
      <c r="L397" s="33">
        <v>50</v>
      </c>
      <c r="M397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86"/>
      <c r="O397" s="386"/>
      <c r="P397" s="386"/>
      <c r="Q397" s="329"/>
      <c r="R397" s="35"/>
      <c r="S397" s="35"/>
      <c r="T397" s="36" t="s">
        <v>64</v>
      </c>
      <c r="U397" s="305">
        <v>132</v>
      </c>
      <c r="V397" s="306">
        <f t="shared" si="15"/>
        <v>132</v>
      </c>
      <c r="W397" s="37">
        <f>IFERROR(IF(V397=0,"",ROUNDUP(V397/H397,0)*0.00753),"")</f>
        <v>0.41415000000000002</v>
      </c>
      <c r="X397" s="57"/>
      <c r="Y397" s="58"/>
      <c r="AC397" s="278" t="s">
        <v>1</v>
      </c>
    </row>
    <row r="398" spans="1:29" ht="27" customHeight="1" x14ac:dyDescent="0.25">
      <c r="A398" s="55" t="s">
        <v>605</v>
      </c>
      <c r="B398" s="55" t="s">
        <v>606</v>
      </c>
      <c r="C398" s="32">
        <v>4301011366</v>
      </c>
      <c r="D398" s="384">
        <v>4607091389982</v>
      </c>
      <c r="E398" s="329"/>
      <c r="F398" s="304">
        <v>0.6</v>
      </c>
      <c r="G398" s="33">
        <v>6</v>
      </c>
      <c r="H398" s="304">
        <v>3.6</v>
      </c>
      <c r="I398" s="304">
        <v>3.84</v>
      </c>
      <c r="J398" s="33">
        <v>120</v>
      </c>
      <c r="K398" s="34" t="s">
        <v>101</v>
      </c>
      <c r="L398" s="33">
        <v>55</v>
      </c>
      <c r="M398" s="609" t="s">
        <v>607</v>
      </c>
      <c r="N398" s="386"/>
      <c r="O398" s="386"/>
      <c r="P398" s="386"/>
      <c r="Q398" s="329"/>
      <c r="R398" s="35"/>
      <c r="S398" s="35"/>
      <c r="T398" s="36" t="s">
        <v>64</v>
      </c>
      <c r="U398" s="305">
        <v>0</v>
      </c>
      <c r="V398" s="306">
        <f t="shared" si="15"/>
        <v>0</v>
      </c>
      <c r="W398" s="37" t="str">
        <f>IFERROR(IF(V398=0,"",ROUNDUP(V398/H398,0)*0.00937),"")</f>
        <v/>
      </c>
      <c r="X398" s="57"/>
      <c r="Y398" s="58"/>
      <c r="AC398" s="279" t="s">
        <v>1</v>
      </c>
    </row>
    <row r="399" spans="1:29" x14ac:dyDescent="0.2">
      <c r="A399" s="388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89"/>
      <c r="M399" s="387" t="s">
        <v>65</v>
      </c>
      <c r="N399" s="341"/>
      <c r="O399" s="341"/>
      <c r="P399" s="341"/>
      <c r="Q399" s="341"/>
      <c r="R399" s="341"/>
      <c r="S399" s="342"/>
      <c r="T399" s="38" t="s">
        <v>66</v>
      </c>
      <c r="U399" s="307">
        <f>IFERROR(U389/H389,"0")+IFERROR(U390/H390,"0")+IFERROR(U391/H391,"0")+IFERROR(U392/H392,"0")+IFERROR(U393/H393,"0")+IFERROR(U394/H394,"0")+IFERROR(U395/H395,"0")+IFERROR(U396/H396,"0")+IFERROR(U397/H397,"0")+IFERROR(U398/H398,"0")</f>
        <v>161.62878787878788</v>
      </c>
      <c r="V399" s="307">
        <f>IFERROR(V389/H389,"0")+IFERROR(V390/H390,"0")+IFERROR(V391/H391,"0")+IFERROR(V392/H392,"0")+IFERROR(V393/H393,"0")+IFERROR(V394/H394,"0")+IFERROR(V395/H395,"0")+IFERROR(V396/H396,"0")+IFERROR(V397/H397,"0")+IFERROR(V398/H398,"0")</f>
        <v>163</v>
      </c>
      <c r="W399" s="307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1.4444600000000001</v>
      </c>
      <c r="X399" s="308"/>
      <c r="Y399" s="308"/>
    </row>
    <row r="400" spans="1:29" x14ac:dyDescent="0.2">
      <c r="A400" s="313"/>
      <c r="B400" s="313"/>
      <c r="C400" s="313"/>
      <c r="D400" s="313"/>
      <c r="E400" s="313"/>
      <c r="F400" s="313"/>
      <c r="G400" s="313"/>
      <c r="H400" s="313"/>
      <c r="I400" s="313"/>
      <c r="J400" s="313"/>
      <c r="K400" s="313"/>
      <c r="L400" s="389"/>
      <c r="M400" s="387" t="s">
        <v>65</v>
      </c>
      <c r="N400" s="341"/>
      <c r="O400" s="341"/>
      <c r="P400" s="341"/>
      <c r="Q400" s="341"/>
      <c r="R400" s="341"/>
      <c r="S400" s="342"/>
      <c r="T400" s="38" t="s">
        <v>64</v>
      </c>
      <c r="U400" s="307">
        <f>IFERROR(SUM(U389:U398),"0")</f>
        <v>527</v>
      </c>
      <c r="V400" s="307">
        <f>IFERROR(SUM(V389:V398),"0")</f>
        <v>532.32000000000005</v>
      </c>
      <c r="W400" s="38"/>
      <c r="X400" s="308"/>
      <c r="Y400" s="308"/>
    </row>
    <row r="401" spans="1:29" ht="14.25" customHeight="1" x14ac:dyDescent="0.25">
      <c r="A401" s="383" t="s">
        <v>98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29" ht="16.5" customHeight="1" x14ac:dyDescent="0.25">
      <c r="A402" s="55" t="s">
        <v>608</v>
      </c>
      <c r="B402" s="55" t="s">
        <v>609</v>
      </c>
      <c r="C402" s="32">
        <v>4301020222</v>
      </c>
      <c r="D402" s="384">
        <v>4607091388930</v>
      </c>
      <c r="E402" s="329"/>
      <c r="F402" s="304">
        <v>0.88</v>
      </c>
      <c r="G402" s="33">
        <v>6</v>
      </c>
      <c r="H402" s="304">
        <v>5.28</v>
      </c>
      <c r="I402" s="304">
        <v>5.64</v>
      </c>
      <c r="J402" s="33">
        <v>104</v>
      </c>
      <c r="K402" s="34" t="s">
        <v>101</v>
      </c>
      <c r="L402" s="33">
        <v>55</v>
      </c>
      <c r="M402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86"/>
      <c r="O402" s="386"/>
      <c r="P402" s="386"/>
      <c r="Q402" s="329"/>
      <c r="R402" s="35"/>
      <c r="S402" s="35"/>
      <c r="T402" s="36" t="s">
        <v>64</v>
      </c>
      <c r="U402" s="305">
        <v>0</v>
      </c>
      <c r="V402" s="306">
        <f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280" t="s">
        <v>1</v>
      </c>
    </row>
    <row r="403" spans="1:29" ht="16.5" customHeight="1" x14ac:dyDescent="0.25">
      <c r="A403" s="55" t="s">
        <v>610</v>
      </c>
      <c r="B403" s="55" t="s">
        <v>611</v>
      </c>
      <c r="C403" s="32">
        <v>4301020206</v>
      </c>
      <c r="D403" s="384">
        <v>4680115880054</v>
      </c>
      <c r="E403" s="329"/>
      <c r="F403" s="304">
        <v>0.6</v>
      </c>
      <c r="G403" s="33">
        <v>6</v>
      </c>
      <c r="H403" s="304">
        <v>3.6</v>
      </c>
      <c r="I403" s="304">
        <v>3.84</v>
      </c>
      <c r="J403" s="33">
        <v>120</v>
      </c>
      <c r="K403" s="34" t="s">
        <v>101</v>
      </c>
      <c r="L403" s="33">
        <v>55</v>
      </c>
      <c r="M403" s="611" t="s">
        <v>612</v>
      </c>
      <c r="N403" s="386"/>
      <c r="O403" s="386"/>
      <c r="P403" s="386"/>
      <c r="Q403" s="329"/>
      <c r="R403" s="35"/>
      <c r="S403" s="35"/>
      <c r="T403" s="36" t="s">
        <v>64</v>
      </c>
      <c r="U403" s="305">
        <v>0</v>
      </c>
      <c r="V403" s="306">
        <f>IFERROR(IF(U403="",0,CEILING((U403/$H403),1)*$H403),"")</f>
        <v>0</v>
      </c>
      <c r="W403" s="37" t="str">
        <f>IFERROR(IF(V403=0,"",ROUNDUP(V403/H403,0)*0.00937),"")</f>
        <v/>
      </c>
      <c r="X403" s="57"/>
      <c r="Y403" s="58"/>
      <c r="AC403" s="281" t="s">
        <v>1</v>
      </c>
    </row>
    <row r="404" spans="1:29" x14ac:dyDescent="0.2">
      <c r="A404" s="388"/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89"/>
      <c r="M404" s="387" t="s">
        <v>65</v>
      </c>
      <c r="N404" s="341"/>
      <c r="O404" s="341"/>
      <c r="P404" s="341"/>
      <c r="Q404" s="341"/>
      <c r="R404" s="341"/>
      <c r="S404" s="342"/>
      <c r="T404" s="38" t="s">
        <v>66</v>
      </c>
      <c r="U404" s="307">
        <f>IFERROR(U402/H402,"0")+IFERROR(U403/H403,"0")</f>
        <v>0</v>
      </c>
      <c r="V404" s="307">
        <f>IFERROR(V402/H402,"0")+IFERROR(V403/H403,"0")</f>
        <v>0</v>
      </c>
      <c r="W404" s="307">
        <f>IFERROR(IF(W402="",0,W402),"0")+IFERROR(IF(W403="",0,W403),"0")</f>
        <v>0</v>
      </c>
      <c r="X404" s="308"/>
      <c r="Y404" s="308"/>
    </row>
    <row r="405" spans="1:29" x14ac:dyDescent="0.2">
      <c r="A405" s="313"/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89"/>
      <c r="M405" s="387" t="s">
        <v>65</v>
      </c>
      <c r="N405" s="341"/>
      <c r="O405" s="341"/>
      <c r="P405" s="341"/>
      <c r="Q405" s="341"/>
      <c r="R405" s="341"/>
      <c r="S405" s="342"/>
      <c r="T405" s="38" t="s">
        <v>64</v>
      </c>
      <c r="U405" s="307">
        <f>IFERROR(SUM(U402:U403),"0")</f>
        <v>0</v>
      </c>
      <c r="V405" s="307">
        <f>IFERROR(SUM(V402:V403),"0")</f>
        <v>0</v>
      </c>
      <c r="W405" s="38"/>
      <c r="X405" s="308"/>
      <c r="Y405" s="308"/>
    </row>
    <row r="406" spans="1:29" ht="14.25" customHeight="1" x14ac:dyDescent="0.25">
      <c r="A406" s="383" t="s">
        <v>59</v>
      </c>
      <c r="B406" s="313"/>
      <c r="C406" s="313"/>
      <c r="D406" s="313"/>
      <c r="E406" s="313"/>
      <c r="F406" s="313"/>
      <c r="G406" s="313"/>
      <c r="H406" s="313"/>
      <c r="I406" s="313"/>
      <c r="J406" s="313"/>
      <c r="K406" s="313"/>
      <c r="L406" s="313"/>
      <c r="M406" s="313"/>
      <c r="N406" s="313"/>
      <c r="O406" s="313"/>
      <c r="P406" s="313"/>
      <c r="Q406" s="313"/>
      <c r="R406" s="313"/>
      <c r="S406" s="313"/>
      <c r="T406" s="313"/>
      <c r="U406" s="313"/>
      <c r="V406" s="313"/>
      <c r="W406" s="313"/>
      <c r="X406" s="300"/>
      <c r="Y406" s="300"/>
    </row>
    <row r="407" spans="1:29" ht="27" customHeight="1" x14ac:dyDescent="0.25">
      <c r="A407" s="55" t="s">
        <v>613</v>
      </c>
      <c r="B407" s="55" t="s">
        <v>614</v>
      </c>
      <c r="C407" s="32">
        <v>4301031198</v>
      </c>
      <c r="D407" s="384">
        <v>4607091383348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101</v>
      </c>
      <c r="L407" s="33">
        <v>55</v>
      </c>
      <c r="M407" s="612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86"/>
      <c r="O407" s="386"/>
      <c r="P407" s="386"/>
      <c r="Q407" s="329"/>
      <c r="R407" s="35"/>
      <c r="S407" s="35"/>
      <c r="T407" s="36" t="s">
        <v>64</v>
      </c>
      <c r="U407" s="305">
        <v>800</v>
      </c>
      <c r="V407" s="306">
        <f t="shared" ref="V407:V412" si="16">IFERROR(IF(U407="",0,CEILING((U407/$H407),1)*$H407),"")</f>
        <v>802.56000000000006</v>
      </c>
      <c r="W407" s="37">
        <f>IFERROR(IF(V407=0,"",ROUNDUP(V407/H407,0)*0.01196),"")</f>
        <v>1.81792</v>
      </c>
      <c r="X407" s="57"/>
      <c r="Y407" s="58"/>
      <c r="AC407" s="282" t="s">
        <v>1</v>
      </c>
    </row>
    <row r="408" spans="1:29" ht="27" customHeight="1" x14ac:dyDescent="0.25">
      <c r="A408" s="55" t="s">
        <v>615</v>
      </c>
      <c r="B408" s="55" t="s">
        <v>616</v>
      </c>
      <c r="C408" s="32">
        <v>4301031188</v>
      </c>
      <c r="D408" s="384">
        <v>4607091383386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62</v>
      </c>
      <c r="L408" s="33">
        <v>55</v>
      </c>
      <c r="M408" s="613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86"/>
      <c r="O408" s="386"/>
      <c r="P408" s="386"/>
      <c r="Q408" s="329"/>
      <c r="R408" s="35"/>
      <c r="S408" s="35"/>
      <c r="T408" s="36" t="s">
        <v>64</v>
      </c>
      <c r="U408" s="305">
        <v>0</v>
      </c>
      <c r="V408" s="306">
        <f t="shared" si="16"/>
        <v>0</v>
      </c>
      <c r="W408" s="37" t="str">
        <f>IFERROR(IF(V408=0,"",ROUNDUP(V408/H408,0)*0.01196),"")</f>
        <v/>
      </c>
      <c r="X408" s="57"/>
      <c r="Y408" s="58"/>
      <c r="AC408" s="283" t="s">
        <v>1</v>
      </c>
    </row>
    <row r="409" spans="1:29" ht="27" customHeight="1" x14ac:dyDescent="0.25">
      <c r="A409" s="55" t="s">
        <v>617</v>
      </c>
      <c r="B409" s="55" t="s">
        <v>618</v>
      </c>
      <c r="C409" s="32">
        <v>4301031189</v>
      </c>
      <c r="D409" s="384">
        <v>4607091383355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62</v>
      </c>
      <c r="L409" s="33">
        <v>55</v>
      </c>
      <c r="M409" s="61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86"/>
      <c r="O409" s="386"/>
      <c r="P409" s="386"/>
      <c r="Q409" s="329"/>
      <c r="R409" s="35"/>
      <c r="S409" s="35"/>
      <c r="T409" s="36" t="s">
        <v>64</v>
      </c>
      <c r="U409" s="305">
        <v>0</v>
      </c>
      <c r="V409" s="306">
        <f t="shared" si="16"/>
        <v>0</v>
      </c>
      <c r="W409" s="37" t="str">
        <f>IFERROR(IF(V409=0,"",ROUNDUP(V409/H409,0)*0.01196),"")</f>
        <v/>
      </c>
      <c r="X409" s="57"/>
      <c r="Y409" s="58"/>
      <c r="AC409" s="284" t="s">
        <v>1</v>
      </c>
    </row>
    <row r="410" spans="1:29" ht="27" customHeight="1" x14ac:dyDescent="0.25">
      <c r="A410" s="55" t="s">
        <v>619</v>
      </c>
      <c r="B410" s="55" t="s">
        <v>620</v>
      </c>
      <c r="C410" s="32">
        <v>4301031214</v>
      </c>
      <c r="D410" s="384">
        <v>4680115882072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101</v>
      </c>
      <c r="L410" s="33">
        <v>55</v>
      </c>
      <c r="M410" s="615" t="s">
        <v>621</v>
      </c>
      <c r="N410" s="386"/>
      <c r="O410" s="386"/>
      <c r="P410" s="386"/>
      <c r="Q410" s="329"/>
      <c r="R410" s="35"/>
      <c r="S410" s="35"/>
      <c r="T410" s="36" t="s">
        <v>64</v>
      </c>
      <c r="U410" s="305">
        <v>0</v>
      </c>
      <c r="V410" s="306">
        <f t="shared" si="16"/>
        <v>0</v>
      </c>
      <c r="W410" s="37" t="str">
        <f>IFERROR(IF(V410=0,"",ROUNDUP(V410/H410,0)*0.00937),"")</f>
        <v/>
      </c>
      <c r="X410" s="57"/>
      <c r="Y410" s="58"/>
      <c r="AC410" s="285" t="s">
        <v>1</v>
      </c>
    </row>
    <row r="411" spans="1:29" ht="27" customHeight="1" x14ac:dyDescent="0.25">
      <c r="A411" s="55" t="s">
        <v>622</v>
      </c>
      <c r="B411" s="55" t="s">
        <v>623</v>
      </c>
      <c r="C411" s="32">
        <v>4301031217</v>
      </c>
      <c r="D411" s="384">
        <v>4680115882102</v>
      </c>
      <c r="E411" s="329"/>
      <c r="F411" s="304">
        <v>0.6</v>
      </c>
      <c r="G411" s="33">
        <v>6</v>
      </c>
      <c r="H411" s="304">
        <v>3.6</v>
      </c>
      <c r="I411" s="304">
        <v>3.81</v>
      </c>
      <c r="J411" s="33">
        <v>120</v>
      </c>
      <c r="K411" s="34" t="s">
        <v>62</v>
      </c>
      <c r="L411" s="33">
        <v>55</v>
      </c>
      <c r="M411" s="616" t="s">
        <v>624</v>
      </c>
      <c r="N411" s="386"/>
      <c r="O411" s="386"/>
      <c r="P411" s="386"/>
      <c r="Q411" s="329"/>
      <c r="R411" s="35"/>
      <c r="S411" s="35"/>
      <c r="T411" s="36" t="s">
        <v>64</v>
      </c>
      <c r="U411" s="305">
        <v>0</v>
      </c>
      <c r="V411" s="306">
        <f t="shared" si="16"/>
        <v>0</v>
      </c>
      <c r="W411" s="37" t="str">
        <f>IFERROR(IF(V411=0,"",ROUNDUP(V411/H411,0)*0.00937),"")</f>
        <v/>
      </c>
      <c r="X411" s="57"/>
      <c r="Y411" s="58"/>
      <c r="AC411" s="286" t="s">
        <v>1</v>
      </c>
    </row>
    <row r="412" spans="1:29" ht="27" customHeight="1" x14ac:dyDescent="0.25">
      <c r="A412" s="55" t="s">
        <v>625</v>
      </c>
      <c r="B412" s="55" t="s">
        <v>626</v>
      </c>
      <c r="C412" s="32">
        <v>4301031216</v>
      </c>
      <c r="D412" s="384">
        <v>4680115882096</v>
      </c>
      <c r="E412" s="329"/>
      <c r="F412" s="304">
        <v>0.6</v>
      </c>
      <c r="G412" s="33">
        <v>6</v>
      </c>
      <c r="H412" s="304">
        <v>3.6</v>
      </c>
      <c r="I412" s="304">
        <v>3.81</v>
      </c>
      <c r="J412" s="33">
        <v>120</v>
      </c>
      <c r="K412" s="34" t="s">
        <v>62</v>
      </c>
      <c r="L412" s="33">
        <v>55</v>
      </c>
      <c r="M412" s="617" t="s">
        <v>627</v>
      </c>
      <c r="N412" s="386"/>
      <c r="O412" s="386"/>
      <c r="P412" s="386"/>
      <c r="Q412" s="329"/>
      <c r="R412" s="35"/>
      <c r="S412" s="35"/>
      <c r="T412" s="36" t="s">
        <v>64</v>
      </c>
      <c r="U412" s="305">
        <v>0</v>
      </c>
      <c r="V412" s="306">
        <f t="shared" si="16"/>
        <v>0</v>
      </c>
      <c r="W412" s="37" t="str">
        <f>IFERROR(IF(V412=0,"",ROUNDUP(V412/H412,0)*0.00937),"")</f>
        <v/>
      </c>
      <c r="X412" s="57"/>
      <c r="Y412" s="58"/>
      <c r="AC412" s="287" t="s">
        <v>1</v>
      </c>
    </row>
    <row r="413" spans="1:29" x14ac:dyDescent="0.2">
      <c r="A413" s="388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89"/>
      <c r="M413" s="387" t="s">
        <v>65</v>
      </c>
      <c r="N413" s="341"/>
      <c r="O413" s="341"/>
      <c r="P413" s="341"/>
      <c r="Q413" s="341"/>
      <c r="R413" s="341"/>
      <c r="S413" s="342"/>
      <c r="T413" s="38" t="s">
        <v>66</v>
      </c>
      <c r="U413" s="307">
        <f>IFERROR(U407/H407,"0")+IFERROR(U408/H408,"0")+IFERROR(U409/H409,"0")+IFERROR(U410/H410,"0")+IFERROR(U411/H411,"0")+IFERROR(U412/H412,"0")</f>
        <v>151.5151515151515</v>
      </c>
      <c r="V413" s="307">
        <f>IFERROR(V407/H407,"0")+IFERROR(V408/H408,"0")+IFERROR(V409/H409,"0")+IFERROR(V410/H410,"0")+IFERROR(V411/H411,"0")+IFERROR(V412/H412,"0")</f>
        <v>152</v>
      </c>
      <c r="W413" s="307">
        <f>IFERROR(IF(W407="",0,W407),"0")+IFERROR(IF(W408="",0,W408),"0")+IFERROR(IF(W409="",0,W409),"0")+IFERROR(IF(W410="",0,W410),"0")+IFERROR(IF(W411="",0,W411),"0")+IFERROR(IF(W412="",0,W412),"0")</f>
        <v>1.81792</v>
      </c>
      <c r="X413" s="308"/>
      <c r="Y413" s="308"/>
    </row>
    <row r="414" spans="1:29" x14ac:dyDescent="0.2">
      <c r="A414" s="313"/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89"/>
      <c r="M414" s="387" t="s">
        <v>65</v>
      </c>
      <c r="N414" s="341"/>
      <c r="O414" s="341"/>
      <c r="P414" s="341"/>
      <c r="Q414" s="341"/>
      <c r="R414" s="341"/>
      <c r="S414" s="342"/>
      <c r="T414" s="38" t="s">
        <v>64</v>
      </c>
      <c r="U414" s="307">
        <f>IFERROR(SUM(U407:U412),"0")</f>
        <v>800</v>
      </c>
      <c r="V414" s="307">
        <f>IFERROR(SUM(V407:V412),"0")</f>
        <v>802.56000000000006</v>
      </c>
      <c r="W414" s="38"/>
      <c r="X414" s="308"/>
      <c r="Y414" s="308"/>
    </row>
    <row r="415" spans="1:29" ht="14.25" customHeight="1" x14ac:dyDescent="0.25">
      <c r="A415" s="383" t="s">
        <v>67</v>
      </c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13"/>
      <c r="M415" s="313"/>
      <c r="N415" s="313"/>
      <c r="O415" s="313"/>
      <c r="P415" s="313"/>
      <c r="Q415" s="313"/>
      <c r="R415" s="313"/>
      <c r="S415" s="313"/>
      <c r="T415" s="313"/>
      <c r="U415" s="313"/>
      <c r="V415" s="313"/>
      <c r="W415" s="313"/>
      <c r="X415" s="300"/>
      <c r="Y415" s="300"/>
    </row>
    <row r="416" spans="1:29" ht="16.5" customHeight="1" x14ac:dyDescent="0.25">
      <c r="A416" s="55" t="s">
        <v>628</v>
      </c>
      <c r="B416" s="55" t="s">
        <v>629</v>
      </c>
      <c r="C416" s="32">
        <v>4301051230</v>
      </c>
      <c r="D416" s="384">
        <v>4607091383409</v>
      </c>
      <c r="E416" s="329"/>
      <c r="F416" s="304">
        <v>1.3</v>
      </c>
      <c r="G416" s="33">
        <v>6</v>
      </c>
      <c r="H416" s="304">
        <v>7.8</v>
      </c>
      <c r="I416" s="304">
        <v>8.3460000000000001</v>
      </c>
      <c r="J416" s="33">
        <v>56</v>
      </c>
      <c r="K416" s="34" t="s">
        <v>62</v>
      </c>
      <c r="L416" s="33">
        <v>45</v>
      </c>
      <c r="M416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86"/>
      <c r="O416" s="386"/>
      <c r="P416" s="386"/>
      <c r="Q416" s="329"/>
      <c r="R416" s="35"/>
      <c r="S416" s="35"/>
      <c r="T416" s="36" t="s">
        <v>64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8" t="s">
        <v>1</v>
      </c>
    </row>
    <row r="417" spans="1:29" ht="16.5" customHeight="1" x14ac:dyDescent="0.25">
      <c r="A417" s="55" t="s">
        <v>630</v>
      </c>
      <c r="B417" s="55" t="s">
        <v>631</v>
      </c>
      <c r="C417" s="32">
        <v>4301051231</v>
      </c>
      <c r="D417" s="384">
        <v>4607091383416</v>
      </c>
      <c r="E417" s="329"/>
      <c r="F417" s="304">
        <v>1.3</v>
      </c>
      <c r="G417" s="33">
        <v>6</v>
      </c>
      <c r="H417" s="304">
        <v>7.8</v>
      </c>
      <c r="I417" s="304">
        <v>8.3460000000000001</v>
      </c>
      <c r="J417" s="33">
        <v>56</v>
      </c>
      <c r="K417" s="34" t="s">
        <v>62</v>
      </c>
      <c r="L417" s="33">
        <v>45</v>
      </c>
      <c r="M417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86"/>
      <c r="O417" s="386"/>
      <c r="P417" s="386"/>
      <c r="Q417" s="329"/>
      <c r="R417" s="35"/>
      <c r="S417" s="35"/>
      <c r="T417" s="36" t="s">
        <v>64</v>
      </c>
      <c r="U417" s="305">
        <v>0</v>
      </c>
      <c r="V417" s="30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9" t="s">
        <v>1</v>
      </c>
    </row>
    <row r="418" spans="1:29" x14ac:dyDescent="0.2">
      <c r="A418" s="388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89"/>
      <c r="M418" s="387" t="s">
        <v>65</v>
      </c>
      <c r="N418" s="341"/>
      <c r="O418" s="341"/>
      <c r="P418" s="341"/>
      <c r="Q418" s="341"/>
      <c r="R418" s="341"/>
      <c r="S418" s="342"/>
      <c r="T418" s="38" t="s">
        <v>66</v>
      </c>
      <c r="U418" s="307">
        <f>IFERROR(U416/H416,"0")+IFERROR(U417/H417,"0")</f>
        <v>0</v>
      </c>
      <c r="V418" s="307">
        <f>IFERROR(V416/H416,"0")+IFERROR(V417/H417,"0")</f>
        <v>0</v>
      </c>
      <c r="W418" s="307">
        <f>IFERROR(IF(W416="",0,W416),"0")+IFERROR(IF(W417="",0,W417),"0")</f>
        <v>0</v>
      </c>
      <c r="X418" s="308"/>
      <c r="Y418" s="308"/>
    </row>
    <row r="419" spans="1:29" x14ac:dyDescent="0.2">
      <c r="A419" s="313"/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89"/>
      <c r="M419" s="387" t="s">
        <v>65</v>
      </c>
      <c r="N419" s="341"/>
      <c r="O419" s="341"/>
      <c r="P419" s="341"/>
      <c r="Q419" s="341"/>
      <c r="R419" s="341"/>
      <c r="S419" s="342"/>
      <c r="T419" s="38" t="s">
        <v>64</v>
      </c>
      <c r="U419" s="307">
        <f>IFERROR(SUM(U416:U417),"0")</f>
        <v>0</v>
      </c>
      <c r="V419" s="307">
        <f>IFERROR(SUM(V416:V417),"0")</f>
        <v>0</v>
      </c>
      <c r="W419" s="38"/>
      <c r="X419" s="308"/>
      <c r="Y419" s="308"/>
    </row>
    <row r="420" spans="1:29" ht="27.75" customHeight="1" x14ac:dyDescent="0.2">
      <c r="A420" s="380" t="s">
        <v>632</v>
      </c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81"/>
      <c r="P420" s="381"/>
      <c r="Q420" s="381"/>
      <c r="R420" s="381"/>
      <c r="S420" s="381"/>
      <c r="T420" s="381"/>
      <c r="U420" s="381"/>
      <c r="V420" s="381"/>
      <c r="W420" s="381"/>
      <c r="X420" s="49"/>
      <c r="Y420" s="49"/>
    </row>
    <row r="421" spans="1:29" ht="16.5" customHeight="1" x14ac:dyDescent="0.25">
      <c r="A421" s="382" t="s">
        <v>633</v>
      </c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13"/>
      <c r="M421" s="313"/>
      <c r="N421" s="313"/>
      <c r="O421" s="313"/>
      <c r="P421" s="313"/>
      <c r="Q421" s="313"/>
      <c r="R421" s="313"/>
      <c r="S421" s="313"/>
      <c r="T421" s="313"/>
      <c r="U421" s="313"/>
      <c r="V421" s="313"/>
      <c r="W421" s="313"/>
      <c r="X421" s="301"/>
      <c r="Y421" s="301"/>
    </row>
    <row r="422" spans="1:29" ht="14.25" customHeight="1" x14ac:dyDescent="0.25">
      <c r="A422" s="383" t="s">
        <v>105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0"/>
      <c r="Y422" s="300"/>
    </row>
    <row r="423" spans="1:29" ht="27" customHeight="1" x14ac:dyDescent="0.25">
      <c r="A423" s="55" t="s">
        <v>634</v>
      </c>
      <c r="B423" s="55" t="s">
        <v>635</v>
      </c>
      <c r="C423" s="32">
        <v>4301011434</v>
      </c>
      <c r="D423" s="384">
        <v>4680115881099</v>
      </c>
      <c r="E423" s="329"/>
      <c r="F423" s="304">
        <v>1.5</v>
      </c>
      <c r="G423" s="33">
        <v>8</v>
      </c>
      <c r="H423" s="304">
        <v>12</v>
      </c>
      <c r="I423" s="304">
        <v>12.48</v>
      </c>
      <c r="J423" s="33">
        <v>56</v>
      </c>
      <c r="K423" s="34" t="s">
        <v>101</v>
      </c>
      <c r="L423" s="33">
        <v>50</v>
      </c>
      <c r="M423" s="620" t="s">
        <v>636</v>
      </c>
      <c r="N423" s="386"/>
      <c r="O423" s="386"/>
      <c r="P423" s="386"/>
      <c r="Q423" s="329"/>
      <c r="R423" s="35"/>
      <c r="S423" s="35"/>
      <c r="T423" s="36" t="s">
        <v>64</v>
      </c>
      <c r="U423" s="305">
        <v>0</v>
      </c>
      <c r="V423" s="306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0" t="s">
        <v>1</v>
      </c>
    </row>
    <row r="424" spans="1:29" ht="27" customHeight="1" x14ac:dyDescent="0.25">
      <c r="A424" s="55" t="s">
        <v>637</v>
      </c>
      <c r="B424" s="55" t="s">
        <v>638</v>
      </c>
      <c r="C424" s="32">
        <v>4301011435</v>
      </c>
      <c r="D424" s="384">
        <v>4680115881150</v>
      </c>
      <c r="E424" s="329"/>
      <c r="F424" s="304">
        <v>1.5</v>
      </c>
      <c r="G424" s="33">
        <v>8</v>
      </c>
      <c r="H424" s="304">
        <v>12</v>
      </c>
      <c r="I424" s="304">
        <v>12.48</v>
      </c>
      <c r="J424" s="33">
        <v>56</v>
      </c>
      <c r="K424" s="34" t="s">
        <v>101</v>
      </c>
      <c r="L424" s="33">
        <v>50</v>
      </c>
      <c r="M424" s="621" t="s">
        <v>639</v>
      </c>
      <c r="N424" s="386"/>
      <c r="O424" s="386"/>
      <c r="P424" s="386"/>
      <c r="Q424" s="329"/>
      <c r="R424" s="35"/>
      <c r="S424" s="35"/>
      <c r="T424" s="36" t="s">
        <v>64</v>
      </c>
      <c r="U424" s="305">
        <v>450</v>
      </c>
      <c r="V424" s="306">
        <f>IFERROR(IF(U424="",0,CEILING((U424/$H424),1)*$H424),"")</f>
        <v>456</v>
      </c>
      <c r="W424" s="37">
        <f>IFERROR(IF(V424=0,"",ROUNDUP(V424/H424,0)*0.02175),"")</f>
        <v>0.8264999999999999</v>
      </c>
      <c r="X424" s="57"/>
      <c r="Y424" s="58"/>
      <c r="AC424" s="291" t="s">
        <v>1</v>
      </c>
    </row>
    <row r="425" spans="1:29" x14ac:dyDescent="0.2">
      <c r="A425" s="388"/>
      <c r="B425" s="313"/>
      <c r="C425" s="313"/>
      <c r="D425" s="313"/>
      <c r="E425" s="313"/>
      <c r="F425" s="313"/>
      <c r="G425" s="313"/>
      <c r="H425" s="313"/>
      <c r="I425" s="313"/>
      <c r="J425" s="313"/>
      <c r="K425" s="313"/>
      <c r="L425" s="389"/>
      <c r="M425" s="387" t="s">
        <v>65</v>
      </c>
      <c r="N425" s="341"/>
      <c r="O425" s="341"/>
      <c r="P425" s="341"/>
      <c r="Q425" s="341"/>
      <c r="R425" s="341"/>
      <c r="S425" s="342"/>
      <c r="T425" s="38" t="s">
        <v>66</v>
      </c>
      <c r="U425" s="307">
        <f>IFERROR(U423/H423,"0")+IFERROR(U424/H424,"0")</f>
        <v>37.5</v>
      </c>
      <c r="V425" s="307">
        <f>IFERROR(V423/H423,"0")+IFERROR(V424/H424,"0")</f>
        <v>38</v>
      </c>
      <c r="W425" s="307">
        <f>IFERROR(IF(W423="",0,W423),"0")+IFERROR(IF(W424="",0,W424),"0")</f>
        <v>0.8264999999999999</v>
      </c>
      <c r="X425" s="308"/>
      <c r="Y425" s="308"/>
    </row>
    <row r="426" spans="1:29" x14ac:dyDescent="0.2">
      <c r="A426" s="313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89"/>
      <c r="M426" s="387" t="s">
        <v>65</v>
      </c>
      <c r="N426" s="341"/>
      <c r="O426" s="341"/>
      <c r="P426" s="341"/>
      <c r="Q426" s="341"/>
      <c r="R426" s="341"/>
      <c r="S426" s="342"/>
      <c r="T426" s="38" t="s">
        <v>64</v>
      </c>
      <c r="U426" s="307">
        <f>IFERROR(SUM(U423:U424),"0")</f>
        <v>450</v>
      </c>
      <c r="V426" s="307">
        <f>IFERROR(SUM(V423:V424),"0")</f>
        <v>456</v>
      </c>
      <c r="W426" s="38"/>
      <c r="X426" s="308"/>
      <c r="Y426" s="308"/>
    </row>
    <row r="427" spans="1:29" ht="14.25" customHeight="1" x14ac:dyDescent="0.25">
      <c r="A427" s="383" t="s">
        <v>98</v>
      </c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13"/>
      <c r="M427" s="313"/>
      <c r="N427" s="313"/>
      <c r="O427" s="313"/>
      <c r="P427" s="313"/>
      <c r="Q427" s="313"/>
      <c r="R427" s="313"/>
      <c r="S427" s="313"/>
      <c r="T427" s="313"/>
      <c r="U427" s="313"/>
      <c r="V427" s="313"/>
      <c r="W427" s="313"/>
      <c r="X427" s="300"/>
      <c r="Y427" s="300"/>
    </row>
    <row r="428" spans="1:29" ht="16.5" customHeight="1" x14ac:dyDescent="0.25">
      <c r="A428" s="55" t="s">
        <v>640</v>
      </c>
      <c r="B428" s="55" t="s">
        <v>641</v>
      </c>
      <c r="C428" s="32">
        <v>4301020230</v>
      </c>
      <c r="D428" s="384">
        <v>4680115881112</v>
      </c>
      <c r="E428" s="329"/>
      <c r="F428" s="304">
        <v>1.35</v>
      </c>
      <c r="G428" s="33">
        <v>8</v>
      </c>
      <c r="H428" s="304">
        <v>10.8</v>
      </c>
      <c r="I428" s="304">
        <v>11.28</v>
      </c>
      <c r="J428" s="33">
        <v>56</v>
      </c>
      <c r="K428" s="34" t="s">
        <v>101</v>
      </c>
      <c r="L428" s="33">
        <v>50</v>
      </c>
      <c r="M428" s="622" t="s">
        <v>642</v>
      </c>
      <c r="N428" s="386"/>
      <c r="O428" s="386"/>
      <c r="P428" s="386"/>
      <c r="Q428" s="329"/>
      <c r="R428" s="35"/>
      <c r="S428" s="35"/>
      <c r="T428" s="36" t="s">
        <v>64</v>
      </c>
      <c r="U428" s="305">
        <v>0</v>
      </c>
      <c r="V428" s="306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2" t="s">
        <v>1</v>
      </c>
    </row>
    <row r="429" spans="1:29" ht="27" customHeight="1" x14ac:dyDescent="0.25">
      <c r="A429" s="55" t="s">
        <v>643</v>
      </c>
      <c r="B429" s="55" t="s">
        <v>644</v>
      </c>
      <c r="C429" s="32">
        <v>4301020231</v>
      </c>
      <c r="D429" s="384">
        <v>4680115881129</v>
      </c>
      <c r="E429" s="329"/>
      <c r="F429" s="304">
        <v>1.8</v>
      </c>
      <c r="G429" s="33">
        <v>6</v>
      </c>
      <c r="H429" s="304">
        <v>10.8</v>
      </c>
      <c r="I429" s="304">
        <v>11.28</v>
      </c>
      <c r="J429" s="33">
        <v>56</v>
      </c>
      <c r="K429" s="34" t="s">
        <v>101</v>
      </c>
      <c r="L429" s="33">
        <v>50</v>
      </c>
      <c r="M429" s="623" t="s">
        <v>645</v>
      </c>
      <c r="N429" s="386"/>
      <c r="O429" s="386"/>
      <c r="P429" s="386"/>
      <c r="Q429" s="329"/>
      <c r="R429" s="35"/>
      <c r="S429" s="35"/>
      <c r="T429" s="36" t="s">
        <v>64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293" t="s">
        <v>1</v>
      </c>
    </row>
    <row r="430" spans="1:29" x14ac:dyDescent="0.2">
      <c r="A430" s="388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89"/>
      <c r="M430" s="387" t="s">
        <v>65</v>
      </c>
      <c r="N430" s="341"/>
      <c r="O430" s="341"/>
      <c r="P430" s="341"/>
      <c r="Q430" s="341"/>
      <c r="R430" s="341"/>
      <c r="S430" s="342"/>
      <c r="T430" s="38" t="s">
        <v>66</v>
      </c>
      <c r="U430" s="307">
        <f>IFERROR(U428/H428,"0")+IFERROR(U429/H429,"0")</f>
        <v>0</v>
      </c>
      <c r="V430" s="307">
        <f>IFERROR(V428/H428,"0")+IFERROR(V429/H429,"0")</f>
        <v>0</v>
      </c>
      <c r="W430" s="307">
        <f>IFERROR(IF(W428="",0,W428),"0")+IFERROR(IF(W429="",0,W429),"0")</f>
        <v>0</v>
      </c>
      <c r="X430" s="308"/>
      <c r="Y430" s="308"/>
    </row>
    <row r="431" spans="1:29" x14ac:dyDescent="0.2">
      <c r="A431" s="313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89"/>
      <c r="M431" s="387" t="s">
        <v>65</v>
      </c>
      <c r="N431" s="341"/>
      <c r="O431" s="341"/>
      <c r="P431" s="341"/>
      <c r="Q431" s="341"/>
      <c r="R431" s="341"/>
      <c r="S431" s="342"/>
      <c r="T431" s="38" t="s">
        <v>64</v>
      </c>
      <c r="U431" s="307">
        <f>IFERROR(SUM(U428:U429),"0")</f>
        <v>0</v>
      </c>
      <c r="V431" s="307">
        <f>IFERROR(SUM(V428:V429),"0")</f>
        <v>0</v>
      </c>
      <c r="W431" s="38"/>
      <c r="X431" s="308"/>
      <c r="Y431" s="308"/>
    </row>
    <row r="432" spans="1:29" ht="14.25" customHeight="1" x14ac:dyDescent="0.25">
      <c r="A432" s="383" t="s">
        <v>59</v>
      </c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13"/>
      <c r="M432" s="313"/>
      <c r="N432" s="313"/>
      <c r="O432" s="313"/>
      <c r="P432" s="313"/>
      <c r="Q432" s="313"/>
      <c r="R432" s="313"/>
      <c r="S432" s="313"/>
      <c r="T432" s="313"/>
      <c r="U432" s="313"/>
      <c r="V432" s="313"/>
      <c r="W432" s="313"/>
      <c r="X432" s="300"/>
      <c r="Y432" s="300"/>
    </row>
    <row r="433" spans="1:29" ht="27" customHeight="1" x14ac:dyDescent="0.25">
      <c r="A433" s="55" t="s">
        <v>646</v>
      </c>
      <c r="B433" s="55" t="s">
        <v>647</v>
      </c>
      <c r="C433" s="32">
        <v>4301031192</v>
      </c>
      <c r="D433" s="384">
        <v>4680115881167</v>
      </c>
      <c r="E433" s="329"/>
      <c r="F433" s="304">
        <v>0.63</v>
      </c>
      <c r="G433" s="33">
        <v>6</v>
      </c>
      <c r="H433" s="304">
        <v>3.78</v>
      </c>
      <c r="I433" s="304">
        <v>4.04</v>
      </c>
      <c r="J433" s="33">
        <v>156</v>
      </c>
      <c r="K433" s="34" t="s">
        <v>62</v>
      </c>
      <c r="L433" s="33">
        <v>40</v>
      </c>
      <c r="M433" s="624" t="s">
        <v>648</v>
      </c>
      <c r="N433" s="386"/>
      <c r="O433" s="386"/>
      <c r="P433" s="386"/>
      <c r="Q433" s="329"/>
      <c r="R433" s="35"/>
      <c r="S433" s="35"/>
      <c r="T433" s="36" t="s">
        <v>64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4" t="s">
        <v>1</v>
      </c>
    </row>
    <row r="434" spans="1:29" ht="16.5" customHeight="1" x14ac:dyDescent="0.25">
      <c r="A434" s="55" t="s">
        <v>649</v>
      </c>
      <c r="B434" s="55" t="s">
        <v>650</v>
      </c>
      <c r="C434" s="32">
        <v>4301031193</v>
      </c>
      <c r="D434" s="384">
        <v>4680115881136</v>
      </c>
      <c r="E434" s="329"/>
      <c r="F434" s="304">
        <v>0.63</v>
      </c>
      <c r="G434" s="33">
        <v>6</v>
      </c>
      <c r="H434" s="304">
        <v>3.78</v>
      </c>
      <c r="I434" s="304">
        <v>4.04</v>
      </c>
      <c r="J434" s="33">
        <v>156</v>
      </c>
      <c r="K434" s="34" t="s">
        <v>62</v>
      </c>
      <c r="L434" s="33">
        <v>40</v>
      </c>
      <c r="M434" s="625" t="s">
        <v>651</v>
      </c>
      <c r="N434" s="386"/>
      <c r="O434" s="386"/>
      <c r="P434" s="386"/>
      <c r="Q434" s="329"/>
      <c r="R434" s="35"/>
      <c r="S434" s="35"/>
      <c r="T434" s="36" t="s">
        <v>64</v>
      </c>
      <c r="U434" s="305">
        <v>0</v>
      </c>
      <c r="V434" s="306">
        <f>IFERROR(IF(U434="",0,CEILING((U434/$H434),1)*$H434),"")</f>
        <v>0</v>
      </c>
      <c r="W434" s="37" t="str">
        <f>IFERROR(IF(V434=0,"",ROUNDUP(V434/H434,0)*0.00753),"")</f>
        <v/>
      </c>
      <c r="X434" s="57"/>
      <c r="Y434" s="58"/>
      <c r="AC434" s="295" t="s">
        <v>1</v>
      </c>
    </row>
    <row r="435" spans="1:29" x14ac:dyDescent="0.2">
      <c r="A435" s="388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89"/>
      <c r="M435" s="387" t="s">
        <v>65</v>
      </c>
      <c r="N435" s="341"/>
      <c r="O435" s="341"/>
      <c r="P435" s="341"/>
      <c r="Q435" s="341"/>
      <c r="R435" s="341"/>
      <c r="S435" s="342"/>
      <c r="T435" s="38" t="s">
        <v>66</v>
      </c>
      <c r="U435" s="307">
        <f>IFERROR(U433/H433,"0")+IFERROR(U434/H434,"0")</f>
        <v>0</v>
      </c>
      <c r="V435" s="307">
        <f>IFERROR(V433/H433,"0")+IFERROR(V434/H434,"0")</f>
        <v>0</v>
      </c>
      <c r="W435" s="307">
        <f>IFERROR(IF(W433="",0,W433),"0")+IFERROR(IF(W434="",0,W434),"0")</f>
        <v>0</v>
      </c>
      <c r="X435" s="308"/>
      <c r="Y435" s="308"/>
    </row>
    <row r="436" spans="1:29" x14ac:dyDescent="0.2">
      <c r="A436" s="313"/>
      <c r="B436" s="313"/>
      <c r="C436" s="313"/>
      <c r="D436" s="313"/>
      <c r="E436" s="313"/>
      <c r="F436" s="313"/>
      <c r="G436" s="313"/>
      <c r="H436" s="313"/>
      <c r="I436" s="313"/>
      <c r="J436" s="313"/>
      <c r="K436" s="313"/>
      <c r="L436" s="389"/>
      <c r="M436" s="387" t="s">
        <v>65</v>
      </c>
      <c r="N436" s="341"/>
      <c r="O436" s="341"/>
      <c r="P436" s="341"/>
      <c r="Q436" s="341"/>
      <c r="R436" s="341"/>
      <c r="S436" s="342"/>
      <c r="T436" s="38" t="s">
        <v>64</v>
      </c>
      <c r="U436" s="307">
        <f>IFERROR(SUM(U433:U434),"0")</f>
        <v>0</v>
      </c>
      <c r="V436" s="307">
        <f>IFERROR(SUM(V433:V434),"0")</f>
        <v>0</v>
      </c>
      <c r="W436" s="38"/>
      <c r="X436" s="308"/>
      <c r="Y436" s="308"/>
    </row>
    <row r="437" spans="1:29" ht="14.25" customHeight="1" x14ac:dyDescent="0.25">
      <c r="A437" s="383" t="s">
        <v>67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29" ht="27" customHeight="1" x14ac:dyDescent="0.25">
      <c r="A438" s="55" t="s">
        <v>652</v>
      </c>
      <c r="B438" s="55" t="s">
        <v>653</v>
      </c>
      <c r="C438" s="32">
        <v>4301051383</v>
      </c>
      <c r="D438" s="384">
        <v>4680115881143</v>
      </c>
      <c r="E438" s="329"/>
      <c r="F438" s="304">
        <v>1.3</v>
      </c>
      <c r="G438" s="33">
        <v>6</v>
      </c>
      <c r="H438" s="304">
        <v>7.8</v>
      </c>
      <c r="I438" s="304">
        <v>8.3640000000000008</v>
      </c>
      <c r="J438" s="33">
        <v>56</v>
      </c>
      <c r="K438" s="34" t="s">
        <v>62</v>
      </c>
      <c r="L438" s="33">
        <v>40</v>
      </c>
      <c r="M438" s="626" t="s">
        <v>654</v>
      </c>
      <c r="N438" s="386"/>
      <c r="O438" s="386"/>
      <c r="P438" s="386"/>
      <c r="Q438" s="329"/>
      <c r="R438" s="35"/>
      <c r="S438" s="35"/>
      <c r="T438" s="36" t="s">
        <v>64</v>
      </c>
      <c r="U438" s="305">
        <v>20</v>
      </c>
      <c r="V438" s="306">
        <f>IFERROR(IF(U438="",0,CEILING((U438/$H438),1)*$H438),"")</f>
        <v>23.4</v>
      </c>
      <c r="W438" s="37">
        <f>IFERROR(IF(V438=0,"",ROUNDUP(V438/H438,0)*0.02175),"")</f>
        <v>6.5250000000000002E-2</v>
      </c>
      <c r="X438" s="57"/>
      <c r="Y438" s="58"/>
      <c r="AC438" s="296" t="s">
        <v>1</v>
      </c>
    </row>
    <row r="439" spans="1:29" ht="27" customHeight="1" x14ac:dyDescent="0.25">
      <c r="A439" s="55" t="s">
        <v>655</v>
      </c>
      <c r="B439" s="55" t="s">
        <v>656</v>
      </c>
      <c r="C439" s="32">
        <v>4301051381</v>
      </c>
      <c r="D439" s="384">
        <v>4680115881068</v>
      </c>
      <c r="E439" s="329"/>
      <c r="F439" s="304">
        <v>1.3</v>
      </c>
      <c r="G439" s="33">
        <v>6</v>
      </c>
      <c r="H439" s="304">
        <v>7.8</v>
      </c>
      <c r="I439" s="304">
        <v>8.2799999999999994</v>
      </c>
      <c r="J439" s="33">
        <v>56</v>
      </c>
      <c r="K439" s="34" t="s">
        <v>62</v>
      </c>
      <c r="L439" s="33">
        <v>30</v>
      </c>
      <c r="M439" s="627" t="s">
        <v>657</v>
      </c>
      <c r="N439" s="386"/>
      <c r="O439" s="386"/>
      <c r="P439" s="386"/>
      <c r="Q439" s="329"/>
      <c r="R439" s="35"/>
      <c r="S439" s="35"/>
      <c r="T439" s="36" t="s">
        <v>64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297" t="s">
        <v>1</v>
      </c>
    </row>
    <row r="440" spans="1:29" ht="27" customHeight="1" x14ac:dyDescent="0.25">
      <c r="A440" s="55" t="s">
        <v>658</v>
      </c>
      <c r="B440" s="55" t="s">
        <v>659</v>
      </c>
      <c r="C440" s="32">
        <v>4301051382</v>
      </c>
      <c r="D440" s="384">
        <v>4680115881075</v>
      </c>
      <c r="E440" s="329"/>
      <c r="F440" s="304">
        <v>0.5</v>
      </c>
      <c r="G440" s="33">
        <v>6</v>
      </c>
      <c r="H440" s="304">
        <v>3</v>
      </c>
      <c r="I440" s="304">
        <v>3.2</v>
      </c>
      <c r="J440" s="33">
        <v>156</v>
      </c>
      <c r="K440" s="34" t="s">
        <v>62</v>
      </c>
      <c r="L440" s="33">
        <v>30</v>
      </c>
      <c r="M440" s="628" t="s">
        <v>660</v>
      </c>
      <c r="N440" s="386"/>
      <c r="O440" s="386"/>
      <c r="P440" s="386"/>
      <c r="Q440" s="329"/>
      <c r="R440" s="35"/>
      <c r="S440" s="35"/>
      <c r="T440" s="36" t="s">
        <v>64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IFERROR(IF(V440=0,"",ROUNDUP(V440/H440,0)*0.00753),"")</f>
        <v/>
      </c>
      <c r="X440" s="57"/>
      <c r="Y440" s="58"/>
      <c r="AC440" s="298" t="s">
        <v>1</v>
      </c>
    </row>
    <row r="441" spans="1:29" x14ac:dyDescent="0.2">
      <c r="A441" s="388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89"/>
      <c r="M441" s="387" t="s">
        <v>65</v>
      </c>
      <c r="N441" s="341"/>
      <c r="O441" s="341"/>
      <c r="P441" s="341"/>
      <c r="Q441" s="341"/>
      <c r="R441" s="341"/>
      <c r="S441" s="342"/>
      <c r="T441" s="38" t="s">
        <v>66</v>
      </c>
      <c r="U441" s="307">
        <f>IFERROR(U438/H438,"0")+IFERROR(U439/H439,"0")+IFERROR(U440/H440,"0")</f>
        <v>2.5641025641025643</v>
      </c>
      <c r="V441" s="307">
        <f>IFERROR(V438/H438,"0")+IFERROR(V439/H439,"0")+IFERROR(V440/H440,"0")</f>
        <v>3</v>
      </c>
      <c r="W441" s="307">
        <f>IFERROR(IF(W438="",0,W438),"0")+IFERROR(IF(W439="",0,W439),"0")+IFERROR(IF(W440="",0,W440),"0")</f>
        <v>6.5250000000000002E-2</v>
      </c>
      <c r="X441" s="308"/>
      <c r="Y441" s="308"/>
    </row>
    <row r="442" spans="1:29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89"/>
      <c r="M442" s="387" t="s">
        <v>65</v>
      </c>
      <c r="N442" s="341"/>
      <c r="O442" s="341"/>
      <c r="P442" s="341"/>
      <c r="Q442" s="341"/>
      <c r="R442" s="341"/>
      <c r="S442" s="342"/>
      <c r="T442" s="38" t="s">
        <v>64</v>
      </c>
      <c r="U442" s="307">
        <f>IFERROR(SUM(U438:U440),"0")</f>
        <v>20</v>
      </c>
      <c r="V442" s="307">
        <f>IFERROR(SUM(V438:V440),"0")</f>
        <v>23.4</v>
      </c>
      <c r="W442" s="38"/>
      <c r="X442" s="308"/>
      <c r="Y442" s="308"/>
    </row>
    <row r="443" spans="1:29" ht="15" customHeight="1" x14ac:dyDescent="0.2">
      <c r="A443" s="630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24"/>
      <c r="M443" s="629" t="s">
        <v>661</v>
      </c>
      <c r="N443" s="315"/>
      <c r="O443" s="315"/>
      <c r="P443" s="315"/>
      <c r="Q443" s="315"/>
      <c r="R443" s="315"/>
      <c r="S443" s="316"/>
      <c r="T443" s="38" t="s">
        <v>64</v>
      </c>
      <c r="U443" s="307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10717</v>
      </c>
      <c r="V443" s="307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10815.269999999999</v>
      </c>
      <c r="W443" s="38"/>
      <c r="X443" s="308"/>
      <c r="Y443" s="308"/>
    </row>
    <row r="444" spans="1:29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24"/>
      <c r="M444" s="629" t="s">
        <v>662</v>
      </c>
      <c r="N444" s="315"/>
      <c r="O444" s="315"/>
      <c r="P444" s="315"/>
      <c r="Q444" s="315"/>
      <c r="R444" s="315"/>
      <c r="S444" s="316"/>
      <c r="T444" s="38" t="s">
        <v>64</v>
      </c>
      <c r="U44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11627.130137799821</v>
      </c>
      <c r="V44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11732.494999999999</v>
      </c>
      <c r="W444" s="38"/>
      <c r="X444" s="308"/>
      <c r="Y444" s="308"/>
    </row>
    <row r="445" spans="1:29" x14ac:dyDescent="0.2">
      <c r="A445" s="313"/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24"/>
      <c r="M445" s="629" t="s">
        <v>663</v>
      </c>
      <c r="N445" s="315"/>
      <c r="O445" s="315"/>
      <c r="P445" s="315"/>
      <c r="Q445" s="315"/>
      <c r="R445" s="315"/>
      <c r="S445" s="316"/>
      <c r="T445" s="38" t="s">
        <v>664</v>
      </c>
      <c r="U44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24</v>
      </c>
      <c r="V44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24</v>
      </c>
      <c r="W445" s="38"/>
      <c r="X445" s="308"/>
      <c r="Y445" s="308"/>
    </row>
    <row r="446" spans="1:29" x14ac:dyDescent="0.2">
      <c r="A446" s="313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24"/>
      <c r="M446" s="629" t="s">
        <v>665</v>
      </c>
      <c r="N446" s="315"/>
      <c r="O446" s="315"/>
      <c r="P446" s="315"/>
      <c r="Q446" s="315"/>
      <c r="R446" s="315"/>
      <c r="S446" s="316"/>
      <c r="T446" s="38" t="s">
        <v>64</v>
      </c>
      <c r="U446" s="307">
        <f>GrossWeightTotal+PalletQtyTotal*25</f>
        <v>12227.130137799821</v>
      </c>
      <c r="V446" s="307">
        <f>GrossWeightTotalR+PalletQtyTotalR*25</f>
        <v>12332.494999999999</v>
      </c>
      <c r="W446" s="38"/>
      <c r="X446" s="308"/>
      <c r="Y446" s="308"/>
    </row>
    <row r="447" spans="1:29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24"/>
      <c r="M447" s="629" t="s">
        <v>666</v>
      </c>
      <c r="N447" s="315"/>
      <c r="O447" s="315"/>
      <c r="P447" s="315"/>
      <c r="Q447" s="315"/>
      <c r="R447" s="315"/>
      <c r="S447" s="316"/>
      <c r="T447" s="38" t="s">
        <v>664</v>
      </c>
      <c r="U447" s="307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2995.3240894143887</v>
      </c>
      <c r="V447" s="307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3018</v>
      </c>
      <c r="W447" s="38"/>
      <c r="X447" s="308"/>
      <c r="Y447" s="308"/>
    </row>
    <row r="448" spans="1:29" ht="14.25" customHeight="1" x14ac:dyDescent="0.2">
      <c r="A448" s="313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24"/>
      <c r="M448" s="629" t="s">
        <v>667</v>
      </c>
      <c r="N448" s="315"/>
      <c r="O448" s="315"/>
      <c r="P448" s="315"/>
      <c r="Q448" s="315"/>
      <c r="R448" s="315"/>
      <c r="S448" s="316"/>
      <c r="T448" s="40" t="s">
        <v>668</v>
      </c>
      <c r="U448" s="38"/>
      <c r="V448" s="38"/>
      <c r="W448" s="38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28.229759999999999</v>
      </c>
      <c r="X448" s="308"/>
      <c r="Y448" s="308"/>
    </row>
    <row r="449" spans="1:28" ht="13.5" customHeight="1" thickBot="1" x14ac:dyDescent="0.25"/>
    <row r="450" spans="1:28" ht="27" customHeight="1" thickTop="1" thickBot="1" x14ac:dyDescent="0.25">
      <c r="A450" s="41" t="s">
        <v>669</v>
      </c>
      <c r="B450" s="299" t="s">
        <v>58</v>
      </c>
      <c r="C450" s="631" t="s">
        <v>96</v>
      </c>
      <c r="D450" s="633"/>
      <c r="E450" s="633"/>
      <c r="F450" s="634"/>
      <c r="G450" s="631" t="s">
        <v>221</v>
      </c>
      <c r="H450" s="633"/>
      <c r="I450" s="633"/>
      <c r="J450" s="634"/>
      <c r="K450" s="631" t="s">
        <v>443</v>
      </c>
      <c r="L450" s="634"/>
      <c r="M450" s="631" t="s">
        <v>496</v>
      </c>
      <c r="N450" s="634"/>
      <c r="O450" s="299" t="s">
        <v>582</v>
      </c>
      <c r="P450" s="299" t="s">
        <v>632</v>
      </c>
      <c r="Q450" s="1"/>
      <c r="R450" s="1"/>
      <c r="S450" s="1"/>
      <c r="T450" s="1"/>
      <c r="Y450" s="53"/>
      <c r="AB450" s="1"/>
    </row>
    <row r="451" spans="1:28" ht="14.25" customHeight="1" thickTop="1" x14ac:dyDescent="0.2">
      <c r="A451" s="635" t="s">
        <v>670</v>
      </c>
      <c r="B451" s="631" t="s">
        <v>58</v>
      </c>
      <c r="C451" s="631" t="s">
        <v>97</v>
      </c>
      <c r="D451" s="631" t="s">
        <v>104</v>
      </c>
      <c r="E451" s="631" t="s">
        <v>96</v>
      </c>
      <c r="F451" s="631" t="s">
        <v>212</v>
      </c>
      <c r="G451" s="631" t="s">
        <v>222</v>
      </c>
      <c r="H451" s="631" t="s">
        <v>229</v>
      </c>
      <c r="I451" s="631" t="s">
        <v>411</v>
      </c>
      <c r="J451" s="631" t="s">
        <v>428</v>
      </c>
      <c r="K451" s="631" t="s">
        <v>444</v>
      </c>
      <c r="L451" s="631" t="s">
        <v>469</v>
      </c>
      <c r="M451" s="631" t="s">
        <v>497</v>
      </c>
      <c r="N451" s="631" t="s">
        <v>560</v>
      </c>
      <c r="O451" s="631" t="s">
        <v>582</v>
      </c>
      <c r="P451" s="631" t="s">
        <v>633</v>
      </c>
      <c r="Q451" s="1"/>
      <c r="R451" s="1"/>
      <c r="S451" s="1"/>
      <c r="T451" s="1"/>
      <c r="Y451" s="53"/>
      <c r="AB451" s="1"/>
    </row>
    <row r="452" spans="1:28" ht="13.5" customHeight="1" thickBot="1" x14ac:dyDescent="0.25">
      <c r="A452" s="636"/>
      <c r="B452" s="632"/>
      <c r="C452" s="632"/>
      <c r="D452" s="632"/>
      <c r="E452" s="632"/>
      <c r="F452" s="632"/>
      <c r="G452" s="632"/>
      <c r="H452" s="632"/>
      <c r="I452" s="632"/>
      <c r="J452" s="632"/>
      <c r="K452" s="632"/>
      <c r="L452" s="632"/>
      <c r="M452" s="632"/>
      <c r="N452" s="632"/>
      <c r="O452" s="632"/>
      <c r="P452" s="632"/>
      <c r="Q452" s="1"/>
      <c r="R452" s="1"/>
      <c r="S452" s="1"/>
      <c r="T452" s="1"/>
      <c r="Y452" s="53"/>
      <c r="AB452" s="1"/>
    </row>
    <row r="453" spans="1:28" ht="18" customHeight="1" thickTop="1" thickBot="1" x14ac:dyDescent="0.25">
      <c r="A453" s="41" t="s">
        <v>671</v>
      </c>
      <c r="B453" s="47">
        <f>IFERROR(V22*1,"0")+IFERROR(V26*1,"0")+IFERROR(V27*1,"0")+IFERROR(V28*1,"0")+IFERROR(V29*1,"0")+IFERROR(V30*1,"0")+IFERROR(V31*1,"0")+IFERROR(V35*1,"0")+IFERROR(V36*1,"0")+IFERROR(V40*1,"0")+IFERROR(V44*1,"0")</f>
        <v>126</v>
      </c>
      <c r="C453" s="47">
        <f>IFERROR(V50*1,"0")+IFERROR(V51*1,"0")</f>
        <v>183.60000000000002</v>
      </c>
      <c r="D453" s="47">
        <f>IFERROR(V56*1,"0")+IFERROR(V57*1,"0")+IFERROR(V58*1,"0")</f>
        <v>378</v>
      </c>
      <c r="E45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1536.54</v>
      </c>
      <c r="F453" s="47">
        <f>IFERROR(V122*1,"0")+IFERROR(V123*1,"0")+IFERROR(V124*1,"0")+IFERROR(V125*1,"0")</f>
        <v>405</v>
      </c>
      <c r="G453" s="47">
        <f>IFERROR(V131*1,"0")+IFERROR(V132*1,"0")+IFERROR(V133*1,"0")</f>
        <v>0</v>
      </c>
      <c r="H453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2529.2799999999997</v>
      </c>
      <c r="I453" s="47">
        <f>IFERROR(V232*1,"0")+IFERROR(V233*1,"0")+IFERROR(V234*1,"0")+IFERROR(V235*1,"0")+IFERROR(V236*1,"0")+IFERROR(V237*1,"0")+IFERROR(V238*1,"0")+IFERROR(V242*1,"0")+IFERROR(V243*1,"0")</f>
        <v>220</v>
      </c>
      <c r="J453" s="47">
        <f>IFERROR(V248*1,"0")+IFERROR(V249*1,"0")+IFERROR(V253*1,"0")+IFERROR(V254*1,"0")+IFERROR(V255*1,"0")+IFERROR(V259*1,"0")+IFERROR(V263*1,"0")</f>
        <v>1223.01</v>
      </c>
      <c r="K453" s="47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307.2</v>
      </c>
      <c r="L453" s="47">
        <f>IFERROR(V298*1,"0")+IFERROR(V299*1,"0")+IFERROR(V300*1,"0")+IFERROR(V301*1,"0")+IFERROR(V305*1,"0")+IFERROR(V306*1,"0")+IFERROR(V310*1,"0")+IFERROR(V311*1,"0")+IFERROR(V312*1,"0")+IFERROR(V313*1,"0")+IFERROR(V317*1,"0")</f>
        <v>928.6</v>
      </c>
      <c r="M453" s="47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1163.7600000000002</v>
      </c>
      <c r="N453" s="47">
        <f>IFERROR(V366*1,"0")+IFERROR(V367*1,"0")+IFERROR(V371*1,"0")+IFERROR(V372*1,"0")+IFERROR(V373*1,"0")+IFERROR(V374*1,"0")+IFERROR(V375*1,"0")+IFERROR(V379*1,"0")+IFERROR(V383*1,"0")</f>
        <v>0</v>
      </c>
      <c r="O453" s="47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1334.88</v>
      </c>
      <c r="P453" s="47">
        <f>IFERROR(V423*1,"0")+IFERROR(V424*1,"0")+IFERROR(V428*1,"0")+IFERROR(V429*1,"0")+IFERROR(V433*1,"0")+IFERROR(V434*1,"0")+IFERROR(V438*1,"0")+IFERROR(V439*1,"0")+IFERROR(V440*1,"0")</f>
        <v>479.4</v>
      </c>
      <c r="Q453" s="1"/>
      <c r="R453" s="1"/>
      <c r="S453" s="1"/>
      <c r="T453" s="1"/>
      <c r="Y453" s="53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3"/>
    </row>
    <row r="3" spans="2:8" x14ac:dyDescent="0.2">
      <c r="B3" s="48" t="s">
        <v>673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674</v>
      </c>
      <c r="D6" s="48" t="s">
        <v>675</v>
      </c>
      <c r="E6" s="48"/>
    </row>
    <row r="7" spans="2:8" x14ac:dyDescent="0.2">
      <c r="B7" s="48" t="s">
        <v>676</v>
      </c>
      <c r="C7" s="48" t="s">
        <v>677</v>
      </c>
      <c r="D7" s="48" t="s">
        <v>678</v>
      </c>
      <c r="E7" s="48"/>
    </row>
    <row r="8" spans="2:8" x14ac:dyDescent="0.2">
      <c r="B8" s="48" t="s">
        <v>679</v>
      </c>
      <c r="C8" s="48" t="s">
        <v>680</v>
      </c>
      <c r="D8" s="48" t="s">
        <v>681</v>
      </c>
      <c r="E8" s="48"/>
    </row>
    <row r="9" spans="2:8" x14ac:dyDescent="0.2">
      <c r="B9" s="48" t="s">
        <v>682</v>
      </c>
      <c r="C9" s="48" t="s">
        <v>683</v>
      </c>
      <c r="D9" s="48" t="s">
        <v>684</v>
      </c>
      <c r="E9" s="48"/>
    </row>
    <row r="10" spans="2:8" x14ac:dyDescent="0.2">
      <c r="B10" s="48" t="s">
        <v>685</v>
      </c>
      <c r="C10" s="48" t="s">
        <v>686</v>
      </c>
      <c r="D10" s="48" t="s">
        <v>687</v>
      </c>
      <c r="E10" s="48"/>
    </row>
    <row r="11" spans="2:8" x14ac:dyDescent="0.2">
      <c r="B11" s="48" t="s">
        <v>688</v>
      </c>
      <c r="C11" s="48" t="s">
        <v>689</v>
      </c>
      <c r="D11" s="48" t="s">
        <v>690</v>
      </c>
      <c r="E11" s="48"/>
    </row>
    <row r="12" spans="2:8" x14ac:dyDescent="0.2">
      <c r="B12" s="48" t="s">
        <v>691</v>
      </c>
      <c r="C12" s="48" t="s">
        <v>692</v>
      </c>
      <c r="D12" s="48" t="s">
        <v>693</v>
      </c>
      <c r="E12" s="48"/>
    </row>
    <row r="13" spans="2:8" x14ac:dyDescent="0.2">
      <c r="B13" s="48" t="s">
        <v>694</v>
      </c>
      <c r="C13" s="48" t="s">
        <v>695</v>
      </c>
      <c r="D13" s="48" t="s">
        <v>696</v>
      </c>
      <c r="E13" s="48"/>
    </row>
    <row r="15" spans="2:8" x14ac:dyDescent="0.2">
      <c r="B15" s="48" t="s">
        <v>697</v>
      </c>
      <c r="C15" s="48" t="s">
        <v>674</v>
      </c>
      <c r="D15" s="48"/>
      <c r="E15" s="48"/>
    </row>
    <row r="17" spans="2:5" x14ac:dyDescent="0.2">
      <c r="B17" s="48" t="s">
        <v>698</v>
      </c>
      <c r="C17" s="48" t="s">
        <v>677</v>
      </c>
      <c r="D17" s="48"/>
      <c r="E17" s="48"/>
    </row>
    <row r="19" spans="2:5" x14ac:dyDescent="0.2">
      <c r="B19" s="48" t="s">
        <v>699</v>
      </c>
      <c r="C19" s="48" t="s">
        <v>680</v>
      </c>
      <c r="D19" s="48"/>
      <c r="E19" s="48"/>
    </row>
    <row r="21" spans="2:5" x14ac:dyDescent="0.2">
      <c r="B21" s="48" t="s">
        <v>700</v>
      </c>
      <c r="C21" s="48" t="s">
        <v>683</v>
      </c>
      <c r="D21" s="48"/>
      <c r="E21" s="48"/>
    </row>
    <row r="23" spans="2:5" x14ac:dyDescent="0.2">
      <c r="B23" s="48" t="s">
        <v>701</v>
      </c>
      <c r="C23" s="48" t="s">
        <v>686</v>
      </c>
      <c r="D23" s="48"/>
      <c r="E23" s="48"/>
    </row>
    <row r="25" spans="2:5" x14ac:dyDescent="0.2">
      <c r="B25" s="48" t="s">
        <v>702</v>
      </c>
      <c r="C25" s="48" t="s">
        <v>689</v>
      </c>
      <c r="D25" s="48"/>
      <c r="E25" s="48"/>
    </row>
    <row r="27" spans="2:5" x14ac:dyDescent="0.2">
      <c r="B27" s="48" t="s">
        <v>703</v>
      </c>
      <c r="C27" s="48" t="s">
        <v>692</v>
      </c>
      <c r="D27" s="48"/>
      <c r="E27" s="48"/>
    </row>
    <row r="29" spans="2:5" x14ac:dyDescent="0.2">
      <c r="B29" s="48" t="s">
        <v>704</v>
      </c>
      <c r="C29" s="48" t="s">
        <v>695</v>
      </c>
      <c r="D29" s="48"/>
      <c r="E29" s="48"/>
    </row>
    <row r="31" spans="2:5" x14ac:dyDescent="0.2">
      <c r="B31" s="48" t="s">
        <v>705</v>
      </c>
      <c r="C31" s="48"/>
      <c r="D31" s="48"/>
      <c r="E31" s="48"/>
    </row>
    <row r="32" spans="2:5" x14ac:dyDescent="0.2">
      <c r="B32" s="48" t="s">
        <v>706</v>
      </c>
      <c r="C32" s="48"/>
      <c r="D32" s="48"/>
      <c r="E32" s="48"/>
    </row>
    <row r="33" spans="2:5" x14ac:dyDescent="0.2">
      <c r="B33" s="48" t="s">
        <v>707</v>
      </c>
      <c r="C33" s="48"/>
      <c r="D33" s="48"/>
      <c r="E33" s="48"/>
    </row>
    <row r="34" spans="2:5" x14ac:dyDescent="0.2">
      <c r="B34" s="48" t="s">
        <v>708</v>
      </c>
      <c r="C34" s="48"/>
      <c r="D34" s="48"/>
      <c r="E34" s="48"/>
    </row>
    <row r="35" spans="2:5" x14ac:dyDescent="0.2">
      <c r="B35" s="48" t="s">
        <v>709</v>
      </c>
      <c r="C35" s="48"/>
      <c r="D35" s="48"/>
      <c r="E35" s="48"/>
    </row>
    <row r="36" spans="2:5" x14ac:dyDescent="0.2">
      <c r="B36" s="48" t="s">
        <v>710</v>
      </c>
      <c r="C36" s="48"/>
      <c r="D36" s="48"/>
      <c r="E36" s="48"/>
    </row>
    <row r="37" spans="2:5" x14ac:dyDescent="0.2">
      <c r="B37" s="48" t="s">
        <v>711</v>
      </c>
      <c r="C37" s="48"/>
      <c r="D37" s="48"/>
      <c r="E37" s="48"/>
    </row>
    <row r="38" spans="2:5" x14ac:dyDescent="0.2">
      <c r="B38" s="48" t="s">
        <v>712</v>
      </c>
      <c r="C38" s="48"/>
      <c r="D38" s="48"/>
      <c r="E38" s="48"/>
    </row>
    <row r="39" spans="2:5" x14ac:dyDescent="0.2">
      <c r="B39" s="48" t="s">
        <v>713</v>
      </c>
      <c r="C39" s="48"/>
      <c r="D39" s="48"/>
      <c r="E39" s="48"/>
    </row>
    <row r="40" spans="2:5" x14ac:dyDescent="0.2">
      <c r="B40" s="48" t="s">
        <v>714</v>
      </c>
      <c r="C40" s="48"/>
      <c r="D40" s="48"/>
      <c r="E40" s="48"/>
    </row>
    <row r="41" spans="2:5" x14ac:dyDescent="0.2">
      <c r="B41" s="48" t="s">
        <v>715</v>
      </c>
      <c r="C41" s="48"/>
      <c r="D41" s="48"/>
      <c r="E41" s="48"/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2023-08-10T10:39:29Z</dcterms:modified>
</cp:coreProperties>
</file>