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5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44" i="1" l="1"/>
  <c r="U443" i="1"/>
  <c r="U445" i="1" s="1"/>
  <c r="U441" i="1"/>
  <c r="V440" i="1"/>
  <c r="U440" i="1"/>
  <c r="W439" i="1"/>
  <c r="V439" i="1"/>
  <c r="W438" i="1"/>
  <c r="V438" i="1"/>
  <c r="V441" i="1" s="1"/>
  <c r="W437" i="1"/>
  <c r="V437" i="1"/>
  <c r="V435" i="1"/>
  <c r="U435" i="1"/>
  <c r="U434" i="1"/>
  <c r="W433" i="1"/>
  <c r="V433" i="1"/>
  <c r="V432" i="1"/>
  <c r="V430" i="1"/>
  <c r="U430" i="1"/>
  <c r="V429" i="1"/>
  <c r="U429" i="1"/>
  <c r="W428" i="1"/>
  <c r="V428" i="1"/>
  <c r="W427" i="1"/>
  <c r="V427" i="1"/>
  <c r="V425" i="1"/>
  <c r="U425" i="1"/>
  <c r="U424" i="1"/>
  <c r="V423" i="1"/>
  <c r="W423" i="1" s="1"/>
  <c r="W422" i="1"/>
  <c r="W424" i="1" s="1"/>
  <c r="V422" i="1"/>
  <c r="U418" i="1"/>
  <c r="U417" i="1"/>
  <c r="W416" i="1"/>
  <c r="V416" i="1"/>
  <c r="V417" i="1" s="1"/>
  <c r="M416" i="1"/>
  <c r="V415" i="1"/>
  <c r="M415" i="1"/>
  <c r="U413" i="1"/>
  <c r="U412" i="1"/>
  <c r="V411" i="1"/>
  <c r="W411" i="1" s="1"/>
  <c r="V410" i="1"/>
  <c r="W410" i="1" s="1"/>
  <c r="V409" i="1"/>
  <c r="W409" i="1" s="1"/>
  <c r="W408" i="1"/>
  <c r="V408" i="1"/>
  <c r="V407" i="1"/>
  <c r="W407" i="1" s="1"/>
  <c r="W406" i="1"/>
  <c r="V406" i="1"/>
  <c r="V405" i="1"/>
  <c r="W405" i="1" s="1"/>
  <c r="W404" i="1"/>
  <c r="V404" i="1"/>
  <c r="V413" i="1" s="1"/>
  <c r="V403" i="1"/>
  <c r="W403" i="1" s="1"/>
  <c r="W412" i="1" s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W394" i="1"/>
  <c r="V394" i="1"/>
  <c r="W393" i="1"/>
  <c r="V393" i="1"/>
  <c r="M393" i="1"/>
  <c r="W392" i="1"/>
  <c r="V392" i="1"/>
  <c r="V391" i="1"/>
  <c r="W391" i="1" s="1"/>
  <c r="W390" i="1"/>
  <c r="V390" i="1"/>
  <c r="V389" i="1"/>
  <c r="W389" i="1" s="1"/>
  <c r="M389" i="1"/>
  <c r="W388" i="1"/>
  <c r="V388" i="1"/>
  <c r="M388" i="1"/>
  <c r="V387" i="1"/>
  <c r="W387" i="1" s="1"/>
  <c r="V386" i="1"/>
  <c r="W386" i="1" s="1"/>
  <c r="M386" i="1"/>
  <c r="W385" i="1"/>
  <c r="V385" i="1"/>
  <c r="V396" i="1" s="1"/>
  <c r="M385" i="1"/>
  <c r="V381" i="1"/>
  <c r="U381" i="1"/>
  <c r="V380" i="1"/>
  <c r="U380" i="1"/>
  <c r="W379" i="1"/>
  <c r="W380" i="1" s="1"/>
  <c r="V379" i="1"/>
  <c r="V377" i="1"/>
  <c r="U377" i="1"/>
  <c r="U376" i="1"/>
  <c r="W375" i="1"/>
  <c r="W376" i="1" s="1"/>
  <c r="V375" i="1"/>
  <c r="V376" i="1" s="1"/>
  <c r="U373" i="1"/>
  <c r="U372" i="1"/>
  <c r="W371" i="1"/>
  <c r="V371" i="1"/>
  <c r="W370" i="1"/>
  <c r="V370" i="1"/>
  <c r="M370" i="1"/>
  <c r="V369" i="1"/>
  <c r="M369" i="1"/>
  <c r="W368" i="1"/>
  <c r="V368" i="1"/>
  <c r="M368" i="1"/>
  <c r="V367" i="1"/>
  <c r="W367" i="1" s="1"/>
  <c r="W366" i="1"/>
  <c r="V366" i="1"/>
  <c r="M366" i="1"/>
  <c r="U364" i="1"/>
  <c r="U363" i="1"/>
  <c r="W362" i="1"/>
  <c r="V362" i="1"/>
  <c r="M362" i="1"/>
  <c r="W361" i="1"/>
  <c r="W363" i="1" s="1"/>
  <c r="V361" i="1"/>
  <c r="V363" i="1" s="1"/>
  <c r="M361" i="1"/>
  <c r="U358" i="1"/>
  <c r="U357" i="1"/>
  <c r="V356" i="1"/>
  <c r="W356" i="1" s="1"/>
  <c r="W355" i="1"/>
  <c r="V355" i="1"/>
  <c r="V354" i="1"/>
  <c r="V352" i="1"/>
  <c r="U352" i="1"/>
  <c r="V351" i="1"/>
  <c r="U351" i="1"/>
  <c r="V350" i="1"/>
  <c r="W350" i="1" s="1"/>
  <c r="W351" i="1" s="1"/>
  <c r="U348" i="1"/>
  <c r="V347" i="1"/>
  <c r="U347" i="1"/>
  <c r="W346" i="1"/>
  <c r="V346" i="1"/>
  <c r="M346" i="1"/>
  <c r="W345" i="1"/>
  <c r="V345" i="1"/>
  <c r="M345" i="1"/>
  <c r="W344" i="1"/>
  <c r="V344" i="1"/>
  <c r="V348" i="1" s="1"/>
  <c r="W343" i="1"/>
  <c r="V343" i="1"/>
  <c r="M343" i="1"/>
  <c r="U341" i="1"/>
  <c r="U340" i="1"/>
  <c r="W339" i="1"/>
  <c r="V339" i="1"/>
  <c r="M339" i="1"/>
  <c r="W338" i="1"/>
  <c r="V338" i="1"/>
  <c r="V337" i="1"/>
  <c r="W337" i="1" s="1"/>
  <c r="M337" i="1"/>
  <c r="W336" i="1"/>
  <c r="V336" i="1"/>
  <c r="V335" i="1"/>
  <c r="W335" i="1" s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W329" i="1"/>
  <c r="V329" i="1"/>
  <c r="M329" i="1"/>
  <c r="V328" i="1"/>
  <c r="W328" i="1" s="1"/>
  <c r="W327" i="1"/>
  <c r="V327" i="1"/>
  <c r="U325" i="1"/>
  <c r="U324" i="1"/>
  <c r="W323" i="1"/>
  <c r="W324" i="1" s="1"/>
  <c r="V323" i="1"/>
  <c r="W322" i="1"/>
  <c r="V322" i="1"/>
  <c r="M322" i="1"/>
  <c r="V318" i="1"/>
  <c r="U318" i="1"/>
  <c r="V317" i="1"/>
  <c r="U317" i="1"/>
  <c r="W316" i="1"/>
  <c r="W317" i="1" s="1"/>
  <c r="V316" i="1"/>
  <c r="U314" i="1"/>
  <c r="U313" i="1"/>
  <c r="V312" i="1"/>
  <c r="W312" i="1" s="1"/>
  <c r="V311" i="1"/>
  <c r="W311" i="1" s="1"/>
  <c r="M311" i="1"/>
  <c r="W310" i="1"/>
  <c r="V310" i="1"/>
  <c r="W309" i="1"/>
  <c r="V309" i="1"/>
  <c r="V314" i="1" s="1"/>
  <c r="M309" i="1"/>
  <c r="U307" i="1"/>
  <c r="U306" i="1"/>
  <c r="W305" i="1"/>
  <c r="V305" i="1"/>
  <c r="V306" i="1" s="1"/>
  <c r="M305" i="1"/>
  <c r="V304" i="1"/>
  <c r="M304" i="1"/>
  <c r="U302" i="1"/>
  <c r="V301" i="1"/>
  <c r="U301" i="1"/>
  <c r="V300" i="1"/>
  <c r="W300" i="1" s="1"/>
  <c r="M300" i="1"/>
  <c r="W299" i="1"/>
  <c r="V299" i="1"/>
  <c r="W298" i="1"/>
  <c r="V298" i="1"/>
  <c r="M298" i="1"/>
  <c r="V297" i="1"/>
  <c r="M297" i="1"/>
  <c r="U294" i="1"/>
  <c r="U293" i="1"/>
  <c r="V292" i="1"/>
  <c r="M292" i="1"/>
  <c r="V290" i="1"/>
  <c r="U290" i="1"/>
  <c r="W289" i="1"/>
  <c r="V289" i="1"/>
  <c r="U289" i="1"/>
  <c r="V288" i="1"/>
  <c r="W288" i="1" s="1"/>
  <c r="M288" i="1"/>
  <c r="V286" i="1"/>
  <c r="U286" i="1"/>
  <c r="V285" i="1"/>
  <c r="U285" i="1"/>
  <c r="V284" i="1"/>
  <c r="W284" i="1" s="1"/>
  <c r="W285" i="1" s="1"/>
  <c r="M284" i="1"/>
  <c r="V282" i="1"/>
  <c r="U282" i="1"/>
  <c r="U281" i="1"/>
  <c r="V280" i="1"/>
  <c r="W280" i="1" s="1"/>
  <c r="W281" i="1" s="1"/>
  <c r="M280" i="1"/>
  <c r="W279" i="1"/>
  <c r="V279" i="1"/>
  <c r="M279" i="1"/>
  <c r="U277" i="1"/>
  <c r="V276" i="1"/>
  <c r="U276" i="1"/>
  <c r="W275" i="1"/>
  <c r="V275" i="1"/>
  <c r="M275" i="1"/>
  <c r="W274" i="1"/>
  <c r="V274" i="1"/>
  <c r="M274" i="1"/>
  <c r="W273" i="1"/>
  <c r="V273" i="1"/>
  <c r="W272" i="1"/>
  <c r="V272" i="1"/>
  <c r="M272" i="1"/>
  <c r="W271" i="1"/>
  <c r="V271" i="1"/>
  <c r="M271" i="1"/>
  <c r="W270" i="1"/>
  <c r="V270" i="1"/>
  <c r="V277" i="1" s="1"/>
  <c r="M270" i="1"/>
  <c r="V269" i="1"/>
  <c r="W269" i="1" s="1"/>
  <c r="M269" i="1"/>
  <c r="W268" i="1"/>
  <c r="V268" i="1"/>
  <c r="M268" i="1"/>
  <c r="V264" i="1"/>
  <c r="U264" i="1"/>
  <c r="V263" i="1"/>
  <c r="U263" i="1"/>
  <c r="W262" i="1"/>
  <c r="W263" i="1" s="1"/>
  <c r="V262" i="1"/>
  <c r="M262" i="1"/>
  <c r="V260" i="1"/>
  <c r="U260" i="1"/>
  <c r="V259" i="1"/>
  <c r="U259" i="1"/>
  <c r="W258" i="1"/>
  <c r="W259" i="1" s="1"/>
  <c r="V258" i="1"/>
  <c r="M258" i="1"/>
  <c r="U256" i="1"/>
  <c r="V255" i="1"/>
  <c r="U255" i="1"/>
  <c r="W254" i="1"/>
  <c r="V254" i="1"/>
  <c r="M254" i="1"/>
  <c r="W253" i="1"/>
  <c r="V253" i="1"/>
  <c r="M253" i="1"/>
  <c r="W252" i="1"/>
  <c r="W255" i="1" s="1"/>
  <c r="V252" i="1"/>
  <c r="V256" i="1" s="1"/>
  <c r="M252" i="1"/>
  <c r="U250" i="1"/>
  <c r="U249" i="1"/>
  <c r="V248" i="1"/>
  <c r="M248" i="1"/>
  <c r="V247" i="1"/>
  <c r="M247" i="1"/>
  <c r="V244" i="1"/>
  <c r="U244" i="1"/>
  <c r="U243" i="1"/>
  <c r="V242" i="1"/>
  <c r="W242" i="1" s="1"/>
  <c r="W243" i="1" s="1"/>
  <c r="M242" i="1"/>
  <c r="W241" i="1"/>
  <c r="V241" i="1"/>
  <c r="M241" i="1"/>
  <c r="U239" i="1"/>
  <c r="U238" i="1"/>
  <c r="W237" i="1"/>
  <c r="V237" i="1"/>
  <c r="M237" i="1"/>
  <c r="W236" i="1"/>
  <c r="V236" i="1"/>
  <c r="M236" i="1"/>
  <c r="W235" i="1"/>
  <c r="V235" i="1"/>
  <c r="M235" i="1"/>
  <c r="V234" i="1"/>
  <c r="W234" i="1" s="1"/>
  <c r="M234" i="1"/>
  <c r="W233" i="1"/>
  <c r="V233" i="1"/>
  <c r="M233" i="1"/>
  <c r="W232" i="1"/>
  <c r="V232" i="1"/>
  <c r="M232" i="1"/>
  <c r="V231" i="1"/>
  <c r="M231" i="1"/>
  <c r="U228" i="1"/>
  <c r="V227" i="1"/>
  <c r="U227" i="1"/>
  <c r="W226" i="1"/>
  <c r="V226" i="1"/>
  <c r="M226" i="1"/>
  <c r="V225" i="1"/>
  <c r="W225" i="1" s="1"/>
  <c r="W224" i="1"/>
  <c r="W227" i="1" s="1"/>
  <c r="V224" i="1"/>
  <c r="U222" i="1"/>
  <c r="U221" i="1"/>
  <c r="W220" i="1"/>
  <c r="V220" i="1"/>
  <c r="M220" i="1"/>
  <c r="V219" i="1"/>
  <c r="W219" i="1" s="1"/>
  <c r="W218" i="1"/>
  <c r="W221" i="1" s="1"/>
  <c r="V218" i="1"/>
  <c r="V222" i="1" s="1"/>
  <c r="U216" i="1"/>
  <c r="V215" i="1"/>
  <c r="U215" i="1"/>
  <c r="W214" i="1"/>
  <c r="V214" i="1"/>
  <c r="W213" i="1"/>
  <c r="V213" i="1"/>
  <c r="W212" i="1"/>
  <c r="V212" i="1"/>
  <c r="W211" i="1"/>
  <c r="V211" i="1"/>
  <c r="M211" i="1"/>
  <c r="V210" i="1"/>
  <c r="W210" i="1" s="1"/>
  <c r="M210" i="1"/>
  <c r="W209" i="1"/>
  <c r="V209" i="1"/>
  <c r="M209" i="1"/>
  <c r="U207" i="1"/>
  <c r="U206" i="1"/>
  <c r="W205" i="1"/>
  <c r="V205" i="1"/>
  <c r="W204" i="1"/>
  <c r="V204" i="1"/>
  <c r="M204" i="1"/>
  <c r="W203" i="1"/>
  <c r="V203" i="1"/>
  <c r="V202" i="1"/>
  <c r="W202" i="1" s="1"/>
  <c r="W201" i="1"/>
  <c r="V201" i="1"/>
  <c r="V200" i="1"/>
  <c r="W200" i="1" s="1"/>
  <c r="W199" i="1"/>
  <c r="V199" i="1"/>
  <c r="V198" i="1"/>
  <c r="W198" i="1" s="1"/>
  <c r="M198" i="1"/>
  <c r="W197" i="1"/>
  <c r="V197" i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W189" i="1"/>
  <c r="V189" i="1"/>
  <c r="V188" i="1"/>
  <c r="W188" i="1" s="1"/>
  <c r="W187" i="1"/>
  <c r="V187" i="1"/>
  <c r="V186" i="1"/>
  <c r="W186" i="1" s="1"/>
  <c r="M186" i="1"/>
  <c r="W185" i="1"/>
  <c r="V185" i="1"/>
  <c r="M185" i="1"/>
  <c r="W184" i="1"/>
  <c r="V184" i="1"/>
  <c r="M184" i="1"/>
  <c r="V183" i="1"/>
  <c r="U181" i="1"/>
  <c r="V180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M173" i="1"/>
  <c r="V172" i="1"/>
  <c r="W172" i="1" s="1"/>
  <c r="W171" i="1"/>
  <c r="V171" i="1"/>
  <c r="V170" i="1"/>
  <c r="W170" i="1" s="1"/>
  <c r="W169" i="1"/>
  <c r="V169" i="1"/>
  <c r="V168" i="1"/>
  <c r="W168" i="1" s="1"/>
  <c r="M168" i="1"/>
  <c r="W167" i="1"/>
  <c r="V167" i="1"/>
  <c r="V166" i="1"/>
  <c r="M166" i="1"/>
  <c r="V165" i="1"/>
  <c r="W165" i="1" s="1"/>
  <c r="M165" i="1"/>
  <c r="W164" i="1"/>
  <c r="V164" i="1"/>
  <c r="M164" i="1"/>
  <c r="U162" i="1"/>
  <c r="V161" i="1"/>
  <c r="U161" i="1"/>
  <c r="W160" i="1"/>
  <c r="V160" i="1"/>
  <c r="W159" i="1"/>
  <c r="V159" i="1"/>
  <c r="V162" i="1" s="1"/>
  <c r="W158" i="1"/>
  <c r="V158" i="1"/>
  <c r="U156" i="1"/>
  <c r="U155" i="1"/>
  <c r="W154" i="1"/>
  <c r="V154" i="1"/>
  <c r="M154" i="1"/>
  <c r="W153" i="1"/>
  <c r="V153" i="1"/>
  <c r="M153" i="1"/>
  <c r="V152" i="1"/>
  <c r="W152" i="1" s="1"/>
  <c r="W151" i="1"/>
  <c r="V151" i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W145" i="1"/>
  <c r="V145" i="1"/>
  <c r="V144" i="1"/>
  <c r="W144" i="1" s="1"/>
  <c r="M144" i="1"/>
  <c r="W143" i="1"/>
  <c r="V143" i="1"/>
  <c r="M143" i="1"/>
  <c r="W142" i="1"/>
  <c r="V142" i="1"/>
  <c r="M142" i="1"/>
  <c r="W141" i="1"/>
  <c r="V141" i="1"/>
  <c r="M141" i="1"/>
  <c r="V140" i="1"/>
  <c r="W140" i="1" s="1"/>
  <c r="M140" i="1"/>
  <c r="W139" i="1"/>
  <c r="V139" i="1"/>
  <c r="M139" i="1"/>
  <c r="W138" i="1"/>
  <c r="W155" i="1" s="1"/>
  <c r="V138" i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V125" i="1"/>
  <c r="W125" i="1" s="1"/>
  <c r="M125" i="1"/>
  <c r="W124" i="1"/>
  <c r="V124" i="1"/>
  <c r="M124" i="1"/>
  <c r="W123" i="1"/>
  <c r="V123" i="1"/>
  <c r="M123" i="1"/>
  <c r="W122" i="1"/>
  <c r="W126" i="1" s="1"/>
  <c r="V122" i="1"/>
  <c r="F452" i="1" s="1"/>
  <c r="M122" i="1"/>
  <c r="U119" i="1"/>
  <c r="U118" i="1"/>
  <c r="W117" i="1"/>
  <c r="V117" i="1"/>
  <c r="W116" i="1"/>
  <c r="V116" i="1"/>
  <c r="W115" i="1"/>
  <c r="V115" i="1"/>
  <c r="V118" i="1" s="1"/>
  <c r="W114" i="1"/>
  <c r="V114" i="1"/>
  <c r="V119" i="1" s="1"/>
  <c r="M114" i="1"/>
  <c r="U112" i="1"/>
  <c r="U111" i="1"/>
  <c r="W110" i="1"/>
  <c r="V110" i="1"/>
  <c r="M110" i="1"/>
  <c r="W109" i="1"/>
  <c r="V109" i="1"/>
  <c r="V108" i="1"/>
  <c r="W108" i="1" s="1"/>
  <c r="W107" i="1"/>
  <c r="V107" i="1"/>
  <c r="V106" i="1"/>
  <c r="M106" i="1"/>
  <c r="W105" i="1"/>
  <c r="V105" i="1"/>
  <c r="M105" i="1"/>
  <c r="W104" i="1"/>
  <c r="V104" i="1"/>
  <c r="U102" i="1"/>
  <c r="U101" i="1"/>
  <c r="W100" i="1"/>
  <c r="V100" i="1"/>
  <c r="M100" i="1"/>
  <c r="V99" i="1"/>
  <c r="W99" i="1" s="1"/>
  <c r="M99" i="1"/>
  <c r="W98" i="1"/>
  <c r="V98" i="1"/>
  <c r="M98" i="1"/>
  <c r="W97" i="1"/>
  <c r="V97" i="1"/>
  <c r="M97" i="1"/>
  <c r="W96" i="1"/>
  <c r="V96" i="1"/>
  <c r="M96" i="1"/>
  <c r="V95" i="1"/>
  <c r="W95" i="1" s="1"/>
  <c r="M95" i="1"/>
  <c r="W94" i="1"/>
  <c r="V94" i="1"/>
  <c r="M94" i="1"/>
  <c r="W93" i="1"/>
  <c r="V93" i="1"/>
  <c r="M93" i="1"/>
  <c r="V92" i="1"/>
  <c r="W92" i="1" s="1"/>
  <c r="W101" i="1" s="1"/>
  <c r="M92" i="1"/>
  <c r="U90" i="1"/>
  <c r="U89" i="1"/>
  <c r="W88" i="1"/>
  <c r="V88" i="1"/>
  <c r="M88" i="1"/>
  <c r="V87" i="1"/>
  <c r="W87" i="1" s="1"/>
  <c r="M87" i="1"/>
  <c r="W86" i="1"/>
  <c r="V86" i="1"/>
  <c r="W85" i="1"/>
  <c r="V85" i="1"/>
  <c r="M85" i="1"/>
  <c r="V84" i="1"/>
  <c r="W84" i="1" s="1"/>
  <c r="W83" i="1"/>
  <c r="W89" i="1" s="1"/>
  <c r="V83" i="1"/>
  <c r="M83" i="1"/>
  <c r="U81" i="1"/>
  <c r="U80" i="1"/>
  <c r="W79" i="1"/>
  <c r="V79" i="1"/>
  <c r="M79" i="1"/>
  <c r="W78" i="1"/>
  <c r="V78" i="1"/>
  <c r="M78" i="1"/>
  <c r="V77" i="1"/>
  <c r="W77" i="1" s="1"/>
  <c r="M77" i="1"/>
  <c r="W76" i="1"/>
  <c r="V76" i="1"/>
  <c r="M76" i="1"/>
  <c r="W75" i="1"/>
  <c r="V75" i="1"/>
  <c r="M75" i="1"/>
  <c r="W74" i="1"/>
  <c r="V74" i="1"/>
  <c r="M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W68" i="1"/>
  <c r="V68" i="1"/>
  <c r="M68" i="1"/>
  <c r="W67" i="1"/>
  <c r="V67" i="1"/>
  <c r="W66" i="1"/>
  <c r="V66" i="1"/>
  <c r="M66" i="1"/>
  <c r="W65" i="1"/>
  <c r="V65" i="1"/>
  <c r="M65" i="1"/>
  <c r="W64" i="1"/>
  <c r="V64" i="1"/>
  <c r="M64" i="1"/>
  <c r="V63" i="1"/>
  <c r="V81" i="1" s="1"/>
  <c r="M63" i="1"/>
  <c r="U60" i="1"/>
  <c r="U59" i="1"/>
  <c r="V58" i="1"/>
  <c r="W58" i="1" s="1"/>
  <c r="W57" i="1"/>
  <c r="V57" i="1"/>
  <c r="M57" i="1"/>
  <c r="V56" i="1"/>
  <c r="W56" i="1" s="1"/>
  <c r="W59" i="1" s="1"/>
  <c r="M56" i="1"/>
  <c r="U53" i="1"/>
  <c r="U52" i="1"/>
  <c r="W51" i="1"/>
  <c r="V51" i="1"/>
  <c r="M51" i="1"/>
  <c r="V50" i="1"/>
  <c r="M50" i="1"/>
  <c r="U46" i="1"/>
  <c r="V45" i="1"/>
  <c r="U45" i="1"/>
  <c r="V44" i="1"/>
  <c r="M44" i="1"/>
  <c r="U42" i="1"/>
  <c r="U41" i="1"/>
  <c r="V40" i="1"/>
  <c r="M40" i="1"/>
  <c r="U38" i="1"/>
  <c r="V37" i="1"/>
  <c r="U37" i="1"/>
  <c r="V36" i="1"/>
  <c r="M36" i="1"/>
  <c r="W35" i="1"/>
  <c r="V35" i="1"/>
  <c r="M35" i="1"/>
  <c r="U33" i="1"/>
  <c r="V32" i="1"/>
  <c r="U32" i="1"/>
  <c r="W31" i="1"/>
  <c r="V31" i="1"/>
  <c r="M31" i="1"/>
  <c r="W30" i="1"/>
  <c r="V30" i="1"/>
  <c r="M30" i="1"/>
  <c r="W29" i="1"/>
  <c r="V29" i="1"/>
  <c r="W28" i="1"/>
  <c r="V28" i="1"/>
  <c r="M28" i="1"/>
  <c r="W27" i="1"/>
  <c r="V27" i="1"/>
  <c r="M27" i="1"/>
  <c r="W26" i="1"/>
  <c r="W32" i="1" s="1"/>
  <c r="V26" i="1"/>
  <c r="V33" i="1" s="1"/>
  <c r="M26" i="1"/>
  <c r="U24" i="1"/>
  <c r="U442" i="1" s="1"/>
  <c r="U23" i="1"/>
  <c r="V22" i="1"/>
  <c r="H10" i="1"/>
  <c r="A9" i="1"/>
  <c r="D7" i="1"/>
  <c r="N6" i="1"/>
  <c r="M2" i="1"/>
  <c r="H9" i="1" l="1"/>
  <c r="F10" i="1"/>
  <c r="F9" i="1"/>
  <c r="V444" i="1"/>
  <c r="V23" i="1"/>
  <c r="B452" i="1"/>
  <c r="V24" i="1"/>
  <c r="V443" i="1"/>
  <c r="C452" i="1"/>
  <c r="V52" i="1"/>
  <c r="V53" i="1"/>
  <c r="W50" i="1"/>
  <c r="W52" i="1" s="1"/>
  <c r="W118" i="1"/>
  <c r="J9" i="1"/>
  <c r="W22" i="1"/>
  <c r="W23" i="1" s="1"/>
  <c r="V135" i="1"/>
  <c r="W292" i="1"/>
  <c r="W293" i="1" s="1"/>
  <c r="V293" i="1"/>
  <c r="V294" i="1"/>
  <c r="W313" i="1"/>
  <c r="W395" i="1"/>
  <c r="V42" i="1"/>
  <c r="W40" i="1"/>
  <c r="W41" i="1" s="1"/>
  <c r="D452" i="1"/>
  <c r="V60" i="1"/>
  <c r="V101" i="1"/>
  <c r="V102" i="1"/>
  <c r="V112" i="1"/>
  <c r="W106" i="1"/>
  <c r="V239" i="1"/>
  <c r="W231" i="1"/>
  <c r="W238" i="1" s="1"/>
  <c r="I452" i="1"/>
  <c r="V249" i="1"/>
  <c r="W248" i="1"/>
  <c r="A10" i="1"/>
  <c r="V38" i="1"/>
  <c r="W36" i="1"/>
  <c r="W37" i="1" s="1"/>
  <c r="V41" i="1"/>
  <c r="V46" i="1"/>
  <c r="W44" i="1"/>
  <c r="W45" i="1" s="1"/>
  <c r="V111" i="1"/>
  <c r="V207" i="1"/>
  <c r="V206" i="1"/>
  <c r="W183" i="1"/>
  <c r="W206" i="1" s="1"/>
  <c r="J452" i="1"/>
  <c r="M452" i="1"/>
  <c r="V340" i="1"/>
  <c r="W369" i="1"/>
  <c r="W372" i="1" s="1"/>
  <c r="V372" i="1"/>
  <c r="V59" i="1"/>
  <c r="E452" i="1"/>
  <c r="V80" i="1"/>
  <c r="W63" i="1"/>
  <c r="W80" i="1" s="1"/>
  <c r="V89" i="1"/>
  <c r="W111" i="1"/>
  <c r="W180" i="1"/>
  <c r="V181" i="1"/>
  <c r="W166" i="1"/>
  <c r="W215" i="1"/>
  <c r="V238" i="1"/>
  <c r="V358" i="1"/>
  <c r="V357" i="1"/>
  <c r="W354" i="1"/>
  <c r="W357" i="1" s="1"/>
  <c r="V412" i="1"/>
  <c r="U446" i="1"/>
  <c r="V90" i="1"/>
  <c r="V127" i="1"/>
  <c r="W161" i="1"/>
  <c r="V216" i="1"/>
  <c r="V228" i="1"/>
  <c r="V243" i="1"/>
  <c r="V281" i="1"/>
  <c r="V307" i="1"/>
  <c r="W304" i="1"/>
  <c r="W306" i="1" s="1"/>
  <c r="V325" i="1"/>
  <c r="W347" i="1"/>
  <c r="V373" i="1"/>
  <c r="V418" i="1"/>
  <c r="W415" i="1"/>
  <c r="W417" i="1" s="1"/>
  <c r="P452" i="1"/>
  <c r="V424" i="1"/>
  <c r="V434" i="1"/>
  <c r="W432" i="1"/>
  <c r="W434" i="1" s="1"/>
  <c r="W440" i="1"/>
  <c r="V126" i="1"/>
  <c r="V221" i="1"/>
  <c r="V250" i="1"/>
  <c r="W247" i="1"/>
  <c r="W249" i="1" s="1"/>
  <c r="K452" i="1"/>
  <c r="V313" i="1"/>
  <c r="V324" i="1"/>
  <c r="W340" i="1"/>
  <c r="V341" i="1"/>
  <c r="V395" i="1"/>
  <c r="W429" i="1"/>
  <c r="V134" i="1"/>
  <c r="W131" i="1"/>
  <c r="W134" i="1" s="1"/>
  <c r="G452" i="1"/>
  <c r="H452" i="1"/>
  <c r="V155" i="1"/>
  <c r="V156" i="1"/>
  <c r="W276" i="1"/>
  <c r="L452" i="1"/>
  <c r="W297" i="1"/>
  <c r="W301" i="1" s="1"/>
  <c r="V302" i="1"/>
  <c r="V364" i="1"/>
  <c r="N452" i="1"/>
  <c r="O452" i="1"/>
  <c r="V442" i="1" l="1"/>
  <c r="V445" i="1"/>
  <c r="W447" i="1"/>
  <c r="V446" i="1"/>
</calcChain>
</file>

<file path=xl/sharedStrings.xml><?xml version="1.0" encoding="utf-8"?>
<sst xmlns="http://schemas.openxmlformats.org/spreadsheetml/2006/main" count="1743" uniqueCount="721">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</sst>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5" customFormat="1" ht="45" customHeight="1" x14ac:dyDescent="0.2">
      <c r="A1" s="42"/>
      <c r="B1" s="42"/>
      <c r="C1" s="42"/>
      <c r="D1" s="311" t="s">
        <v>0</v>
      </c>
      <c r="E1" s="312"/>
      <c r="F1" s="312"/>
      <c r="G1" s="13" t="s">
        <v>1</v>
      </c>
      <c r="H1" s="311" t="s">
        <v>2</v>
      </c>
      <c r="I1" s="312"/>
      <c r="J1" s="312"/>
      <c r="K1" s="312"/>
      <c r="L1" s="312"/>
      <c r="M1" s="312"/>
      <c r="N1" s="312"/>
      <c r="O1" s="313" t="s">
        <v>3</v>
      </c>
      <c r="P1" s="312"/>
      <c r="Q1" s="312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7"/>
      <c r="V2" s="17"/>
      <c r="W2" s="17"/>
      <c r="X2" s="17"/>
      <c r="Y2" s="52"/>
      <c r="Z2" s="52"/>
      <c r="AA2" s="52"/>
    </row>
    <row r="3" spans="1:28" s="30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5"/>
      <c r="N3" s="315"/>
      <c r="O3" s="315"/>
      <c r="P3" s="315"/>
      <c r="Q3" s="315"/>
      <c r="R3" s="315"/>
      <c r="S3" s="315"/>
      <c r="T3" s="315"/>
      <c r="U3" s="17"/>
      <c r="V3" s="17"/>
      <c r="W3" s="17"/>
      <c r="X3" s="17"/>
      <c r="Y3" s="52"/>
      <c r="Z3" s="52"/>
      <c r="AA3" s="52"/>
    </row>
    <row r="4" spans="1:28" s="30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5" customFormat="1" ht="23.45" customHeight="1" x14ac:dyDescent="0.2">
      <c r="A5" s="316" t="s">
        <v>8</v>
      </c>
      <c r="B5" s="317"/>
      <c r="C5" s="318"/>
      <c r="D5" s="319"/>
      <c r="E5" s="320"/>
      <c r="F5" s="321" t="s">
        <v>9</v>
      </c>
      <c r="G5" s="318"/>
      <c r="H5" s="319"/>
      <c r="I5" s="322"/>
      <c r="J5" s="322"/>
      <c r="K5" s="320"/>
      <c r="M5" s="25" t="s">
        <v>10</v>
      </c>
      <c r="N5" s="323">
        <v>45151</v>
      </c>
      <c r="O5" s="324"/>
      <c r="Q5" s="325" t="s">
        <v>11</v>
      </c>
      <c r="R5" s="326"/>
      <c r="S5" s="327" t="s">
        <v>12</v>
      </c>
      <c r="T5" s="324"/>
      <c r="Y5" s="52"/>
      <c r="Z5" s="52"/>
      <c r="AA5" s="52"/>
    </row>
    <row r="6" spans="1:28" s="305" customFormat="1" ht="24" customHeight="1" x14ac:dyDescent="0.2">
      <c r="A6" s="316" t="s">
        <v>13</v>
      </c>
      <c r="B6" s="317"/>
      <c r="C6" s="318"/>
      <c r="D6" s="328" t="s">
        <v>14</v>
      </c>
      <c r="E6" s="329"/>
      <c r="F6" s="329"/>
      <c r="G6" s="329"/>
      <c r="H6" s="329"/>
      <c r="I6" s="329"/>
      <c r="J6" s="329"/>
      <c r="K6" s="324"/>
      <c r="M6" s="25" t="s">
        <v>15</v>
      </c>
      <c r="N6" s="330" t="str">
        <f>IF(N5=0," ",CHOOSE(WEEKDAY(N5,2),"Понедельник","Вторник","Среда","Четверг","Пятница","Суббота","Воскресенье"))</f>
        <v>Воскресенье</v>
      </c>
      <c r="O6" s="331"/>
      <c r="Q6" s="332" t="s">
        <v>16</v>
      </c>
      <c r="R6" s="326"/>
      <c r="S6" s="333" t="s">
        <v>17</v>
      </c>
      <c r="T6" s="334"/>
      <c r="Y6" s="52"/>
      <c r="Z6" s="52"/>
      <c r="AA6" s="52"/>
    </row>
    <row r="7" spans="1:28" s="305" customFormat="1" ht="21.75" hidden="1" customHeight="1" x14ac:dyDescent="0.2">
      <c r="A7" s="56"/>
      <c r="B7" s="56"/>
      <c r="C7" s="56"/>
      <c r="D7" s="339" t="str">
        <f>IFERROR(VLOOKUP(DeliveryAddress,Table,3,0),1)</f>
        <v>1</v>
      </c>
      <c r="E7" s="340"/>
      <c r="F7" s="340"/>
      <c r="G7" s="340"/>
      <c r="H7" s="340"/>
      <c r="I7" s="340"/>
      <c r="J7" s="340"/>
      <c r="K7" s="341"/>
      <c r="M7" s="25"/>
      <c r="N7" s="43"/>
      <c r="O7" s="43"/>
      <c r="Q7" s="315"/>
      <c r="R7" s="326"/>
      <c r="S7" s="335"/>
      <c r="T7" s="336"/>
      <c r="Y7" s="52"/>
      <c r="Z7" s="52"/>
      <c r="AA7" s="52"/>
    </row>
    <row r="8" spans="1:28" s="305" customFormat="1" ht="25.5" customHeight="1" x14ac:dyDescent="0.2">
      <c r="A8" s="342" t="s">
        <v>18</v>
      </c>
      <c r="B8" s="343"/>
      <c r="C8" s="344"/>
      <c r="D8" s="345"/>
      <c r="E8" s="346"/>
      <c r="F8" s="346"/>
      <c r="G8" s="346"/>
      <c r="H8" s="346"/>
      <c r="I8" s="346"/>
      <c r="J8" s="346"/>
      <c r="K8" s="347"/>
      <c r="M8" s="25" t="s">
        <v>19</v>
      </c>
      <c r="N8" s="348">
        <v>0.45833333333333331</v>
      </c>
      <c r="O8" s="324"/>
      <c r="Q8" s="315"/>
      <c r="R8" s="326"/>
      <c r="S8" s="335"/>
      <c r="T8" s="336"/>
      <c r="Y8" s="52"/>
      <c r="Z8" s="52"/>
      <c r="AA8" s="52"/>
    </row>
    <row r="9" spans="1:28" s="305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350"/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M9" s="27" t="s">
        <v>20</v>
      </c>
      <c r="N9" s="323"/>
      <c r="O9" s="324"/>
      <c r="Q9" s="315"/>
      <c r="R9" s="326"/>
      <c r="S9" s="337"/>
      <c r="T9" s="338"/>
      <c r="U9" s="44"/>
      <c r="V9" s="44"/>
      <c r="W9" s="44"/>
      <c r="X9" s="44"/>
      <c r="Y9" s="52"/>
      <c r="Z9" s="52"/>
      <c r="AA9" s="52"/>
    </row>
    <row r="10" spans="1:28" s="305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353" t="str">
        <f>IFERROR(VLOOKUP($D$10,Proxy,2,FALSE),"")</f>
        <v/>
      </c>
      <c r="I10" s="315"/>
      <c r="J10" s="315"/>
      <c r="K10" s="315"/>
      <c r="M10" s="27" t="s">
        <v>21</v>
      </c>
      <c r="N10" s="348"/>
      <c r="O10" s="324"/>
      <c r="R10" s="25" t="s">
        <v>22</v>
      </c>
      <c r="S10" s="354" t="s">
        <v>23</v>
      </c>
      <c r="T10" s="334"/>
      <c r="U10" s="45"/>
      <c r="V10" s="45"/>
      <c r="W10" s="45"/>
      <c r="X10" s="45"/>
      <c r="Y10" s="52"/>
      <c r="Z10" s="52"/>
      <c r="AA10" s="52"/>
    </row>
    <row r="11" spans="1:28" s="305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8"/>
      <c r="O11" s="324"/>
      <c r="R11" s="25" t="s">
        <v>26</v>
      </c>
      <c r="S11" s="355" t="s">
        <v>27</v>
      </c>
      <c r="T11" s="356"/>
      <c r="U11" s="46"/>
      <c r="V11" s="46"/>
      <c r="W11" s="46"/>
      <c r="X11" s="46"/>
      <c r="Y11" s="52"/>
      <c r="Z11" s="52"/>
      <c r="AA11" s="52"/>
    </row>
    <row r="12" spans="1:28" s="305" customFormat="1" ht="18.600000000000001" customHeight="1" x14ac:dyDescent="0.2">
      <c r="A12" s="357" t="s">
        <v>28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8"/>
      <c r="M12" s="25" t="s">
        <v>29</v>
      </c>
      <c r="N12" s="358"/>
      <c r="O12" s="341"/>
      <c r="P12" s="24"/>
      <c r="R12" s="25"/>
      <c r="S12" s="312"/>
      <c r="T12" s="315"/>
      <c r="Y12" s="52"/>
      <c r="Z12" s="52"/>
      <c r="AA12" s="52"/>
    </row>
    <row r="13" spans="1:28" s="305" customFormat="1" ht="23.25" customHeight="1" x14ac:dyDescent="0.2">
      <c r="A13" s="357" t="s">
        <v>30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8"/>
      <c r="L13" s="27"/>
      <c r="M13" s="27" t="s">
        <v>31</v>
      </c>
      <c r="N13" s="355"/>
      <c r="O13" s="356"/>
      <c r="P13" s="24"/>
      <c r="U13" s="50"/>
      <c r="V13" s="50"/>
      <c r="W13" s="50"/>
      <c r="X13" s="50"/>
      <c r="Y13" s="52"/>
      <c r="Z13" s="52"/>
      <c r="AA13" s="52"/>
    </row>
    <row r="14" spans="1:28" s="305" customFormat="1" ht="18.600000000000001" customHeight="1" x14ac:dyDescent="0.2">
      <c r="A14" s="357" t="s">
        <v>32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8"/>
      <c r="U14" s="51"/>
      <c r="V14" s="51"/>
      <c r="W14" s="51"/>
      <c r="X14" s="51"/>
      <c r="Y14" s="52"/>
      <c r="Z14" s="52"/>
      <c r="AA14" s="52"/>
    </row>
    <row r="15" spans="1:28" s="305" customFormat="1" ht="22.5" customHeight="1" x14ac:dyDescent="0.2">
      <c r="A15" s="359" t="s">
        <v>33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8"/>
      <c r="M15" s="360" t="s">
        <v>34</v>
      </c>
      <c r="N15" s="312"/>
      <c r="O15" s="312"/>
      <c r="P15" s="312"/>
      <c r="Q15" s="312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1"/>
      <c r="N16" s="361"/>
      <c r="O16" s="361"/>
      <c r="P16" s="361"/>
      <c r="Q16" s="361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3" t="s">
        <v>35</v>
      </c>
      <c r="B17" s="363" t="s">
        <v>36</v>
      </c>
      <c r="C17" s="365" t="s">
        <v>37</v>
      </c>
      <c r="D17" s="363" t="s">
        <v>38</v>
      </c>
      <c r="E17" s="366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9"/>
      <c r="O17" s="369"/>
      <c r="P17" s="369"/>
      <c r="Q17" s="366"/>
      <c r="R17" s="362" t="s">
        <v>47</v>
      </c>
      <c r="S17" s="318"/>
      <c r="T17" s="363" t="s">
        <v>48</v>
      </c>
      <c r="U17" s="363" t="s">
        <v>49</v>
      </c>
      <c r="V17" s="371" t="s">
        <v>50</v>
      </c>
      <c r="W17" s="363" t="s">
        <v>51</v>
      </c>
      <c r="X17" s="373" t="s">
        <v>52</v>
      </c>
      <c r="Y17" s="373" t="s">
        <v>53</v>
      </c>
      <c r="Z17" s="373" t="s">
        <v>54</v>
      </c>
      <c r="AA17" s="375"/>
      <c r="AB17" s="376"/>
      <c r="AC17" s="380" t="s">
        <v>55</v>
      </c>
    </row>
    <row r="18" spans="1:29" ht="14.25" customHeight="1" x14ac:dyDescent="0.2">
      <c r="A18" s="364"/>
      <c r="B18" s="364"/>
      <c r="C18" s="364"/>
      <c r="D18" s="367"/>
      <c r="E18" s="368"/>
      <c r="F18" s="364"/>
      <c r="G18" s="364"/>
      <c r="H18" s="364"/>
      <c r="I18" s="364"/>
      <c r="J18" s="364"/>
      <c r="K18" s="364"/>
      <c r="L18" s="364"/>
      <c r="M18" s="367"/>
      <c r="N18" s="370"/>
      <c r="O18" s="370"/>
      <c r="P18" s="370"/>
      <c r="Q18" s="368"/>
      <c r="R18" s="304" t="s">
        <v>56</v>
      </c>
      <c r="S18" s="304" t="s">
        <v>57</v>
      </c>
      <c r="T18" s="364"/>
      <c r="U18" s="364"/>
      <c r="V18" s="372"/>
      <c r="W18" s="364"/>
      <c r="X18" s="374"/>
      <c r="Y18" s="374"/>
      <c r="Z18" s="377"/>
      <c r="AA18" s="378"/>
      <c r="AB18" s="379"/>
      <c r="AC18" s="381"/>
    </row>
    <row r="19" spans="1:29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29" ht="16.5" customHeight="1" x14ac:dyDescent="0.25">
      <c r="A20" s="38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03"/>
      <c r="Y20" s="303"/>
    </row>
    <row r="21" spans="1:29" ht="14.25" customHeight="1" x14ac:dyDescent="0.25">
      <c r="A21" s="385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1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387" t="s">
        <v>63</v>
      </c>
      <c r="N22" s="388"/>
      <c r="O22" s="388"/>
      <c r="P22" s="388"/>
      <c r="Q22" s="331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91"/>
      <c r="M23" s="389" t="s">
        <v>65</v>
      </c>
      <c r="N23" s="343"/>
      <c r="O23" s="343"/>
      <c r="P23" s="343"/>
      <c r="Q23" s="343"/>
      <c r="R23" s="343"/>
      <c r="S23" s="344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91"/>
      <c r="M24" s="389" t="s">
        <v>65</v>
      </c>
      <c r="N24" s="343"/>
      <c r="O24" s="343"/>
      <c r="P24" s="343"/>
      <c r="Q24" s="343"/>
      <c r="R24" s="343"/>
      <c r="S24" s="344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85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6">
        <v>4607091383881</v>
      </c>
      <c r="E26" s="331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1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6">
        <v>4607091388237</v>
      </c>
      <c r="E27" s="331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1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6">
        <v>4607091383935</v>
      </c>
      <c r="E28" s="331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1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6">
        <v>4680115881853</v>
      </c>
      <c r="E29" s="331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395" t="s">
        <v>76</v>
      </c>
      <c r="N29" s="388"/>
      <c r="O29" s="388"/>
      <c r="P29" s="388"/>
      <c r="Q29" s="331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6">
        <v>4607091383911</v>
      </c>
      <c r="E30" s="331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1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6">
        <v>4607091388244</v>
      </c>
      <c r="E31" s="331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1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91"/>
      <c r="M32" s="389" t="s">
        <v>65</v>
      </c>
      <c r="N32" s="343"/>
      <c r="O32" s="343"/>
      <c r="P32" s="343"/>
      <c r="Q32" s="343"/>
      <c r="R32" s="343"/>
      <c r="S32" s="344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91"/>
      <c r="M33" s="389" t="s">
        <v>65</v>
      </c>
      <c r="N33" s="343"/>
      <c r="O33" s="343"/>
      <c r="P33" s="343"/>
      <c r="Q33" s="343"/>
      <c r="R33" s="343"/>
      <c r="S33" s="344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85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6">
        <v>4607091388503</v>
      </c>
      <c r="E35" s="331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1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6">
        <v>4680115880139</v>
      </c>
      <c r="E36" s="331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1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90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91"/>
      <c r="M37" s="389" t="s">
        <v>65</v>
      </c>
      <c r="N37" s="343"/>
      <c r="O37" s="343"/>
      <c r="P37" s="343"/>
      <c r="Q37" s="343"/>
      <c r="R37" s="343"/>
      <c r="S37" s="344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5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91"/>
      <c r="M38" s="389" t="s">
        <v>65</v>
      </c>
      <c r="N38" s="343"/>
      <c r="O38" s="343"/>
      <c r="P38" s="343"/>
      <c r="Q38" s="343"/>
      <c r="R38" s="343"/>
      <c r="S38" s="344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85" t="s">
        <v>89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6">
        <v>4607091388282</v>
      </c>
      <c r="E40" s="331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1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90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91"/>
      <c r="M41" s="389" t="s">
        <v>65</v>
      </c>
      <c r="N41" s="343"/>
      <c r="O41" s="343"/>
      <c r="P41" s="343"/>
      <c r="Q41" s="343"/>
      <c r="R41" s="343"/>
      <c r="S41" s="344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5"/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91"/>
      <c r="M42" s="389" t="s">
        <v>65</v>
      </c>
      <c r="N42" s="343"/>
      <c r="O42" s="343"/>
      <c r="P42" s="343"/>
      <c r="Q42" s="343"/>
      <c r="R42" s="343"/>
      <c r="S42" s="344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85" t="s">
        <v>93</v>
      </c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6">
        <v>4607091389111</v>
      </c>
      <c r="E44" s="331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1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90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91"/>
      <c r="M45" s="389" t="s">
        <v>65</v>
      </c>
      <c r="N45" s="343"/>
      <c r="O45" s="343"/>
      <c r="P45" s="343"/>
      <c r="Q45" s="343"/>
      <c r="R45" s="343"/>
      <c r="S45" s="344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5"/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91"/>
      <c r="M46" s="389" t="s">
        <v>65</v>
      </c>
      <c r="N46" s="343"/>
      <c r="O46" s="343"/>
      <c r="P46" s="343"/>
      <c r="Q46" s="343"/>
      <c r="R46" s="343"/>
      <c r="S46" s="344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82" t="s">
        <v>96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29" ht="16.5" customHeight="1" x14ac:dyDescent="0.25">
      <c r="A48" s="384" t="s">
        <v>97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03"/>
      <c r="Y48" s="303"/>
    </row>
    <row r="49" spans="1:29" ht="14.25" customHeight="1" x14ac:dyDescent="0.25">
      <c r="A49" s="385" t="s">
        <v>98</v>
      </c>
      <c r="B49" s="315"/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6">
        <v>4680115881440</v>
      </c>
      <c r="E50" s="331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1"/>
      <c r="R50" s="35"/>
      <c r="S50" s="35"/>
      <c r="T50" s="36" t="s">
        <v>64</v>
      </c>
      <c r="U50" s="307">
        <v>0</v>
      </c>
      <c r="V50" s="308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6">
        <v>4680115881433</v>
      </c>
      <c r="E51" s="331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1"/>
      <c r="R51" s="35"/>
      <c r="S51" s="35"/>
      <c r="T51" s="36" t="s">
        <v>64</v>
      </c>
      <c r="U51" s="307">
        <v>0</v>
      </c>
      <c r="V51" s="308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0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91"/>
      <c r="M52" s="389" t="s">
        <v>65</v>
      </c>
      <c r="N52" s="343"/>
      <c r="O52" s="343"/>
      <c r="P52" s="343"/>
      <c r="Q52" s="343"/>
      <c r="R52" s="343"/>
      <c r="S52" s="344"/>
      <c r="T52" s="38" t="s">
        <v>66</v>
      </c>
      <c r="U52" s="309">
        <f>IFERROR(U50/H50,"0")+IFERROR(U51/H51,"0")</f>
        <v>0</v>
      </c>
      <c r="V52" s="309">
        <f>IFERROR(V50/H50,"0")+IFERROR(V51/H51,"0")</f>
        <v>0</v>
      </c>
      <c r="W52" s="309">
        <f>IFERROR(IF(W50="",0,W50),"0")+IFERROR(IF(W51="",0,W51),"0")</f>
        <v>0</v>
      </c>
      <c r="X52" s="310"/>
      <c r="Y52" s="310"/>
    </row>
    <row r="53" spans="1:29" x14ac:dyDescent="0.2">
      <c r="A53" s="315"/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91"/>
      <c r="M53" s="389" t="s">
        <v>65</v>
      </c>
      <c r="N53" s="343"/>
      <c r="O53" s="343"/>
      <c r="P53" s="343"/>
      <c r="Q53" s="343"/>
      <c r="R53" s="343"/>
      <c r="S53" s="344"/>
      <c r="T53" s="38" t="s">
        <v>64</v>
      </c>
      <c r="U53" s="309">
        <f>IFERROR(SUM(U50:U51),"0")</f>
        <v>0</v>
      </c>
      <c r="V53" s="309">
        <f>IFERROR(SUM(V50:V51),"0")</f>
        <v>0</v>
      </c>
      <c r="W53" s="38"/>
      <c r="X53" s="310"/>
      <c r="Y53" s="310"/>
    </row>
    <row r="54" spans="1:29" ht="16.5" customHeight="1" x14ac:dyDescent="0.25">
      <c r="A54" s="384" t="s">
        <v>104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03"/>
      <c r="Y54" s="303"/>
    </row>
    <row r="55" spans="1:29" ht="14.25" customHeight="1" x14ac:dyDescent="0.25">
      <c r="A55" s="385" t="s">
        <v>105</v>
      </c>
      <c r="B55" s="315"/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6">
        <v>4680115881426</v>
      </c>
      <c r="E56" s="331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1"/>
      <c r="R56" s="35"/>
      <c r="S56" s="35"/>
      <c r="T56" s="36" t="s">
        <v>64</v>
      </c>
      <c r="U56" s="307">
        <v>0</v>
      </c>
      <c r="V56" s="308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6">
        <v>4680115881419</v>
      </c>
      <c r="E57" s="331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1"/>
      <c r="R57" s="35"/>
      <c r="S57" s="35"/>
      <c r="T57" s="36" t="s">
        <v>64</v>
      </c>
      <c r="U57" s="307">
        <v>0</v>
      </c>
      <c r="V57" s="308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6">
        <v>4680115881525</v>
      </c>
      <c r="E58" s="331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406" t="s">
        <v>112</v>
      </c>
      <c r="N58" s="388"/>
      <c r="O58" s="388"/>
      <c r="P58" s="388"/>
      <c r="Q58" s="331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91"/>
      <c r="M59" s="389" t="s">
        <v>65</v>
      </c>
      <c r="N59" s="343"/>
      <c r="O59" s="343"/>
      <c r="P59" s="343"/>
      <c r="Q59" s="343"/>
      <c r="R59" s="343"/>
      <c r="S59" s="344"/>
      <c r="T59" s="38" t="s">
        <v>66</v>
      </c>
      <c r="U59" s="309">
        <f>IFERROR(U56/H56,"0")+IFERROR(U57/H57,"0")+IFERROR(U58/H58,"0")</f>
        <v>0</v>
      </c>
      <c r="V59" s="309">
        <f>IFERROR(V56/H56,"0")+IFERROR(V57/H57,"0")+IFERROR(V58/H58,"0")</f>
        <v>0</v>
      </c>
      <c r="W59" s="309">
        <f>IFERROR(IF(W56="",0,W56),"0")+IFERROR(IF(W57="",0,W57),"0")+IFERROR(IF(W58="",0,W58),"0")</f>
        <v>0</v>
      </c>
      <c r="X59" s="310"/>
      <c r="Y59" s="310"/>
    </row>
    <row r="60" spans="1:29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91"/>
      <c r="M60" s="389" t="s">
        <v>65</v>
      </c>
      <c r="N60" s="343"/>
      <c r="O60" s="343"/>
      <c r="P60" s="343"/>
      <c r="Q60" s="343"/>
      <c r="R60" s="343"/>
      <c r="S60" s="344"/>
      <c r="T60" s="38" t="s">
        <v>64</v>
      </c>
      <c r="U60" s="309">
        <f>IFERROR(SUM(U56:U58),"0")</f>
        <v>0</v>
      </c>
      <c r="V60" s="309">
        <f>IFERROR(SUM(V56:V58),"0")</f>
        <v>0</v>
      </c>
      <c r="W60" s="38"/>
      <c r="X60" s="310"/>
      <c r="Y60" s="310"/>
    </row>
    <row r="61" spans="1:29" ht="16.5" customHeight="1" x14ac:dyDescent="0.25">
      <c r="A61" s="384" t="s">
        <v>96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03"/>
      <c r="Y61" s="303"/>
    </row>
    <row r="62" spans="1:29" ht="14.25" customHeight="1" x14ac:dyDescent="0.25">
      <c r="A62" s="385" t="s">
        <v>105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6">
        <v>4607091382945</v>
      </c>
      <c r="E63" s="331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1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6">
        <v>4607091385670</v>
      </c>
      <c r="E64" s="331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1"/>
      <c r="R64" s="35"/>
      <c r="S64" s="35"/>
      <c r="T64" s="36" t="s">
        <v>64</v>
      </c>
      <c r="U64" s="307">
        <v>0</v>
      </c>
      <c r="V64" s="308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6">
        <v>4680115881327</v>
      </c>
      <c r="E65" s="331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1"/>
      <c r="R65" s="35"/>
      <c r="S65" s="35"/>
      <c r="T65" s="36" t="s">
        <v>64</v>
      </c>
      <c r="U65" s="307">
        <v>0</v>
      </c>
      <c r="V65" s="308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6">
        <v>4607091388312</v>
      </c>
      <c r="E66" s="331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1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6">
        <v>4680115882133</v>
      </c>
      <c r="E67" s="331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411" t="s">
        <v>124</v>
      </c>
      <c r="N67" s="388"/>
      <c r="O67" s="388"/>
      <c r="P67" s="388"/>
      <c r="Q67" s="331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6">
        <v>4607091382952</v>
      </c>
      <c r="E68" s="331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1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86">
        <v>4680115882539</v>
      </c>
      <c r="E69" s="331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413" t="s">
        <v>130</v>
      </c>
      <c r="N69" s="388"/>
      <c r="O69" s="388"/>
      <c r="P69" s="388"/>
      <c r="Q69" s="331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86">
        <v>4607091385687</v>
      </c>
      <c r="E70" s="331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1"/>
      <c r="R70" s="35"/>
      <c r="S70" s="35"/>
      <c r="T70" s="36" t="s">
        <v>64</v>
      </c>
      <c r="U70" s="307">
        <v>0</v>
      </c>
      <c r="V70" s="308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6">
        <v>4607091384604</v>
      </c>
      <c r="E71" s="331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1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6">
        <v>4680115880283</v>
      </c>
      <c r="E72" s="331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1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6">
        <v>4680115881518</v>
      </c>
      <c r="E73" s="331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1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86">
        <v>4680115881303</v>
      </c>
      <c r="E74" s="331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1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86">
        <v>4607091381986</v>
      </c>
      <c r="E75" s="331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1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6">
        <v>4607091388466</v>
      </c>
      <c r="E76" s="331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1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6">
        <v>4680115880269</v>
      </c>
      <c r="E77" s="331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1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6">
        <v>4680115880429</v>
      </c>
      <c r="E78" s="331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1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6">
        <v>4680115881457</v>
      </c>
      <c r="E79" s="331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1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91"/>
      <c r="M80" s="389" t="s">
        <v>65</v>
      </c>
      <c r="N80" s="343"/>
      <c r="O80" s="343"/>
      <c r="P80" s="343"/>
      <c r="Q80" s="343"/>
      <c r="R80" s="343"/>
      <c r="S80" s="344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0"/>
      <c r="Y80" s="310"/>
    </row>
    <row r="81" spans="1:29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91"/>
      <c r="M81" s="389" t="s">
        <v>65</v>
      </c>
      <c r="N81" s="343"/>
      <c r="O81" s="343"/>
      <c r="P81" s="343"/>
      <c r="Q81" s="343"/>
      <c r="R81" s="343"/>
      <c r="S81" s="344"/>
      <c r="T81" s="38" t="s">
        <v>64</v>
      </c>
      <c r="U81" s="309">
        <f>IFERROR(SUM(U63:U79),"0")</f>
        <v>0</v>
      </c>
      <c r="V81" s="309">
        <f>IFERROR(SUM(V63:V79),"0")</f>
        <v>0</v>
      </c>
      <c r="W81" s="38"/>
      <c r="X81" s="310"/>
      <c r="Y81" s="310"/>
    </row>
    <row r="82" spans="1:29" ht="14.25" customHeight="1" x14ac:dyDescent="0.25">
      <c r="A82" s="385" t="s">
        <v>98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6">
        <v>4607091388442</v>
      </c>
      <c r="E83" s="331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1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6">
        <v>4607091384789</v>
      </c>
      <c r="E84" s="331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425" t="s">
        <v>155</v>
      </c>
      <c r="N84" s="388"/>
      <c r="O84" s="388"/>
      <c r="P84" s="388"/>
      <c r="Q84" s="331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6">
        <v>4680115881488</v>
      </c>
      <c r="E85" s="331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1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6">
        <v>4607091384765</v>
      </c>
      <c r="E86" s="331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427" t="s">
        <v>160</v>
      </c>
      <c r="N86" s="388"/>
      <c r="O86" s="388"/>
      <c r="P86" s="388"/>
      <c r="Q86" s="331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6">
        <v>4680115880658</v>
      </c>
      <c r="E87" s="331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1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6">
        <v>4607091381962</v>
      </c>
      <c r="E88" s="331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1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0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91"/>
      <c r="M89" s="389" t="s">
        <v>65</v>
      </c>
      <c r="N89" s="343"/>
      <c r="O89" s="343"/>
      <c r="P89" s="343"/>
      <c r="Q89" s="343"/>
      <c r="R89" s="343"/>
      <c r="S89" s="344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91"/>
      <c r="M90" s="389" t="s">
        <v>65</v>
      </c>
      <c r="N90" s="343"/>
      <c r="O90" s="343"/>
      <c r="P90" s="343"/>
      <c r="Q90" s="343"/>
      <c r="R90" s="343"/>
      <c r="S90" s="344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85" t="s">
        <v>59</v>
      </c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6">
        <v>4607091387667</v>
      </c>
      <c r="E92" s="331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1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6">
        <v>4607091387636</v>
      </c>
      <c r="E93" s="331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1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6">
        <v>4607091384727</v>
      </c>
      <c r="E94" s="331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1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6">
        <v>4607091386745</v>
      </c>
      <c r="E95" s="331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1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6">
        <v>4607091382426</v>
      </c>
      <c r="E96" s="331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1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6">
        <v>4607091386547</v>
      </c>
      <c r="E97" s="331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1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6">
        <v>4607091384703</v>
      </c>
      <c r="E98" s="331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1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6">
        <v>4607091384734</v>
      </c>
      <c r="E99" s="331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1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6">
        <v>4607091382464</v>
      </c>
      <c r="E100" s="331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1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0"/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91"/>
      <c r="M101" s="389" t="s">
        <v>65</v>
      </c>
      <c r="N101" s="343"/>
      <c r="O101" s="343"/>
      <c r="P101" s="343"/>
      <c r="Q101" s="343"/>
      <c r="R101" s="343"/>
      <c r="S101" s="344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5"/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91"/>
      <c r="M102" s="389" t="s">
        <v>65</v>
      </c>
      <c r="N102" s="343"/>
      <c r="O102" s="343"/>
      <c r="P102" s="343"/>
      <c r="Q102" s="343"/>
      <c r="R102" s="343"/>
      <c r="S102" s="344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85" t="s">
        <v>67</v>
      </c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6">
        <v>4607091386967</v>
      </c>
      <c r="E104" s="331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439" t="s">
        <v>185</v>
      </c>
      <c r="N104" s="388"/>
      <c r="O104" s="388"/>
      <c r="P104" s="388"/>
      <c r="Q104" s="331"/>
      <c r="R104" s="35"/>
      <c r="S104" s="35"/>
      <c r="T104" s="36" t="s">
        <v>64</v>
      </c>
      <c r="U104" s="307">
        <v>0</v>
      </c>
      <c r="V104" s="308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6">
        <v>4607091385304</v>
      </c>
      <c r="E105" s="331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1"/>
      <c r="R105" s="35"/>
      <c r="S105" s="35"/>
      <c r="T105" s="36" t="s">
        <v>64</v>
      </c>
      <c r="U105" s="307">
        <v>0</v>
      </c>
      <c r="V105" s="308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6">
        <v>4607091386264</v>
      </c>
      <c r="E106" s="331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1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6">
        <v>4607091385731</v>
      </c>
      <c r="E107" s="331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442" t="s">
        <v>192</v>
      </c>
      <c r="N107" s="388"/>
      <c r="O107" s="388"/>
      <c r="P107" s="388"/>
      <c r="Q107" s="331"/>
      <c r="R107" s="35"/>
      <c r="S107" s="35"/>
      <c r="T107" s="36" t="s">
        <v>64</v>
      </c>
      <c r="U107" s="307">
        <v>0</v>
      </c>
      <c r="V107" s="308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6">
        <v>4680115880214</v>
      </c>
      <c r="E108" s="331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443" t="s">
        <v>195</v>
      </c>
      <c r="N108" s="388"/>
      <c r="O108" s="388"/>
      <c r="P108" s="388"/>
      <c r="Q108" s="331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6">
        <v>4680115880894</v>
      </c>
      <c r="E109" s="331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444" t="s">
        <v>198</v>
      </c>
      <c r="N109" s="388"/>
      <c r="O109" s="388"/>
      <c r="P109" s="388"/>
      <c r="Q109" s="331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6">
        <v>4607091385427</v>
      </c>
      <c r="E110" s="331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1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0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91"/>
      <c r="M111" s="389" t="s">
        <v>65</v>
      </c>
      <c r="N111" s="343"/>
      <c r="O111" s="343"/>
      <c r="P111" s="343"/>
      <c r="Q111" s="343"/>
      <c r="R111" s="343"/>
      <c r="S111" s="344"/>
      <c r="T111" s="38" t="s">
        <v>66</v>
      </c>
      <c r="U111" s="309">
        <f>IFERROR(U104/H104,"0")+IFERROR(U105/H105,"0")+IFERROR(U106/H106,"0")+IFERROR(U107/H107,"0")+IFERROR(U108/H108,"0")+IFERROR(U109/H109,"0")+IFERROR(U110/H110,"0")</f>
        <v>0</v>
      </c>
      <c r="V111" s="309">
        <f>IFERROR(V104/H104,"0")+IFERROR(V105/H105,"0")+IFERROR(V106/H106,"0")+IFERROR(V107/H107,"0")+IFERROR(V108/H108,"0")+IFERROR(V109/H109,"0")+IFERROR(V110/H110,"0")</f>
        <v>0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0"/>
      <c r="Y111" s="310"/>
    </row>
    <row r="112" spans="1:29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91"/>
      <c r="M112" s="389" t="s">
        <v>65</v>
      </c>
      <c r="N112" s="343"/>
      <c r="O112" s="343"/>
      <c r="P112" s="343"/>
      <c r="Q112" s="343"/>
      <c r="R112" s="343"/>
      <c r="S112" s="344"/>
      <c r="T112" s="38" t="s">
        <v>64</v>
      </c>
      <c r="U112" s="309">
        <f>IFERROR(SUM(U104:U110),"0")</f>
        <v>0</v>
      </c>
      <c r="V112" s="309">
        <f>IFERROR(SUM(V104:V110),"0")</f>
        <v>0</v>
      </c>
      <c r="W112" s="38"/>
      <c r="X112" s="310"/>
      <c r="Y112" s="310"/>
    </row>
    <row r="113" spans="1:29" ht="14.25" customHeight="1" x14ac:dyDescent="0.25">
      <c r="A113" s="385" t="s">
        <v>201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6">
        <v>4607091383065</v>
      </c>
      <c r="E114" s="331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1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86">
        <v>4680115881532</v>
      </c>
      <c r="E115" s="331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447" t="s">
        <v>206</v>
      </c>
      <c r="N115" s="388"/>
      <c r="O115" s="388"/>
      <c r="P115" s="388"/>
      <c r="Q115" s="331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86">
        <v>4680115880238</v>
      </c>
      <c r="E116" s="331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448" t="s">
        <v>209</v>
      </c>
      <c r="N116" s="388"/>
      <c r="O116" s="388"/>
      <c r="P116" s="388"/>
      <c r="Q116" s="331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86">
        <v>4680115881464</v>
      </c>
      <c r="E117" s="331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449" t="s">
        <v>212</v>
      </c>
      <c r="N117" s="388"/>
      <c r="O117" s="388"/>
      <c r="P117" s="388"/>
      <c r="Q117" s="331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0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91"/>
      <c r="M118" s="389" t="s">
        <v>65</v>
      </c>
      <c r="N118" s="343"/>
      <c r="O118" s="343"/>
      <c r="P118" s="343"/>
      <c r="Q118" s="343"/>
      <c r="R118" s="343"/>
      <c r="S118" s="344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91"/>
      <c r="M119" s="389" t="s">
        <v>65</v>
      </c>
      <c r="N119" s="343"/>
      <c r="O119" s="343"/>
      <c r="P119" s="343"/>
      <c r="Q119" s="343"/>
      <c r="R119" s="343"/>
      <c r="S119" s="344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84" t="s">
        <v>213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03"/>
      <c r="Y120" s="303"/>
    </row>
    <row r="121" spans="1:29" ht="14.25" customHeight="1" x14ac:dyDescent="0.25">
      <c r="A121" s="385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02"/>
      <c r="Y121" s="302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86">
        <v>4607091385168</v>
      </c>
      <c r="E122" s="331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1"/>
      <c r="R122" s="35"/>
      <c r="S122" s="35"/>
      <c r="T122" s="36" t="s">
        <v>64</v>
      </c>
      <c r="U122" s="307">
        <v>0</v>
      </c>
      <c r="V122" s="308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86">
        <v>4607091383256</v>
      </c>
      <c r="E123" s="331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1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86">
        <v>4607091385748</v>
      </c>
      <c r="E124" s="331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1"/>
      <c r="R124" s="35"/>
      <c r="S124" s="35"/>
      <c r="T124" s="36" t="s">
        <v>64</v>
      </c>
      <c r="U124" s="307">
        <v>0</v>
      </c>
      <c r="V124" s="308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86">
        <v>4607091384581</v>
      </c>
      <c r="E125" s="331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1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0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91"/>
      <c r="M126" s="389" t="s">
        <v>65</v>
      </c>
      <c r="N126" s="343"/>
      <c r="O126" s="343"/>
      <c r="P126" s="343"/>
      <c r="Q126" s="343"/>
      <c r="R126" s="343"/>
      <c r="S126" s="344"/>
      <c r="T126" s="38" t="s">
        <v>66</v>
      </c>
      <c r="U126" s="309">
        <f>IFERROR(U122/H122,"0")+IFERROR(U123/H123,"0")+IFERROR(U124/H124,"0")+IFERROR(U125/H125,"0")</f>
        <v>0</v>
      </c>
      <c r="V126" s="309">
        <f>IFERROR(V122/H122,"0")+IFERROR(V123/H123,"0")+IFERROR(V124/H124,"0")+IFERROR(V125/H125,"0")</f>
        <v>0</v>
      </c>
      <c r="W126" s="309">
        <f>IFERROR(IF(W122="",0,W122),"0")+IFERROR(IF(W123="",0,W123),"0")+IFERROR(IF(W124="",0,W124),"0")+IFERROR(IF(W125="",0,W125),"0")</f>
        <v>0</v>
      </c>
      <c r="X126" s="310"/>
      <c r="Y126" s="310"/>
    </row>
    <row r="127" spans="1:29" x14ac:dyDescent="0.2">
      <c r="A127" s="315"/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91"/>
      <c r="M127" s="389" t="s">
        <v>65</v>
      </c>
      <c r="N127" s="343"/>
      <c r="O127" s="343"/>
      <c r="P127" s="343"/>
      <c r="Q127" s="343"/>
      <c r="R127" s="343"/>
      <c r="S127" s="344"/>
      <c r="T127" s="38" t="s">
        <v>64</v>
      </c>
      <c r="U127" s="309">
        <f>IFERROR(SUM(U122:U125),"0")</f>
        <v>0</v>
      </c>
      <c r="V127" s="309">
        <f>IFERROR(SUM(V122:V125),"0")</f>
        <v>0</v>
      </c>
      <c r="W127" s="38"/>
      <c r="X127" s="310"/>
      <c r="Y127" s="310"/>
    </row>
    <row r="128" spans="1:29" ht="27.75" customHeight="1" x14ac:dyDescent="0.2">
      <c r="A128" s="382" t="s">
        <v>222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29" ht="16.5" customHeight="1" x14ac:dyDescent="0.25">
      <c r="A129" s="384" t="s">
        <v>223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03"/>
      <c r="Y129" s="303"/>
    </row>
    <row r="130" spans="1:29" ht="14.25" customHeight="1" x14ac:dyDescent="0.25">
      <c r="A130" s="385" t="s">
        <v>105</v>
      </c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02"/>
      <c r="Y130" s="302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86">
        <v>4607091383423</v>
      </c>
      <c r="E131" s="331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1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86">
        <v>4607091381405</v>
      </c>
      <c r="E132" s="331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1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86">
        <v>4607091386516</v>
      </c>
      <c r="E133" s="331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1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0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91"/>
      <c r="M134" s="389" t="s">
        <v>65</v>
      </c>
      <c r="N134" s="343"/>
      <c r="O134" s="343"/>
      <c r="P134" s="343"/>
      <c r="Q134" s="343"/>
      <c r="R134" s="343"/>
      <c r="S134" s="344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5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91"/>
      <c r="M135" s="389" t="s">
        <v>65</v>
      </c>
      <c r="N135" s="343"/>
      <c r="O135" s="343"/>
      <c r="P135" s="343"/>
      <c r="Q135" s="343"/>
      <c r="R135" s="343"/>
      <c r="S135" s="344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84" t="s">
        <v>230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03"/>
      <c r="Y136" s="303"/>
    </row>
    <row r="137" spans="1:29" ht="14.25" customHeight="1" x14ac:dyDescent="0.25">
      <c r="A137" s="385" t="s">
        <v>105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02"/>
      <c r="Y137" s="302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86">
        <v>4607091387445</v>
      </c>
      <c r="E138" s="331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45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8"/>
      <c r="O138" s="388"/>
      <c r="P138" s="388"/>
      <c r="Q138" s="331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86">
        <v>4607091386004</v>
      </c>
      <c r="E139" s="331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4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8"/>
      <c r="O139" s="388"/>
      <c r="P139" s="388"/>
      <c r="Q139" s="331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86">
        <v>4607091386004</v>
      </c>
      <c r="E140" s="331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8"/>
      <c r="O140" s="388"/>
      <c r="P140" s="388"/>
      <c r="Q140" s="331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86">
        <v>4607091386073</v>
      </c>
      <c r="E141" s="331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8"/>
      <c r="O141" s="388"/>
      <c r="P141" s="388"/>
      <c r="Q141" s="331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86">
        <v>4607091387322</v>
      </c>
      <c r="E142" s="331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8"/>
      <c r="O142" s="388"/>
      <c r="P142" s="388"/>
      <c r="Q142" s="331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86">
        <v>4607091387322</v>
      </c>
      <c r="E143" s="331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8"/>
      <c r="O143" s="388"/>
      <c r="P143" s="388"/>
      <c r="Q143" s="331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86">
        <v>4607091387377</v>
      </c>
      <c r="E144" s="331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8"/>
      <c r="O144" s="388"/>
      <c r="P144" s="388"/>
      <c r="Q144" s="331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86">
        <v>4680115881402</v>
      </c>
      <c r="E145" s="331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464" t="s">
        <v>246</v>
      </c>
      <c r="N145" s="388"/>
      <c r="O145" s="388"/>
      <c r="P145" s="388"/>
      <c r="Q145" s="331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86">
        <v>4607091387353</v>
      </c>
      <c r="E146" s="331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8"/>
      <c r="O146" s="388"/>
      <c r="P146" s="388"/>
      <c r="Q146" s="331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86">
        <v>4607091386011</v>
      </c>
      <c r="E147" s="331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8"/>
      <c r="O147" s="388"/>
      <c r="P147" s="388"/>
      <c r="Q147" s="331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86">
        <v>4607091387308</v>
      </c>
      <c r="E148" s="331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8"/>
      <c r="O148" s="388"/>
      <c r="P148" s="388"/>
      <c r="Q148" s="331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86">
        <v>4607091387339</v>
      </c>
      <c r="E149" s="331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8"/>
      <c r="O149" s="388"/>
      <c r="P149" s="388"/>
      <c r="Q149" s="331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86">
        <v>4680115882638</v>
      </c>
      <c r="E150" s="331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469" t="s">
        <v>257</v>
      </c>
      <c r="N150" s="388"/>
      <c r="O150" s="388"/>
      <c r="P150" s="388"/>
      <c r="Q150" s="331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86">
        <v>4680115881938</v>
      </c>
      <c r="E151" s="331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470" t="s">
        <v>260</v>
      </c>
      <c r="N151" s="388"/>
      <c r="O151" s="388"/>
      <c r="P151" s="388"/>
      <c r="Q151" s="331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86">
        <v>4680115881396</v>
      </c>
      <c r="E152" s="331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71" t="s">
        <v>263</v>
      </c>
      <c r="N152" s="388"/>
      <c r="O152" s="388"/>
      <c r="P152" s="388"/>
      <c r="Q152" s="331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86">
        <v>4607091387346</v>
      </c>
      <c r="E153" s="331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8"/>
      <c r="O153" s="388"/>
      <c r="P153" s="388"/>
      <c r="Q153" s="331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86">
        <v>4607091389807</v>
      </c>
      <c r="E154" s="331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8"/>
      <c r="O154" s="388"/>
      <c r="P154" s="388"/>
      <c r="Q154" s="331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90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91"/>
      <c r="M155" s="389" t="s">
        <v>65</v>
      </c>
      <c r="N155" s="343"/>
      <c r="O155" s="343"/>
      <c r="P155" s="343"/>
      <c r="Q155" s="343"/>
      <c r="R155" s="343"/>
      <c r="S155" s="344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5"/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91"/>
      <c r="M156" s="389" t="s">
        <v>65</v>
      </c>
      <c r="N156" s="343"/>
      <c r="O156" s="343"/>
      <c r="P156" s="343"/>
      <c r="Q156" s="343"/>
      <c r="R156" s="343"/>
      <c r="S156" s="344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85" t="s">
        <v>98</v>
      </c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02"/>
      <c r="Y157" s="302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86">
        <v>4680115882935</v>
      </c>
      <c r="E158" s="331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74" t="s">
        <v>270</v>
      </c>
      <c r="N158" s="388"/>
      <c r="O158" s="388"/>
      <c r="P158" s="388"/>
      <c r="Q158" s="331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6">
        <v>4680115881914</v>
      </c>
      <c r="E159" s="331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75" t="s">
        <v>273</v>
      </c>
      <c r="N159" s="388"/>
      <c r="O159" s="388"/>
      <c r="P159" s="388"/>
      <c r="Q159" s="331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6">
        <v>4680115880764</v>
      </c>
      <c r="E160" s="331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76" t="s">
        <v>276</v>
      </c>
      <c r="N160" s="388"/>
      <c r="O160" s="388"/>
      <c r="P160" s="388"/>
      <c r="Q160" s="331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90"/>
      <c r="B161" s="315"/>
      <c r="C161" s="315"/>
      <c r="D161" s="315"/>
      <c r="E161" s="315"/>
      <c r="F161" s="315"/>
      <c r="G161" s="315"/>
      <c r="H161" s="315"/>
      <c r="I161" s="315"/>
      <c r="J161" s="315"/>
      <c r="K161" s="315"/>
      <c r="L161" s="391"/>
      <c r="M161" s="389" t="s">
        <v>65</v>
      </c>
      <c r="N161" s="343"/>
      <c r="O161" s="343"/>
      <c r="P161" s="343"/>
      <c r="Q161" s="343"/>
      <c r="R161" s="343"/>
      <c r="S161" s="344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5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91"/>
      <c r="M162" s="389" t="s">
        <v>65</v>
      </c>
      <c r="N162" s="343"/>
      <c r="O162" s="343"/>
      <c r="P162" s="343"/>
      <c r="Q162" s="343"/>
      <c r="R162" s="343"/>
      <c r="S162" s="344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85" t="s">
        <v>59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6">
        <v>4607091387193</v>
      </c>
      <c r="E164" s="331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8"/>
      <c r="O164" s="388"/>
      <c r="P164" s="388"/>
      <c r="Q164" s="331"/>
      <c r="R164" s="35"/>
      <c r="S164" s="35"/>
      <c r="T164" s="36" t="s">
        <v>64</v>
      </c>
      <c r="U164" s="307">
        <v>0</v>
      </c>
      <c r="V164" s="308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6">
        <v>4607091387230</v>
      </c>
      <c r="E165" s="331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8"/>
      <c r="O165" s="388"/>
      <c r="P165" s="388"/>
      <c r="Q165" s="331"/>
      <c r="R165" s="35"/>
      <c r="S165" s="35"/>
      <c r="T165" s="36" t="s">
        <v>64</v>
      </c>
      <c r="U165" s="307">
        <v>0</v>
      </c>
      <c r="V165" s="308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6">
        <v>4680115880993</v>
      </c>
      <c r="E166" s="331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7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8"/>
      <c r="O166" s="388"/>
      <c r="P166" s="388"/>
      <c r="Q166" s="331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6">
        <v>4680115881761</v>
      </c>
      <c r="E167" s="331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80" t="s">
        <v>285</v>
      </c>
      <c r="N167" s="388"/>
      <c r="O167" s="388"/>
      <c r="P167" s="388"/>
      <c r="Q167" s="331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6">
        <v>4680115881563</v>
      </c>
      <c r="E168" s="331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8"/>
      <c r="O168" s="388"/>
      <c r="P168" s="388"/>
      <c r="Q168" s="331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6">
        <v>4680115882683</v>
      </c>
      <c r="E169" s="331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2" t="s">
        <v>290</v>
      </c>
      <c r="N169" s="388"/>
      <c r="O169" s="388"/>
      <c r="P169" s="388"/>
      <c r="Q169" s="331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6">
        <v>4680115882690</v>
      </c>
      <c r="E170" s="331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3" t="s">
        <v>293</v>
      </c>
      <c r="N170" s="388"/>
      <c r="O170" s="388"/>
      <c r="P170" s="388"/>
      <c r="Q170" s="331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6">
        <v>4680115882669</v>
      </c>
      <c r="E171" s="331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4" t="s">
        <v>296</v>
      </c>
      <c r="N171" s="388"/>
      <c r="O171" s="388"/>
      <c r="P171" s="388"/>
      <c r="Q171" s="331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6">
        <v>4680115882676</v>
      </c>
      <c r="E172" s="331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5" t="s">
        <v>299</v>
      </c>
      <c r="N172" s="388"/>
      <c r="O172" s="388"/>
      <c r="P172" s="388"/>
      <c r="Q172" s="331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6">
        <v>4607091387285</v>
      </c>
      <c r="E173" s="331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8"/>
      <c r="O173" s="388"/>
      <c r="P173" s="388"/>
      <c r="Q173" s="331"/>
      <c r="R173" s="35"/>
      <c r="S173" s="35"/>
      <c r="T173" s="36" t="s">
        <v>64</v>
      </c>
      <c r="U173" s="307">
        <v>0</v>
      </c>
      <c r="V173" s="308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6">
        <v>4680115880986</v>
      </c>
      <c r="E174" s="331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8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8"/>
      <c r="O174" s="388"/>
      <c r="P174" s="388"/>
      <c r="Q174" s="331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6">
        <v>4680115880207</v>
      </c>
      <c r="E175" s="331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8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8"/>
      <c r="O175" s="388"/>
      <c r="P175" s="388"/>
      <c r="Q175" s="331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6">
        <v>4680115881785</v>
      </c>
      <c r="E176" s="331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9" t="s">
        <v>308</v>
      </c>
      <c r="N176" s="388"/>
      <c r="O176" s="388"/>
      <c r="P176" s="388"/>
      <c r="Q176" s="331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6">
        <v>4680115881679</v>
      </c>
      <c r="E177" s="331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90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8"/>
      <c r="O177" s="388"/>
      <c r="P177" s="388"/>
      <c r="Q177" s="331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6">
        <v>4680115880191</v>
      </c>
      <c r="E178" s="331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9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8"/>
      <c r="O178" s="388"/>
      <c r="P178" s="388"/>
      <c r="Q178" s="331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6">
        <v>4607091389845</v>
      </c>
      <c r="E179" s="331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8"/>
      <c r="O179" s="388"/>
      <c r="P179" s="388"/>
      <c r="Q179" s="331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90"/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91"/>
      <c r="M180" s="389" t="s">
        <v>65</v>
      </c>
      <c r="N180" s="343"/>
      <c r="O180" s="343"/>
      <c r="P180" s="343"/>
      <c r="Q180" s="343"/>
      <c r="R180" s="343"/>
      <c r="S180" s="344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10"/>
      <c r="Y180" s="310"/>
    </row>
    <row r="181" spans="1:29" x14ac:dyDescent="0.2">
      <c r="A181" s="315"/>
      <c r="B181" s="315"/>
      <c r="C181" s="315"/>
      <c r="D181" s="315"/>
      <c r="E181" s="315"/>
      <c r="F181" s="315"/>
      <c r="G181" s="315"/>
      <c r="H181" s="315"/>
      <c r="I181" s="315"/>
      <c r="J181" s="315"/>
      <c r="K181" s="315"/>
      <c r="L181" s="391"/>
      <c r="M181" s="389" t="s">
        <v>65</v>
      </c>
      <c r="N181" s="343"/>
      <c r="O181" s="343"/>
      <c r="P181" s="343"/>
      <c r="Q181" s="343"/>
      <c r="R181" s="343"/>
      <c r="S181" s="344"/>
      <c r="T181" s="38" t="s">
        <v>64</v>
      </c>
      <c r="U181" s="309">
        <f>IFERROR(SUM(U164:U179),"0")</f>
        <v>0</v>
      </c>
      <c r="V181" s="309">
        <f>IFERROR(SUM(V164:V179),"0")</f>
        <v>0</v>
      </c>
      <c r="W181" s="38"/>
      <c r="X181" s="310"/>
      <c r="Y181" s="310"/>
    </row>
    <row r="182" spans="1:29" ht="14.25" customHeight="1" x14ac:dyDescent="0.25">
      <c r="A182" s="385" t="s">
        <v>67</v>
      </c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6">
        <v>4680115881556</v>
      </c>
      <c r="E183" s="331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93" t="s">
        <v>317</v>
      </c>
      <c r="N183" s="388"/>
      <c r="O183" s="388"/>
      <c r="P183" s="388"/>
      <c r="Q183" s="331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6">
        <v>4607091387766</v>
      </c>
      <c r="E184" s="331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8"/>
      <c r="O184" s="388"/>
      <c r="P184" s="388"/>
      <c r="Q184" s="331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6">
        <v>4607091387957</v>
      </c>
      <c r="E185" s="331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8"/>
      <c r="O185" s="388"/>
      <c r="P185" s="388"/>
      <c r="Q185" s="331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6">
        <v>4607091387964</v>
      </c>
      <c r="E186" s="331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8"/>
      <c r="O186" s="388"/>
      <c r="P186" s="388"/>
      <c r="Q186" s="331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6">
        <v>4680115880573</v>
      </c>
      <c r="E187" s="331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97" t="s">
        <v>326</v>
      </c>
      <c r="N187" s="388"/>
      <c r="O187" s="388"/>
      <c r="P187" s="388"/>
      <c r="Q187" s="331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6">
        <v>4680115881594</v>
      </c>
      <c r="E188" s="331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98" t="s">
        <v>329</v>
      </c>
      <c r="N188" s="388"/>
      <c r="O188" s="388"/>
      <c r="P188" s="388"/>
      <c r="Q188" s="331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6">
        <v>4680115881587</v>
      </c>
      <c r="E189" s="331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99" t="s">
        <v>332</v>
      </c>
      <c r="N189" s="388"/>
      <c r="O189" s="388"/>
      <c r="P189" s="388"/>
      <c r="Q189" s="331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6">
        <v>4680115880962</v>
      </c>
      <c r="E190" s="331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500" t="s">
        <v>335</v>
      </c>
      <c r="N190" s="388"/>
      <c r="O190" s="388"/>
      <c r="P190" s="388"/>
      <c r="Q190" s="331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6">
        <v>4680115881617</v>
      </c>
      <c r="E191" s="331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501" t="s">
        <v>338</v>
      </c>
      <c r="N191" s="388"/>
      <c r="O191" s="388"/>
      <c r="P191" s="388"/>
      <c r="Q191" s="331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6">
        <v>4680115881228</v>
      </c>
      <c r="E192" s="331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50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8"/>
      <c r="O192" s="388"/>
      <c r="P192" s="388"/>
      <c r="Q192" s="331"/>
      <c r="R192" s="35"/>
      <c r="S192" s="35"/>
      <c r="T192" s="36" t="s">
        <v>64</v>
      </c>
      <c r="U192" s="307">
        <v>0</v>
      </c>
      <c r="V192" s="308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6">
        <v>4680115881037</v>
      </c>
      <c r="E193" s="331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503" t="s">
        <v>343</v>
      </c>
      <c r="N193" s="388"/>
      <c r="O193" s="388"/>
      <c r="P193" s="388"/>
      <c r="Q193" s="331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6">
        <v>4680115881211</v>
      </c>
      <c r="E194" s="331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504" t="s">
        <v>346</v>
      </c>
      <c r="N194" s="388"/>
      <c r="O194" s="388"/>
      <c r="P194" s="388"/>
      <c r="Q194" s="331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6">
        <v>4680115881020</v>
      </c>
      <c r="E195" s="331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505" t="s">
        <v>349</v>
      </c>
      <c r="N195" s="388"/>
      <c r="O195" s="388"/>
      <c r="P195" s="388"/>
      <c r="Q195" s="331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6">
        <v>4607091381672</v>
      </c>
      <c r="E196" s="331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8"/>
      <c r="O196" s="388"/>
      <c r="P196" s="388"/>
      <c r="Q196" s="331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6">
        <v>4607091387537</v>
      </c>
      <c r="E197" s="331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8"/>
      <c r="O197" s="388"/>
      <c r="P197" s="388"/>
      <c r="Q197" s="331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6">
        <v>4607091387513</v>
      </c>
      <c r="E198" s="331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8"/>
      <c r="O198" s="388"/>
      <c r="P198" s="388"/>
      <c r="Q198" s="331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6">
        <v>4680115882195</v>
      </c>
      <c r="E199" s="331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509" t="s">
        <v>358</v>
      </c>
      <c r="N199" s="388"/>
      <c r="O199" s="388"/>
      <c r="P199" s="388"/>
      <c r="Q199" s="331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6">
        <v>4680115882607</v>
      </c>
      <c r="E200" s="331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510" t="s">
        <v>361</v>
      </c>
      <c r="N200" s="388"/>
      <c r="O200" s="388"/>
      <c r="P200" s="388"/>
      <c r="Q200" s="331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6">
        <v>4680115880092</v>
      </c>
      <c r="E201" s="331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511" t="s">
        <v>364</v>
      </c>
      <c r="N201" s="388"/>
      <c r="O201" s="388"/>
      <c r="P201" s="388"/>
      <c r="Q201" s="331"/>
      <c r="R201" s="35"/>
      <c r="S201" s="35"/>
      <c r="T201" s="36" t="s">
        <v>64</v>
      </c>
      <c r="U201" s="307">
        <v>0</v>
      </c>
      <c r="V201" s="308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6">
        <v>4680115880221</v>
      </c>
      <c r="E202" s="331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512" t="s">
        <v>367</v>
      </c>
      <c r="N202" s="388"/>
      <c r="O202" s="388"/>
      <c r="P202" s="388"/>
      <c r="Q202" s="331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6">
        <v>4680115882942</v>
      </c>
      <c r="E203" s="331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513" t="s">
        <v>370</v>
      </c>
      <c r="N203" s="388"/>
      <c r="O203" s="388"/>
      <c r="P203" s="388"/>
      <c r="Q203" s="331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6">
        <v>4680115880504</v>
      </c>
      <c r="E204" s="331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51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8"/>
      <c r="O204" s="388"/>
      <c r="P204" s="388"/>
      <c r="Q204" s="331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6">
        <v>4680115882164</v>
      </c>
      <c r="E205" s="331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515" t="s">
        <v>375</v>
      </c>
      <c r="N205" s="388"/>
      <c r="O205" s="388"/>
      <c r="P205" s="388"/>
      <c r="Q205" s="331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90"/>
      <c r="B206" s="315"/>
      <c r="C206" s="315"/>
      <c r="D206" s="315"/>
      <c r="E206" s="315"/>
      <c r="F206" s="315"/>
      <c r="G206" s="315"/>
      <c r="H206" s="315"/>
      <c r="I206" s="315"/>
      <c r="J206" s="315"/>
      <c r="K206" s="315"/>
      <c r="L206" s="391"/>
      <c r="M206" s="389" t="s">
        <v>65</v>
      </c>
      <c r="N206" s="343"/>
      <c r="O206" s="343"/>
      <c r="P206" s="343"/>
      <c r="Q206" s="343"/>
      <c r="R206" s="343"/>
      <c r="S206" s="344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10"/>
      <c r="Y206" s="310"/>
    </row>
    <row r="207" spans="1:29" x14ac:dyDescent="0.2">
      <c r="A207" s="315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91"/>
      <c r="M207" s="389" t="s">
        <v>65</v>
      </c>
      <c r="N207" s="343"/>
      <c r="O207" s="343"/>
      <c r="P207" s="343"/>
      <c r="Q207" s="343"/>
      <c r="R207" s="343"/>
      <c r="S207" s="344"/>
      <c r="T207" s="38" t="s">
        <v>64</v>
      </c>
      <c r="U207" s="309">
        <f>IFERROR(SUM(U183:U205),"0")</f>
        <v>0</v>
      </c>
      <c r="V207" s="309">
        <f>IFERROR(SUM(V183:V205),"0")</f>
        <v>0</v>
      </c>
      <c r="W207" s="38"/>
      <c r="X207" s="310"/>
      <c r="Y207" s="310"/>
    </row>
    <row r="208" spans="1:29" ht="14.25" customHeight="1" x14ac:dyDescent="0.25">
      <c r="A208" s="385" t="s">
        <v>201</v>
      </c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  <c r="S208" s="315"/>
      <c r="T208" s="315"/>
      <c r="U208" s="315"/>
      <c r="V208" s="315"/>
      <c r="W208" s="315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6">
        <v>4607091380880</v>
      </c>
      <c r="E209" s="331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8"/>
      <c r="O209" s="388"/>
      <c r="P209" s="388"/>
      <c r="Q209" s="331"/>
      <c r="R209" s="35"/>
      <c r="S209" s="35"/>
      <c r="T209" s="36" t="s">
        <v>64</v>
      </c>
      <c r="U209" s="307">
        <v>0</v>
      </c>
      <c r="V209" s="308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6">
        <v>4607091384482</v>
      </c>
      <c r="E210" s="331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8"/>
      <c r="O210" s="388"/>
      <c r="P210" s="388"/>
      <c r="Q210" s="331"/>
      <c r="R210" s="35"/>
      <c r="S210" s="35"/>
      <c r="T210" s="36" t="s">
        <v>64</v>
      </c>
      <c r="U210" s="307">
        <v>0</v>
      </c>
      <c r="V210" s="308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6">
        <v>4607091380897</v>
      </c>
      <c r="E211" s="331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8"/>
      <c r="O211" s="388"/>
      <c r="P211" s="388"/>
      <c r="Q211" s="331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6">
        <v>4680115880801</v>
      </c>
      <c r="E212" s="331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519" t="s">
        <v>384</v>
      </c>
      <c r="N212" s="388"/>
      <c r="O212" s="388"/>
      <c r="P212" s="388"/>
      <c r="Q212" s="331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6">
        <v>4680115880818</v>
      </c>
      <c r="E213" s="331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520" t="s">
        <v>387</v>
      </c>
      <c r="N213" s="388"/>
      <c r="O213" s="388"/>
      <c r="P213" s="388"/>
      <c r="Q213" s="331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6">
        <v>4680115880368</v>
      </c>
      <c r="E214" s="331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521" t="s">
        <v>390</v>
      </c>
      <c r="N214" s="388"/>
      <c r="O214" s="388"/>
      <c r="P214" s="388"/>
      <c r="Q214" s="331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90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91"/>
      <c r="M215" s="389" t="s">
        <v>65</v>
      </c>
      <c r="N215" s="343"/>
      <c r="O215" s="343"/>
      <c r="P215" s="343"/>
      <c r="Q215" s="343"/>
      <c r="R215" s="343"/>
      <c r="S215" s="344"/>
      <c r="T215" s="38" t="s">
        <v>66</v>
      </c>
      <c r="U215" s="309">
        <f>IFERROR(U209/H209,"0")+IFERROR(U210/H210,"0")+IFERROR(U211/H211,"0")+IFERROR(U212/H212,"0")+IFERROR(U213/H213,"0")+IFERROR(U214/H214,"0")</f>
        <v>0</v>
      </c>
      <c r="V215" s="309">
        <f>IFERROR(V209/H209,"0")+IFERROR(V210/H210,"0")+IFERROR(V211/H211,"0")+IFERROR(V212/H212,"0")+IFERROR(V213/H213,"0")+IFERROR(V214/H214,"0")</f>
        <v>0</v>
      </c>
      <c r="W215" s="309">
        <f>IFERROR(IF(W209="",0,W209),"0")+IFERROR(IF(W210="",0,W210),"0")+IFERROR(IF(W211="",0,W211),"0")+IFERROR(IF(W212="",0,W212),"0")+IFERROR(IF(W213="",0,W213),"0")+IFERROR(IF(W214="",0,W214),"0")</f>
        <v>0</v>
      </c>
      <c r="X215" s="310"/>
      <c r="Y215" s="310"/>
    </row>
    <row r="216" spans="1:29" x14ac:dyDescent="0.2">
      <c r="A216" s="315"/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91"/>
      <c r="M216" s="389" t="s">
        <v>65</v>
      </c>
      <c r="N216" s="343"/>
      <c r="O216" s="343"/>
      <c r="P216" s="343"/>
      <c r="Q216" s="343"/>
      <c r="R216" s="343"/>
      <c r="S216" s="344"/>
      <c r="T216" s="38" t="s">
        <v>64</v>
      </c>
      <c r="U216" s="309">
        <f>IFERROR(SUM(U209:U214),"0")</f>
        <v>0</v>
      </c>
      <c r="V216" s="309">
        <f>IFERROR(SUM(V209:V214),"0")</f>
        <v>0</v>
      </c>
      <c r="W216" s="38"/>
      <c r="X216" s="310"/>
      <c r="Y216" s="310"/>
    </row>
    <row r="217" spans="1:29" ht="14.25" customHeight="1" x14ac:dyDescent="0.25">
      <c r="A217" s="385" t="s">
        <v>81</v>
      </c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  <c r="S217" s="315"/>
      <c r="T217" s="315"/>
      <c r="U217" s="315"/>
      <c r="V217" s="315"/>
      <c r="W217" s="315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6">
        <v>4607091388374</v>
      </c>
      <c r="E218" s="331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522" t="s">
        <v>393</v>
      </c>
      <c r="N218" s="388"/>
      <c r="O218" s="388"/>
      <c r="P218" s="388"/>
      <c r="Q218" s="331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6">
        <v>4607091388381</v>
      </c>
      <c r="E219" s="331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523" t="s">
        <v>396</v>
      </c>
      <c r="N219" s="388"/>
      <c r="O219" s="388"/>
      <c r="P219" s="388"/>
      <c r="Q219" s="331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6">
        <v>4607091388404</v>
      </c>
      <c r="E220" s="331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8"/>
      <c r="O220" s="388"/>
      <c r="P220" s="388"/>
      <c r="Q220" s="331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90"/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91"/>
      <c r="M221" s="389" t="s">
        <v>65</v>
      </c>
      <c r="N221" s="343"/>
      <c r="O221" s="343"/>
      <c r="P221" s="343"/>
      <c r="Q221" s="343"/>
      <c r="R221" s="343"/>
      <c r="S221" s="344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5"/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91"/>
      <c r="M222" s="389" t="s">
        <v>65</v>
      </c>
      <c r="N222" s="343"/>
      <c r="O222" s="343"/>
      <c r="P222" s="343"/>
      <c r="Q222" s="343"/>
      <c r="R222" s="343"/>
      <c r="S222" s="344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85" t="s">
        <v>399</v>
      </c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86">
        <v>4680115881808</v>
      </c>
      <c r="E224" s="331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525" t="s">
        <v>403</v>
      </c>
      <c r="N224" s="388"/>
      <c r="O224" s="388"/>
      <c r="P224" s="388"/>
      <c r="Q224" s="331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86">
        <v>4680115881822</v>
      </c>
      <c r="E225" s="331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526" t="s">
        <v>406</v>
      </c>
      <c r="N225" s="388"/>
      <c r="O225" s="388"/>
      <c r="P225" s="388"/>
      <c r="Q225" s="331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86">
        <v>4680115880016</v>
      </c>
      <c r="E226" s="331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88"/>
      <c r="O226" s="388"/>
      <c r="P226" s="388"/>
      <c r="Q226" s="331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90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91"/>
      <c r="M227" s="389" t="s">
        <v>65</v>
      </c>
      <c r="N227" s="343"/>
      <c r="O227" s="343"/>
      <c r="P227" s="343"/>
      <c r="Q227" s="343"/>
      <c r="R227" s="343"/>
      <c r="S227" s="344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91"/>
      <c r="M228" s="389" t="s">
        <v>65</v>
      </c>
      <c r="N228" s="343"/>
      <c r="O228" s="343"/>
      <c r="P228" s="343"/>
      <c r="Q228" s="343"/>
      <c r="R228" s="343"/>
      <c r="S228" s="344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84" t="s">
        <v>409</v>
      </c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03"/>
      <c r="Y229" s="303"/>
    </row>
    <row r="230" spans="1:29" ht="14.25" customHeight="1" x14ac:dyDescent="0.25">
      <c r="A230" s="385" t="s">
        <v>105</v>
      </c>
      <c r="B230" s="315"/>
      <c r="C230" s="315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  <c r="S230" s="315"/>
      <c r="T230" s="315"/>
      <c r="U230" s="315"/>
      <c r="V230" s="315"/>
      <c r="W230" s="315"/>
      <c r="X230" s="302"/>
      <c r="Y230" s="302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86">
        <v>4607091387421</v>
      </c>
      <c r="E231" s="331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88"/>
      <c r="O231" s="388"/>
      <c r="P231" s="388"/>
      <c r="Q231" s="331"/>
      <c r="R231" s="35"/>
      <c r="S231" s="35"/>
      <c r="T231" s="36" t="s">
        <v>64</v>
      </c>
      <c r="U231" s="307">
        <v>80</v>
      </c>
      <c r="V231" s="308">
        <f t="shared" ref="V231:V237" si="12">IFERROR(IF(U231="",0,CEILING((U231/$H231),1)*$H231),"")</f>
        <v>86.4</v>
      </c>
      <c r="W231" s="37">
        <f>IFERROR(IF(V231=0,"",ROUNDUP(V231/H231,0)*0.02175),"")</f>
        <v>0.17399999999999999</v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86">
        <v>4607091387421</v>
      </c>
      <c r="E232" s="331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8"/>
      <c r="O232" s="388"/>
      <c r="P232" s="388"/>
      <c r="Q232" s="331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86">
        <v>4607091387452</v>
      </c>
      <c r="E233" s="331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88"/>
      <c r="O233" s="388"/>
      <c r="P233" s="388"/>
      <c r="Q233" s="331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86">
        <v>4607091387452</v>
      </c>
      <c r="E234" s="331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8"/>
      <c r="O234" s="388"/>
      <c r="P234" s="388"/>
      <c r="Q234" s="331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86">
        <v>4607091385984</v>
      </c>
      <c r="E235" s="331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88"/>
      <c r="O235" s="388"/>
      <c r="P235" s="388"/>
      <c r="Q235" s="331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86">
        <v>4607091387438</v>
      </c>
      <c r="E236" s="331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88"/>
      <c r="O236" s="388"/>
      <c r="P236" s="388"/>
      <c r="Q236" s="331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86">
        <v>4607091387469</v>
      </c>
      <c r="E237" s="331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88"/>
      <c r="O237" s="388"/>
      <c r="P237" s="388"/>
      <c r="Q237" s="331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90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91"/>
      <c r="M238" s="389" t="s">
        <v>65</v>
      </c>
      <c r="N238" s="343"/>
      <c r="O238" s="343"/>
      <c r="P238" s="343"/>
      <c r="Q238" s="343"/>
      <c r="R238" s="343"/>
      <c r="S238" s="344"/>
      <c r="T238" s="38" t="s">
        <v>66</v>
      </c>
      <c r="U238" s="309">
        <f>IFERROR(U231/H231,"0")+IFERROR(U232/H232,"0")+IFERROR(U233/H233,"0")+IFERROR(U234/H234,"0")+IFERROR(U235/H235,"0")+IFERROR(U236/H236,"0")+IFERROR(U237/H237,"0")</f>
        <v>7.4074074074074066</v>
      </c>
      <c r="V238" s="309">
        <f>IFERROR(V231/H231,"0")+IFERROR(V232/H232,"0")+IFERROR(V233/H233,"0")+IFERROR(V234/H234,"0")+IFERROR(V235/H235,"0")+IFERROR(V236/H236,"0")+IFERROR(V237/H237,"0")</f>
        <v>8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0.17399999999999999</v>
      </c>
      <c r="X238" s="310"/>
      <c r="Y238" s="310"/>
    </row>
    <row r="239" spans="1:29" x14ac:dyDescent="0.2">
      <c r="A239" s="315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91"/>
      <c r="M239" s="389" t="s">
        <v>65</v>
      </c>
      <c r="N239" s="343"/>
      <c r="O239" s="343"/>
      <c r="P239" s="343"/>
      <c r="Q239" s="343"/>
      <c r="R239" s="343"/>
      <c r="S239" s="344"/>
      <c r="T239" s="38" t="s">
        <v>64</v>
      </c>
      <c r="U239" s="309">
        <f>IFERROR(SUM(U231:U237),"0")</f>
        <v>80</v>
      </c>
      <c r="V239" s="309">
        <f>IFERROR(SUM(V231:V237),"0")</f>
        <v>86.4</v>
      </c>
      <c r="W239" s="38"/>
      <c r="X239" s="310"/>
      <c r="Y239" s="310"/>
    </row>
    <row r="240" spans="1:29" ht="14.25" customHeight="1" x14ac:dyDescent="0.25">
      <c r="A240" s="385" t="s">
        <v>59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02"/>
      <c r="Y240" s="302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86">
        <v>4607091387292</v>
      </c>
      <c r="E241" s="331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88"/>
      <c r="O241" s="388"/>
      <c r="P241" s="388"/>
      <c r="Q241" s="331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86">
        <v>4607091387315</v>
      </c>
      <c r="E242" s="331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88"/>
      <c r="O242" s="388"/>
      <c r="P242" s="388"/>
      <c r="Q242" s="331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90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91"/>
      <c r="M243" s="389" t="s">
        <v>65</v>
      </c>
      <c r="N243" s="343"/>
      <c r="O243" s="343"/>
      <c r="P243" s="343"/>
      <c r="Q243" s="343"/>
      <c r="R243" s="343"/>
      <c r="S243" s="344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5"/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91"/>
      <c r="M244" s="389" t="s">
        <v>65</v>
      </c>
      <c r="N244" s="343"/>
      <c r="O244" s="343"/>
      <c r="P244" s="343"/>
      <c r="Q244" s="343"/>
      <c r="R244" s="343"/>
      <c r="S244" s="344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84" t="s">
        <v>426</v>
      </c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03"/>
      <c r="Y245" s="303"/>
    </row>
    <row r="246" spans="1:29" ht="14.25" customHeight="1" x14ac:dyDescent="0.25">
      <c r="A246" s="385" t="s">
        <v>59</v>
      </c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  <c r="S246" s="315"/>
      <c r="T246" s="315"/>
      <c r="U246" s="315"/>
      <c r="V246" s="315"/>
      <c r="W246" s="315"/>
      <c r="X246" s="302"/>
      <c r="Y246" s="302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86">
        <v>4607091383232</v>
      </c>
      <c r="E247" s="331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88"/>
      <c r="O247" s="388"/>
      <c r="P247" s="388"/>
      <c r="Q247" s="331"/>
      <c r="R247" s="35"/>
      <c r="S247" s="35"/>
      <c r="T247" s="36" t="s">
        <v>64</v>
      </c>
      <c r="U247" s="307">
        <v>0</v>
      </c>
      <c r="V247" s="308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86">
        <v>4607091383836</v>
      </c>
      <c r="E248" s="331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88"/>
      <c r="O248" s="388"/>
      <c r="P248" s="388"/>
      <c r="Q248" s="331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90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91"/>
      <c r="M249" s="389" t="s">
        <v>65</v>
      </c>
      <c r="N249" s="343"/>
      <c r="O249" s="343"/>
      <c r="P249" s="343"/>
      <c r="Q249" s="343"/>
      <c r="R249" s="343"/>
      <c r="S249" s="344"/>
      <c r="T249" s="38" t="s">
        <v>66</v>
      </c>
      <c r="U249" s="309">
        <f>IFERROR(U247/H247,"0")+IFERROR(U248/H248,"0")</f>
        <v>0</v>
      </c>
      <c r="V249" s="309">
        <f>IFERROR(V247/H247,"0")+IFERROR(V248/H248,"0")</f>
        <v>0</v>
      </c>
      <c r="W249" s="309">
        <f>IFERROR(IF(W247="",0,W247),"0")+IFERROR(IF(W248="",0,W248),"0")</f>
        <v>0</v>
      </c>
      <c r="X249" s="310"/>
      <c r="Y249" s="310"/>
    </row>
    <row r="250" spans="1:29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91"/>
      <c r="M250" s="389" t="s">
        <v>65</v>
      </c>
      <c r="N250" s="343"/>
      <c r="O250" s="343"/>
      <c r="P250" s="343"/>
      <c r="Q250" s="343"/>
      <c r="R250" s="343"/>
      <c r="S250" s="344"/>
      <c r="T250" s="38" t="s">
        <v>64</v>
      </c>
      <c r="U250" s="309">
        <f>IFERROR(SUM(U247:U248),"0")</f>
        <v>0</v>
      </c>
      <c r="V250" s="309">
        <f>IFERROR(SUM(V247:V248),"0")</f>
        <v>0</v>
      </c>
      <c r="W250" s="38"/>
      <c r="X250" s="310"/>
      <c r="Y250" s="310"/>
    </row>
    <row r="251" spans="1:29" ht="14.25" customHeight="1" x14ac:dyDescent="0.25">
      <c r="A251" s="385" t="s">
        <v>67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02"/>
      <c r="Y251" s="302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86">
        <v>4607091387919</v>
      </c>
      <c r="E252" s="331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88"/>
      <c r="O252" s="388"/>
      <c r="P252" s="388"/>
      <c r="Q252" s="331"/>
      <c r="R252" s="35"/>
      <c r="S252" s="35"/>
      <c r="T252" s="36" t="s">
        <v>64</v>
      </c>
      <c r="U252" s="307">
        <v>0</v>
      </c>
      <c r="V252" s="308">
        <f>IFERROR(IF(U252="",0,CEILING((U252/$H252),1)*$H252),"")</f>
        <v>0</v>
      </c>
      <c r="W252" s="37" t="str">
        <f>IFERROR(IF(V252=0,"",ROUNDUP(V252/H252,0)*0.02175),"")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86">
        <v>4607091383942</v>
      </c>
      <c r="E253" s="331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88"/>
      <c r="O253" s="388"/>
      <c r="P253" s="388"/>
      <c r="Q253" s="331"/>
      <c r="R253" s="35"/>
      <c r="S253" s="35"/>
      <c r="T253" s="36" t="s">
        <v>64</v>
      </c>
      <c r="U253" s="307">
        <v>0</v>
      </c>
      <c r="V253" s="308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86">
        <v>4607091383959</v>
      </c>
      <c r="E254" s="331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88"/>
      <c r="O254" s="388"/>
      <c r="P254" s="388"/>
      <c r="Q254" s="331"/>
      <c r="R254" s="35"/>
      <c r="S254" s="35"/>
      <c r="T254" s="36" t="s">
        <v>64</v>
      </c>
      <c r="U254" s="307">
        <v>0</v>
      </c>
      <c r="V254" s="308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90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91"/>
      <c r="M255" s="389" t="s">
        <v>65</v>
      </c>
      <c r="N255" s="343"/>
      <c r="O255" s="343"/>
      <c r="P255" s="343"/>
      <c r="Q255" s="343"/>
      <c r="R255" s="343"/>
      <c r="S255" s="344"/>
      <c r="T255" s="38" t="s">
        <v>66</v>
      </c>
      <c r="U255" s="309">
        <f>IFERROR(U252/H252,"0")+IFERROR(U253/H253,"0")+IFERROR(U254/H254,"0")</f>
        <v>0</v>
      </c>
      <c r="V255" s="309">
        <f>IFERROR(V252/H252,"0")+IFERROR(V253/H253,"0")+IFERROR(V254/H254,"0")</f>
        <v>0</v>
      </c>
      <c r="W255" s="309">
        <f>IFERROR(IF(W252="",0,W252),"0")+IFERROR(IF(W253="",0,W253),"0")+IFERROR(IF(W254="",0,W254),"0")</f>
        <v>0</v>
      </c>
      <c r="X255" s="310"/>
      <c r="Y255" s="310"/>
    </row>
    <row r="256" spans="1:29" x14ac:dyDescent="0.2">
      <c r="A256" s="315"/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91"/>
      <c r="M256" s="389" t="s">
        <v>65</v>
      </c>
      <c r="N256" s="343"/>
      <c r="O256" s="343"/>
      <c r="P256" s="343"/>
      <c r="Q256" s="343"/>
      <c r="R256" s="343"/>
      <c r="S256" s="344"/>
      <c r="T256" s="38" t="s">
        <v>64</v>
      </c>
      <c r="U256" s="309">
        <f>IFERROR(SUM(U252:U254),"0")</f>
        <v>0</v>
      </c>
      <c r="V256" s="309">
        <f>IFERROR(SUM(V252:V254),"0")</f>
        <v>0</v>
      </c>
      <c r="W256" s="38"/>
      <c r="X256" s="310"/>
      <c r="Y256" s="310"/>
    </row>
    <row r="257" spans="1:29" ht="14.25" customHeight="1" x14ac:dyDescent="0.25">
      <c r="A257" s="385" t="s">
        <v>201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02"/>
      <c r="Y257" s="302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86">
        <v>4607091388831</v>
      </c>
      <c r="E258" s="331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88"/>
      <c r="O258" s="388"/>
      <c r="P258" s="388"/>
      <c r="Q258" s="331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90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91"/>
      <c r="M259" s="389" t="s">
        <v>65</v>
      </c>
      <c r="N259" s="343"/>
      <c r="O259" s="343"/>
      <c r="P259" s="343"/>
      <c r="Q259" s="343"/>
      <c r="R259" s="343"/>
      <c r="S259" s="344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5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91"/>
      <c r="M260" s="389" t="s">
        <v>65</v>
      </c>
      <c r="N260" s="343"/>
      <c r="O260" s="343"/>
      <c r="P260" s="343"/>
      <c r="Q260" s="343"/>
      <c r="R260" s="343"/>
      <c r="S260" s="344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85" t="s">
        <v>81</v>
      </c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  <c r="S261" s="315"/>
      <c r="T261" s="315"/>
      <c r="U261" s="315"/>
      <c r="V261" s="315"/>
      <c r="W261" s="315"/>
      <c r="X261" s="302"/>
      <c r="Y261" s="302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86">
        <v>4607091383102</v>
      </c>
      <c r="E262" s="331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88"/>
      <c r="O262" s="388"/>
      <c r="P262" s="388"/>
      <c r="Q262" s="331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90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91"/>
      <c r="M263" s="389" t="s">
        <v>65</v>
      </c>
      <c r="N263" s="343"/>
      <c r="O263" s="343"/>
      <c r="P263" s="343"/>
      <c r="Q263" s="343"/>
      <c r="R263" s="343"/>
      <c r="S263" s="344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91"/>
      <c r="M264" s="389" t="s">
        <v>65</v>
      </c>
      <c r="N264" s="343"/>
      <c r="O264" s="343"/>
      <c r="P264" s="343"/>
      <c r="Q264" s="343"/>
      <c r="R264" s="343"/>
      <c r="S264" s="344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82" t="s">
        <v>441</v>
      </c>
      <c r="B265" s="383"/>
      <c r="C265" s="383"/>
      <c r="D265" s="383"/>
      <c r="E265" s="383"/>
      <c r="F265" s="383"/>
      <c r="G265" s="383"/>
      <c r="H265" s="383"/>
      <c r="I265" s="383"/>
      <c r="J265" s="383"/>
      <c r="K265" s="383"/>
      <c r="L265" s="383"/>
      <c r="M265" s="383"/>
      <c r="N265" s="383"/>
      <c r="O265" s="383"/>
      <c r="P265" s="383"/>
      <c r="Q265" s="383"/>
      <c r="R265" s="383"/>
      <c r="S265" s="383"/>
      <c r="T265" s="383"/>
      <c r="U265" s="383"/>
      <c r="V265" s="383"/>
      <c r="W265" s="383"/>
      <c r="X265" s="49"/>
      <c r="Y265" s="49"/>
    </row>
    <row r="266" spans="1:29" ht="16.5" customHeight="1" x14ac:dyDescent="0.25">
      <c r="A266" s="384" t="s">
        <v>442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03"/>
      <c r="Y266" s="303"/>
    </row>
    <row r="267" spans="1:29" ht="14.25" customHeight="1" x14ac:dyDescent="0.25">
      <c r="A267" s="385" t="s">
        <v>105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02"/>
      <c r="Y267" s="302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86">
        <v>4607091383997</v>
      </c>
      <c r="E268" s="331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88"/>
      <c r="O268" s="388"/>
      <c r="P268" s="388"/>
      <c r="Q268" s="331"/>
      <c r="R268" s="35"/>
      <c r="S268" s="35"/>
      <c r="T268" s="36" t="s">
        <v>64</v>
      </c>
      <c r="U268" s="307">
        <v>0</v>
      </c>
      <c r="V268" s="308">
        <f t="shared" ref="V268:V275" si="13"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86">
        <v>4607091383997</v>
      </c>
      <c r="E269" s="331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8"/>
      <c r="O269" s="388"/>
      <c r="P269" s="388"/>
      <c r="Q269" s="331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86">
        <v>4607091384130</v>
      </c>
      <c r="E270" s="331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88"/>
      <c r="O270" s="388"/>
      <c r="P270" s="388"/>
      <c r="Q270" s="331"/>
      <c r="R270" s="35"/>
      <c r="S270" s="35"/>
      <c r="T270" s="36" t="s">
        <v>64</v>
      </c>
      <c r="U270" s="307">
        <v>0</v>
      </c>
      <c r="V270" s="308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86">
        <v>4607091384130</v>
      </c>
      <c r="E271" s="331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8"/>
      <c r="O271" s="388"/>
      <c r="P271" s="388"/>
      <c r="Q271" s="331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86">
        <v>4607091384147</v>
      </c>
      <c r="E272" s="331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88"/>
      <c r="O272" s="388"/>
      <c r="P272" s="388"/>
      <c r="Q272" s="331"/>
      <c r="R272" s="35"/>
      <c r="S272" s="35"/>
      <c r="T272" s="36" t="s">
        <v>64</v>
      </c>
      <c r="U272" s="307">
        <v>500</v>
      </c>
      <c r="V272" s="308">
        <f t="shared" si="13"/>
        <v>510</v>
      </c>
      <c r="W272" s="37">
        <f>IFERROR(IF(V272=0,"",ROUNDUP(V272/H272,0)*0.02175),"")</f>
        <v>0.73949999999999994</v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86">
        <v>4607091384147</v>
      </c>
      <c r="E273" s="331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549" t="s">
        <v>452</v>
      </c>
      <c r="N273" s="388"/>
      <c r="O273" s="388"/>
      <c r="P273" s="388"/>
      <c r="Q273" s="331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86">
        <v>4607091384154</v>
      </c>
      <c r="E274" s="331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88"/>
      <c r="O274" s="388"/>
      <c r="P274" s="388"/>
      <c r="Q274" s="331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86">
        <v>4607091384161</v>
      </c>
      <c r="E275" s="331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88"/>
      <c r="O275" s="388"/>
      <c r="P275" s="388"/>
      <c r="Q275" s="331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90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91"/>
      <c r="M276" s="389" t="s">
        <v>65</v>
      </c>
      <c r="N276" s="343"/>
      <c r="O276" s="343"/>
      <c r="P276" s="343"/>
      <c r="Q276" s="343"/>
      <c r="R276" s="343"/>
      <c r="S276" s="344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33.333333333333336</v>
      </c>
      <c r="V276" s="309">
        <f>IFERROR(V268/H268,"0")+IFERROR(V269/H269,"0")+IFERROR(V270/H270,"0")+IFERROR(V271/H271,"0")+IFERROR(V272/H272,"0")+IFERROR(V273/H273,"0")+IFERROR(V274/H274,"0")+IFERROR(V275/H275,"0")</f>
        <v>34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0.73949999999999994</v>
      </c>
      <c r="X276" s="310"/>
      <c r="Y276" s="310"/>
    </row>
    <row r="277" spans="1:29" x14ac:dyDescent="0.2">
      <c r="A277" s="315"/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91"/>
      <c r="M277" s="389" t="s">
        <v>65</v>
      </c>
      <c r="N277" s="343"/>
      <c r="O277" s="343"/>
      <c r="P277" s="343"/>
      <c r="Q277" s="343"/>
      <c r="R277" s="343"/>
      <c r="S277" s="344"/>
      <c r="T277" s="38" t="s">
        <v>64</v>
      </c>
      <c r="U277" s="309">
        <f>IFERROR(SUM(U268:U275),"0")</f>
        <v>500</v>
      </c>
      <c r="V277" s="309">
        <f>IFERROR(SUM(V268:V275),"0")</f>
        <v>510</v>
      </c>
      <c r="W277" s="38"/>
      <c r="X277" s="310"/>
      <c r="Y277" s="310"/>
    </row>
    <row r="278" spans="1:29" ht="14.25" customHeight="1" x14ac:dyDescent="0.25">
      <c r="A278" s="385" t="s">
        <v>98</v>
      </c>
      <c r="B278" s="315"/>
      <c r="C278" s="315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302"/>
      <c r="Y278" s="302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86">
        <v>4607091383980</v>
      </c>
      <c r="E279" s="331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88"/>
      <c r="O279" s="388"/>
      <c r="P279" s="388"/>
      <c r="Q279" s="331"/>
      <c r="R279" s="35"/>
      <c r="S279" s="35"/>
      <c r="T279" s="36" t="s">
        <v>64</v>
      </c>
      <c r="U279" s="307">
        <v>700</v>
      </c>
      <c r="V279" s="308">
        <f>IFERROR(IF(U279="",0,CEILING((U279/$H279),1)*$H279),"")</f>
        <v>705</v>
      </c>
      <c r="W279" s="37">
        <f>IFERROR(IF(V279=0,"",ROUNDUP(V279/H279,0)*0.02175),"")</f>
        <v>1.0222499999999999</v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86">
        <v>4607091384178</v>
      </c>
      <c r="E280" s="331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88"/>
      <c r="O280" s="388"/>
      <c r="P280" s="388"/>
      <c r="Q280" s="331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90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91"/>
      <c r="M281" s="389" t="s">
        <v>65</v>
      </c>
      <c r="N281" s="343"/>
      <c r="O281" s="343"/>
      <c r="P281" s="343"/>
      <c r="Q281" s="343"/>
      <c r="R281" s="343"/>
      <c r="S281" s="344"/>
      <c r="T281" s="38" t="s">
        <v>66</v>
      </c>
      <c r="U281" s="309">
        <f>IFERROR(U279/H279,"0")+IFERROR(U280/H280,"0")</f>
        <v>46.666666666666664</v>
      </c>
      <c r="V281" s="309">
        <f>IFERROR(V279/H279,"0")+IFERROR(V280/H280,"0")</f>
        <v>47</v>
      </c>
      <c r="W281" s="309">
        <f>IFERROR(IF(W279="",0,W279),"0")+IFERROR(IF(W280="",0,W280),"0")</f>
        <v>1.0222499999999999</v>
      </c>
      <c r="X281" s="310"/>
      <c r="Y281" s="310"/>
    </row>
    <row r="282" spans="1:29" x14ac:dyDescent="0.2">
      <c r="A282" s="315"/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91"/>
      <c r="M282" s="389" t="s">
        <v>65</v>
      </c>
      <c r="N282" s="343"/>
      <c r="O282" s="343"/>
      <c r="P282" s="343"/>
      <c r="Q282" s="343"/>
      <c r="R282" s="343"/>
      <c r="S282" s="344"/>
      <c r="T282" s="38" t="s">
        <v>64</v>
      </c>
      <c r="U282" s="309">
        <f>IFERROR(SUM(U279:U280),"0")</f>
        <v>700</v>
      </c>
      <c r="V282" s="309">
        <f>IFERROR(SUM(V279:V280),"0")</f>
        <v>705</v>
      </c>
      <c r="W282" s="38"/>
      <c r="X282" s="310"/>
      <c r="Y282" s="310"/>
    </row>
    <row r="283" spans="1:29" ht="14.25" customHeight="1" x14ac:dyDescent="0.25">
      <c r="A283" s="385" t="s">
        <v>59</v>
      </c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  <c r="S283" s="315"/>
      <c r="T283" s="315"/>
      <c r="U283" s="315"/>
      <c r="V283" s="315"/>
      <c r="W283" s="315"/>
      <c r="X283" s="302"/>
      <c r="Y283" s="302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86">
        <v>4607091384857</v>
      </c>
      <c r="E284" s="331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88"/>
      <c r="O284" s="388"/>
      <c r="P284" s="388"/>
      <c r="Q284" s="331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90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91"/>
      <c r="M285" s="389" t="s">
        <v>65</v>
      </c>
      <c r="N285" s="343"/>
      <c r="O285" s="343"/>
      <c r="P285" s="343"/>
      <c r="Q285" s="343"/>
      <c r="R285" s="343"/>
      <c r="S285" s="344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91"/>
      <c r="M286" s="389" t="s">
        <v>65</v>
      </c>
      <c r="N286" s="343"/>
      <c r="O286" s="343"/>
      <c r="P286" s="343"/>
      <c r="Q286" s="343"/>
      <c r="R286" s="343"/>
      <c r="S286" s="344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85" t="s">
        <v>67</v>
      </c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02"/>
      <c r="Y287" s="302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86">
        <v>4607091384260</v>
      </c>
      <c r="E288" s="331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88"/>
      <c r="O288" s="388"/>
      <c r="P288" s="388"/>
      <c r="Q288" s="331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90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91"/>
      <c r="M289" s="389" t="s">
        <v>65</v>
      </c>
      <c r="N289" s="343"/>
      <c r="O289" s="343"/>
      <c r="P289" s="343"/>
      <c r="Q289" s="343"/>
      <c r="R289" s="343"/>
      <c r="S289" s="344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91"/>
      <c r="M290" s="389" t="s">
        <v>65</v>
      </c>
      <c r="N290" s="343"/>
      <c r="O290" s="343"/>
      <c r="P290" s="343"/>
      <c r="Q290" s="343"/>
      <c r="R290" s="343"/>
      <c r="S290" s="344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85" t="s">
        <v>201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02"/>
      <c r="Y291" s="302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86">
        <v>4607091384673</v>
      </c>
      <c r="E292" s="331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88"/>
      <c r="O292" s="388"/>
      <c r="P292" s="388"/>
      <c r="Q292" s="331"/>
      <c r="R292" s="35"/>
      <c r="S292" s="35"/>
      <c r="T292" s="36" t="s">
        <v>64</v>
      </c>
      <c r="U292" s="307">
        <v>0</v>
      </c>
      <c r="V292" s="308">
        <f>IFERROR(IF(U292="",0,CEILING((U292/$H292),1)*$H292),"")</f>
        <v>0</v>
      </c>
      <c r="W292" s="37" t="str">
        <f>IFERROR(IF(V292=0,"",ROUNDUP(V292/H292,0)*0.02175),"")</f>
        <v/>
      </c>
      <c r="X292" s="57"/>
      <c r="Y292" s="58"/>
      <c r="AC292" s="224" t="s">
        <v>1</v>
      </c>
    </row>
    <row r="293" spans="1:29" x14ac:dyDescent="0.2">
      <c r="A293" s="390"/>
      <c r="B293" s="315"/>
      <c r="C293" s="315"/>
      <c r="D293" s="315"/>
      <c r="E293" s="315"/>
      <c r="F293" s="315"/>
      <c r="G293" s="315"/>
      <c r="H293" s="315"/>
      <c r="I293" s="315"/>
      <c r="J293" s="315"/>
      <c r="K293" s="315"/>
      <c r="L293" s="391"/>
      <c r="M293" s="389" t="s">
        <v>65</v>
      </c>
      <c r="N293" s="343"/>
      <c r="O293" s="343"/>
      <c r="P293" s="343"/>
      <c r="Q293" s="343"/>
      <c r="R293" s="343"/>
      <c r="S293" s="344"/>
      <c r="T293" s="38" t="s">
        <v>66</v>
      </c>
      <c r="U293" s="309">
        <f>IFERROR(U292/H292,"0")</f>
        <v>0</v>
      </c>
      <c r="V293" s="309">
        <f>IFERROR(V292/H292,"0")</f>
        <v>0</v>
      </c>
      <c r="W293" s="309">
        <f>IFERROR(IF(W292="",0,W292),"0")</f>
        <v>0</v>
      </c>
      <c r="X293" s="310"/>
      <c r="Y293" s="310"/>
    </row>
    <row r="294" spans="1:29" x14ac:dyDescent="0.2">
      <c r="A294" s="315"/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91"/>
      <c r="M294" s="389" t="s">
        <v>65</v>
      </c>
      <c r="N294" s="343"/>
      <c r="O294" s="343"/>
      <c r="P294" s="343"/>
      <c r="Q294" s="343"/>
      <c r="R294" s="343"/>
      <c r="S294" s="344"/>
      <c r="T294" s="38" t="s">
        <v>64</v>
      </c>
      <c r="U294" s="309">
        <f>IFERROR(SUM(U292:U292),"0")</f>
        <v>0</v>
      </c>
      <c r="V294" s="309">
        <f>IFERROR(SUM(V292:V292),"0")</f>
        <v>0</v>
      </c>
      <c r="W294" s="38"/>
      <c r="X294" s="310"/>
      <c r="Y294" s="310"/>
    </row>
    <row r="295" spans="1:29" ht="16.5" customHeight="1" x14ac:dyDescent="0.25">
      <c r="A295" s="384" t="s">
        <v>467</v>
      </c>
      <c r="B295" s="315"/>
      <c r="C295" s="315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303"/>
      <c r="Y295" s="303"/>
    </row>
    <row r="296" spans="1:29" ht="14.25" customHeight="1" x14ac:dyDescent="0.25">
      <c r="A296" s="385" t="s">
        <v>105</v>
      </c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  <c r="S296" s="315"/>
      <c r="T296" s="315"/>
      <c r="U296" s="315"/>
      <c r="V296" s="315"/>
      <c r="W296" s="315"/>
      <c r="X296" s="302"/>
      <c r="Y296" s="302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86">
        <v>4607091384185</v>
      </c>
      <c r="E297" s="331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88"/>
      <c r="O297" s="388"/>
      <c r="P297" s="388"/>
      <c r="Q297" s="331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86">
        <v>4607091384192</v>
      </c>
      <c r="E298" s="331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88"/>
      <c r="O298" s="388"/>
      <c r="P298" s="388"/>
      <c r="Q298" s="331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86">
        <v>4680115881907</v>
      </c>
      <c r="E299" s="331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559" t="s">
        <v>474</v>
      </c>
      <c r="N299" s="388"/>
      <c r="O299" s="388"/>
      <c r="P299" s="388"/>
      <c r="Q299" s="331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86">
        <v>4607091384680</v>
      </c>
      <c r="E300" s="331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88"/>
      <c r="O300" s="388"/>
      <c r="P300" s="388"/>
      <c r="Q300" s="331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9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91"/>
      <c r="M301" s="389" t="s">
        <v>65</v>
      </c>
      <c r="N301" s="343"/>
      <c r="O301" s="343"/>
      <c r="P301" s="343"/>
      <c r="Q301" s="343"/>
      <c r="R301" s="343"/>
      <c r="S301" s="344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91"/>
      <c r="M302" s="389" t="s">
        <v>65</v>
      </c>
      <c r="N302" s="343"/>
      <c r="O302" s="343"/>
      <c r="P302" s="343"/>
      <c r="Q302" s="343"/>
      <c r="R302" s="343"/>
      <c r="S302" s="344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85" t="s">
        <v>59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02"/>
      <c r="Y303" s="302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86">
        <v>4607091384802</v>
      </c>
      <c r="E304" s="331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88"/>
      <c r="O304" s="388"/>
      <c r="P304" s="388"/>
      <c r="Q304" s="331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86">
        <v>4607091384826</v>
      </c>
      <c r="E305" s="331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88"/>
      <c r="O305" s="388"/>
      <c r="P305" s="388"/>
      <c r="Q305" s="331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9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91"/>
      <c r="M306" s="389" t="s">
        <v>65</v>
      </c>
      <c r="N306" s="343"/>
      <c r="O306" s="343"/>
      <c r="P306" s="343"/>
      <c r="Q306" s="343"/>
      <c r="R306" s="343"/>
      <c r="S306" s="344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91"/>
      <c r="M307" s="389" t="s">
        <v>65</v>
      </c>
      <c r="N307" s="343"/>
      <c r="O307" s="343"/>
      <c r="P307" s="343"/>
      <c r="Q307" s="343"/>
      <c r="R307" s="343"/>
      <c r="S307" s="344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85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02"/>
      <c r="Y308" s="302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86">
        <v>4607091384246</v>
      </c>
      <c r="E309" s="331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88"/>
      <c r="O309" s="388"/>
      <c r="P309" s="388"/>
      <c r="Q309" s="331"/>
      <c r="R309" s="35"/>
      <c r="S309" s="35"/>
      <c r="T309" s="36" t="s">
        <v>64</v>
      </c>
      <c r="U309" s="307">
        <v>0</v>
      </c>
      <c r="V309" s="308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86">
        <v>4680115881976</v>
      </c>
      <c r="E310" s="331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564" t="s">
        <v>485</v>
      </c>
      <c r="N310" s="388"/>
      <c r="O310" s="388"/>
      <c r="P310" s="388"/>
      <c r="Q310" s="331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86">
        <v>4607091384253</v>
      </c>
      <c r="E311" s="331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88"/>
      <c r="O311" s="388"/>
      <c r="P311" s="388"/>
      <c r="Q311" s="331"/>
      <c r="R311" s="35"/>
      <c r="S311" s="35"/>
      <c r="T311" s="36" t="s">
        <v>64</v>
      </c>
      <c r="U311" s="307">
        <v>0</v>
      </c>
      <c r="V311" s="308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86">
        <v>4680115881969</v>
      </c>
      <c r="E312" s="331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566" t="s">
        <v>490</v>
      </c>
      <c r="N312" s="388"/>
      <c r="O312" s="388"/>
      <c r="P312" s="388"/>
      <c r="Q312" s="331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90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91"/>
      <c r="M313" s="389" t="s">
        <v>65</v>
      </c>
      <c r="N313" s="343"/>
      <c r="O313" s="343"/>
      <c r="P313" s="343"/>
      <c r="Q313" s="343"/>
      <c r="R313" s="343"/>
      <c r="S313" s="344"/>
      <c r="T313" s="38" t="s">
        <v>66</v>
      </c>
      <c r="U313" s="309">
        <f>IFERROR(U309/H309,"0")+IFERROR(U310/H310,"0")+IFERROR(U311/H311,"0")+IFERROR(U312/H312,"0")</f>
        <v>0</v>
      </c>
      <c r="V313" s="309">
        <f>IFERROR(V309/H309,"0")+IFERROR(V310/H310,"0")+IFERROR(V311/H311,"0")+IFERROR(V312/H312,"0")</f>
        <v>0</v>
      </c>
      <c r="W313" s="309">
        <f>IFERROR(IF(W309="",0,W309),"0")+IFERROR(IF(W310="",0,W310),"0")+IFERROR(IF(W311="",0,W311),"0")+IFERROR(IF(W312="",0,W312),"0")</f>
        <v>0</v>
      </c>
      <c r="X313" s="310"/>
      <c r="Y313" s="310"/>
    </row>
    <row r="314" spans="1:29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91"/>
      <c r="M314" s="389" t="s">
        <v>65</v>
      </c>
      <c r="N314" s="343"/>
      <c r="O314" s="343"/>
      <c r="P314" s="343"/>
      <c r="Q314" s="343"/>
      <c r="R314" s="343"/>
      <c r="S314" s="344"/>
      <c r="T314" s="38" t="s">
        <v>64</v>
      </c>
      <c r="U314" s="309">
        <f>IFERROR(SUM(U309:U312),"0")</f>
        <v>0</v>
      </c>
      <c r="V314" s="309">
        <f>IFERROR(SUM(V309:V312),"0")</f>
        <v>0</v>
      </c>
      <c r="W314" s="38"/>
      <c r="X314" s="310"/>
      <c r="Y314" s="310"/>
    </row>
    <row r="315" spans="1:29" ht="14.25" customHeight="1" x14ac:dyDescent="0.25">
      <c r="A315" s="385" t="s">
        <v>201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02"/>
      <c r="Y315" s="302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86">
        <v>4607091389357</v>
      </c>
      <c r="E316" s="331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567" t="s">
        <v>493</v>
      </c>
      <c r="N316" s="388"/>
      <c r="O316" s="388"/>
      <c r="P316" s="388"/>
      <c r="Q316" s="331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90"/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91"/>
      <c r="M317" s="389" t="s">
        <v>65</v>
      </c>
      <c r="N317" s="343"/>
      <c r="O317" s="343"/>
      <c r="P317" s="343"/>
      <c r="Q317" s="343"/>
      <c r="R317" s="343"/>
      <c r="S317" s="344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5"/>
      <c r="B318" s="315"/>
      <c r="C318" s="315"/>
      <c r="D318" s="315"/>
      <c r="E318" s="315"/>
      <c r="F318" s="315"/>
      <c r="G318" s="315"/>
      <c r="H318" s="315"/>
      <c r="I318" s="315"/>
      <c r="J318" s="315"/>
      <c r="K318" s="315"/>
      <c r="L318" s="391"/>
      <c r="M318" s="389" t="s">
        <v>65</v>
      </c>
      <c r="N318" s="343"/>
      <c r="O318" s="343"/>
      <c r="P318" s="343"/>
      <c r="Q318" s="343"/>
      <c r="R318" s="343"/>
      <c r="S318" s="344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82" t="s">
        <v>494</v>
      </c>
      <c r="B319" s="383"/>
      <c r="C319" s="383"/>
      <c r="D319" s="383"/>
      <c r="E319" s="383"/>
      <c r="F319" s="383"/>
      <c r="G319" s="383"/>
      <c r="H319" s="383"/>
      <c r="I319" s="383"/>
      <c r="J319" s="383"/>
      <c r="K319" s="383"/>
      <c r="L319" s="383"/>
      <c r="M319" s="383"/>
      <c r="N319" s="383"/>
      <c r="O319" s="383"/>
      <c r="P319" s="383"/>
      <c r="Q319" s="383"/>
      <c r="R319" s="383"/>
      <c r="S319" s="383"/>
      <c r="T319" s="383"/>
      <c r="U319" s="383"/>
      <c r="V319" s="383"/>
      <c r="W319" s="383"/>
      <c r="X319" s="49"/>
      <c r="Y319" s="49"/>
    </row>
    <row r="320" spans="1:29" ht="16.5" customHeight="1" x14ac:dyDescent="0.25">
      <c r="A320" s="384" t="s">
        <v>495</v>
      </c>
      <c r="B320" s="315"/>
      <c r="C320" s="315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03"/>
      <c r="Y320" s="303"/>
    </row>
    <row r="321" spans="1:29" ht="14.25" customHeight="1" x14ac:dyDescent="0.25">
      <c r="A321" s="385" t="s">
        <v>105</v>
      </c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302"/>
      <c r="Y321" s="302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86">
        <v>4607091389708</v>
      </c>
      <c r="E322" s="331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88"/>
      <c r="O322" s="388"/>
      <c r="P322" s="388"/>
      <c r="Q322" s="331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86">
        <v>4607091389692</v>
      </c>
      <c r="E323" s="331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569" t="s">
        <v>500</v>
      </c>
      <c r="N323" s="388"/>
      <c r="O323" s="388"/>
      <c r="P323" s="388"/>
      <c r="Q323" s="331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90"/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91"/>
      <c r="M324" s="389" t="s">
        <v>65</v>
      </c>
      <c r="N324" s="343"/>
      <c r="O324" s="343"/>
      <c r="P324" s="343"/>
      <c r="Q324" s="343"/>
      <c r="R324" s="343"/>
      <c r="S324" s="344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5"/>
      <c r="B325" s="315"/>
      <c r="C325" s="315"/>
      <c r="D325" s="315"/>
      <c r="E325" s="315"/>
      <c r="F325" s="315"/>
      <c r="G325" s="315"/>
      <c r="H325" s="315"/>
      <c r="I325" s="315"/>
      <c r="J325" s="315"/>
      <c r="K325" s="315"/>
      <c r="L325" s="391"/>
      <c r="M325" s="389" t="s">
        <v>65</v>
      </c>
      <c r="N325" s="343"/>
      <c r="O325" s="343"/>
      <c r="P325" s="343"/>
      <c r="Q325" s="343"/>
      <c r="R325" s="343"/>
      <c r="S325" s="344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85" t="s">
        <v>59</v>
      </c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  <c r="S326" s="315"/>
      <c r="T326" s="315"/>
      <c r="U326" s="315"/>
      <c r="V326" s="315"/>
      <c r="W326" s="315"/>
      <c r="X326" s="302"/>
      <c r="Y326" s="302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86">
        <v>4680115882928</v>
      </c>
      <c r="E327" s="331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570" t="s">
        <v>503</v>
      </c>
      <c r="N327" s="388"/>
      <c r="O327" s="388"/>
      <c r="P327" s="388"/>
      <c r="Q327" s="331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86">
        <v>4680115883185</v>
      </c>
      <c r="E328" s="331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571" t="s">
        <v>507</v>
      </c>
      <c r="N328" s="388"/>
      <c r="O328" s="388"/>
      <c r="P328" s="388"/>
      <c r="Q328" s="331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86">
        <v>4607091389753</v>
      </c>
      <c r="E329" s="331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88"/>
      <c r="O329" s="388"/>
      <c r="P329" s="388"/>
      <c r="Q329" s="331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86">
        <v>4607091389760</v>
      </c>
      <c r="E330" s="331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88"/>
      <c r="O330" s="388"/>
      <c r="P330" s="388"/>
      <c r="Q330" s="331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86">
        <v>4607091389746</v>
      </c>
      <c r="E331" s="331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88"/>
      <c r="O331" s="388"/>
      <c r="P331" s="388"/>
      <c r="Q331" s="331"/>
      <c r="R331" s="35"/>
      <c r="S331" s="35"/>
      <c r="T331" s="36" t="s">
        <v>64</v>
      </c>
      <c r="U331" s="307">
        <v>0</v>
      </c>
      <c r="V331" s="308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86">
        <v>4680115883147</v>
      </c>
      <c r="E332" s="331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575" t="s">
        <v>516</v>
      </c>
      <c r="N332" s="388"/>
      <c r="O332" s="388"/>
      <c r="P332" s="388"/>
      <c r="Q332" s="331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86">
        <v>4607091384338</v>
      </c>
      <c r="E333" s="331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5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88"/>
      <c r="O333" s="388"/>
      <c r="P333" s="388"/>
      <c r="Q333" s="331"/>
      <c r="R333" s="35"/>
      <c r="S333" s="35"/>
      <c r="T333" s="36" t="s">
        <v>64</v>
      </c>
      <c r="U333" s="307">
        <v>0</v>
      </c>
      <c r="V333" s="308">
        <f t="shared" si="14"/>
        <v>0</v>
      </c>
      <c r="W333" s="37" t="str">
        <f t="shared" si="15"/>
        <v/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86">
        <v>4680115883154</v>
      </c>
      <c r="E334" s="331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577" t="s">
        <v>521</v>
      </c>
      <c r="N334" s="388"/>
      <c r="O334" s="388"/>
      <c r="P334" s="388"/>
      <c r="Q334" s="331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86">
        <v>4607091389524</v>
      </c>
      <c r="E335" s="331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88"/>
      <c r="O335" s="388"/>
      <c r="P335" s="388"/>
      <c r="Q335" s="331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86">
        <v>4680115883161</v>
      </c>
      <c r="E336" s="331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579" t="s">
        <v>526</v>
      </c>
      <c r="N336" s="388"/>
      <c r="O336" s="388"/>
      <c r="P336" s="388"/>
      <c r="Q336" s="331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86">
        <v>4607091384345</v>
      </c>
      <c r="E337" s="331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88"/>
      <c r="O337" s="388"/>
      <c r="P337" s="388"/>
      <c r="Q337" s="331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86">
        <v>4680115883178</v>
      </c>
      <c r="E338" s="331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581" t="s">
        <v>531</v>
      </c>
      <c r="N338" s="388"/>
      <c r="O338" s="388"/>
      <c r="P338" s="388"/>
      <c r="Q338" s="331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86">
        <v>4607091389531</v>
      </c>
      <c r="E339" s="331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5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88"/>
      <c r="O339" s="388"/>
      <c r="P339" s="388"/>
      <c r="Q339" s="331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90"/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91"/>
      <c r="M340" s="389" t="s">
        <v>65</v>
      </c>
      <c r="N340" s="343"/>
      <c r="O340" s="343"/>
      <c r="P340" s="343"/>
      <c r="Q340" s="343"/>
      <c r="R340" s="343"/>
      <c r="S340" s="344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310"/>
      <c r="Y340" s="310"/>
    </row>
    <row r="341" spans="1:29" x14ac:dyDescent="0.2">
      <c r="A341" s="315"/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91"/>
      <c r="M341" s="389" t="s">
        <v>65</v>
      </c>
      <c r="N341" s="343"/>
      <c r="O341" s="343"/>
      <c r="P341" s="343"/>
      <c r="Q341" s="343"/>
      <c r="R341" s="343"/>
      <c r="S341" s="344"/>
      <c r="T341" s="38" t="s">
        <v>64</v>
      </c>
      <c r="U341" s="309">
        <f>IFERROR(SUM(U327:U339),"0")</f>
        <v>0</v>
      </c>
      <c r="V341" s="309">
        <f>IFERROR(SUM(V327:V339),"0")</f>
        <v>0</v>
      </c>
      <c r="W341" s="38"/>
      <c r="X341" s="310"/>
      <c r="Y341" s="310"/>
    </row>
    <row r="342" spans="1:29" ht="14.25" customHeight="1" x14ac:dyDescent="0.25">
      <c r="A342" s="385" t="s">
        <v>67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02"/>
      <c r="Y342" s="302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86">
        <v>4607091389685</v>
      </c>
      <c r="E343" s="331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88"/>
      <c r="O343" s="388"/>
      <c r="P343" s="388"/>
      <c r="Q343" s="331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86">
        <v>4607091389654</v>
      </c>
      <c r="E344" s="331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584" t="s">
        <v>538</v>
      </c>
      <c r="N344" s="388"/>
      <c r="O344" s="388"/>
      <c r="P344" s="388"/>
      <c r="Q344" s="331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86">
        <v>4607091384352</v>
      </c>
      <c r="E345" s="331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88"/>
      <c r="O345" s="388"/>
      <c r="P345" s="388"/>
      <c r="Q345" s="331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86">
        <v>4607091389661</v>
      </c>
      <c r="E346" s="331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88"/>
      <c r="O346" s="388"/>
      <c r="P346" s="388"/>
      <c r="Q346" s="331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90"/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91"/>
      <c r="M347" s="389" t="s">
        <v>65</v>
      </c>
      <c r="N347" s="343"/>
      <c r="O347" s="343"/>
      <c r="P347" s="343"/>
      <c r="Q347" s="343"/>
      <c r="R347" s="343"/>
      <c r="S347" s="344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5"/>
      <c r="B348" s="315"/>
      <c r="C348" s="315"/>
      <c r="D348" s="315"/>
      <c r="E348" s="315"/>
      <c r="F348" s="315"/>
      <c r="G348" s="315"/>
      <c r="H348" s="315"/>
      <c r="I348" s="315"/>
      <c r="J348" s="315"/>
      <c r="K348" s="315"/>
      <c r="L348" s="391"/>
      <c r="M348" s="389" t="s">
        <v>65</v>
      </c>
      <c r="N348" s="343"/>
      <c r="O348" s="343"/>
      <c r="P348" s="343"/>
      <c r="Q348" s="343"/>
      <c r="R348" s="343"/>
      <c r="S348" s="344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85" t="s">
        <v>201</v>
      </c>
      <c r="B349" s="315"/>
      <c r="C349" s="315"/>
      <c r="D349" s="315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  <c r="S349" s="315"/>
      <c r="T349" s="315"/>
      <c r="U349" s="315"/>
      <c r="V349" s="315"/>
      <c r="W349" s="315"/>
      <c r="X349" s="302"/>
      <c r="Y349" s="302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86">
        <v>4680115881648</v>
      </c>
      <c r="E350" s="331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587" t="s">
        <v>545</v>
      </c>
      <c r="N350" s="388"/>
      <c r="O350" s="388"/>
      <c r="P350" s="388"/>
      <c r="Q350" s="331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90"/>
      <c r="B351" s="315"/>
      <c r="C351" s="315"/>
      <c r="D351" s="315"/>
      <c r="E351" s="315"/>
      <c r="F351" s="315"/>
      <c r="G351" s="315"/>
      <c r="H351" s="315"/>
      <c r="I351" s="315"/>
      <c r="J351" s="315"/>
      <c r="K351" s="315"/>
      <c r="L351" s="391"/>
      <c r="M351" s="389" t="s">
        <v>65</v>
      </c>
      <c r="N351" s="343"/>
      <c r="O351" s="343"/>
      <c r="P351" s="343"/>
      <c r="Q351" s="343"/>
      <c r="R351" s="343"/>
      <c r="S351" s="344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5"/>
      <c r="B352" s="315"/>
      <c r="C352" s="315"/>
      <c r="D352" s="315"/>
      <c r="E352" s="315"/>
      <c r="F352" s="315"/>
      <c r="G352" s="315"/>
      <c r="H352" s="315"/>
      <c r="I352" s="315"/>
      <c r="J352" s="315"/>
      <c r="K352" s="315"/>
      <c r="L352" s="391"/>
      <c r="M352" s="389" t="s">
        <v>65</v>
      </c>
      <c r="N352" s="343"/>
      <c r="O352" s="343"/>
      <c r="P352" s="343"/>
      <c r="Q352" s="343"/>
      <c r="R352" s="343"/>
      <c r="S352" s="344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85" t="s">
        <v>81</v>
      </c>
      <c r="B353" s="315"/>
      <c r="C353" s="315"/>
      <c r="D353" s="315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  <c r="S353" s="315"/>
      <c r="T353" s="315"/>
      <c r="U353" s="315"/>
      <c r="V353" s="315"/>
      <c r="W353" s="315"/>
      <c r="X353" s="302"/>
      <c r="Y353" s="302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86">
        <v>4680115883017</v>
      </c>
      <c r="E354" s="331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588" t="s">
        <v>549</v>
      </c>
      <c r="N354" s="388"/>
      <c r="O354" s="388"/>
      <c r="P354" s="388"/>
      <c r="Q354" s="331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86">
        <v>4680115883031</v>
      </c>
      <c r="E355" s="331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589" t="s">
        <v>552</v>
      </c>
      <c r="N355" s="388"/>
      <c r="O355" s="388"/>
      <c r="P355" s="388"/>
      <c r="Q355" s="331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86">
        <v>4680115883024</v>
      </c>
      <c r="E356" s="331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590" t="s">
        <v>555</v>
      </c>
      <c r="N356" s="388"/>
      <c r="O356" s="388"/>
      <c r="P356" s="388"/>
      <c r="Q356" s="331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90"/>
      <c r="B357" s="315"/>
      <c r="C357" s="315"/>
      <c r="D357" s="315"/>
      <c r="E357" s="315"/>
      <c r="F357" s="315"/>
      <c r="G357" s="315"/>
      <c r="H357" s="315"/>
      <c r="I357" s="315"/>
      <c r="J357" s="315"/>
      <c r="K357" s="315"/>
      <c r="L357" s="391"/>
      <c r="M357" s="389" t="s">
        <v>65</v>
      </c>
      <c r="N357" s="343"/>
      <c r="O357" s="343"/>
      <c r="P357" s="343"/>
      <c r="Q357" s="343"/>
      <c r="R357" s="343"/>
      <c r="S357" s="344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5"/>
      <c r="B358" s="315"/>
      <c r="C358" s="315"/>
      <c r="D358" s="315"/>
      <c r="E358" s="315"/>
      <c r="F358" s="315"/>
      <c r="G358" s="315"/>
      <c r="H358" s="315"/>
      <c r="I358" s="315"/>
      <c r="J358" s="315"/>
      <c r="K358" s="315"/>
      <c r="L358" s="391"/>
      <c r="M358" s="389" t="s">
        <v>65</v>
      </c>
      <c r="N358" s="343"/>
      <c r="O358" s="343"/>
      <c r="P358" s="343"/>
      <c r="Q358" s="343"/>
      <c r="R358" s="343"/>
      <c r="S358" s="344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84" t="s">
        <v>556</v>
      </c>
      <c r="B359" s="315"/>
      <c r="C359" s="315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03"/>
      <c r="Y359" s="303"/>
    </row>
    <row r="360" spans="1:29" ht="14.25" customHeight="1" x14ac:dyDescent="0.25">
      <c r="A360" s="385" t="s">
        <v>98</v>
      </c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  <c r="S360" s="315"/>
      <c r="T360" s="315"/>
      <c r="U360" s="315"/>
      <c r="V360" s="315"/>
      <c r="W360" s="315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86">
        <v>4607091389388</v>
      </c>
      <c r="E361" s="331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88"/>
      <c r="O361" s="388"/>
      <c r="P361" s="388"/>
      <c r="Q361" s="331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86">
        <v>4607091389364</v>
      </c>
      <c r="E362" s="331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88"/>
      <c r="O362" s="388"/>
      <c r="P362" s="388"/>
      <c r="Q362" s="331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90"/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91"/>
      <c r="M363" s="389" t="s">
        <v>65</v>
      </c>
      <c r="N363" s="343"/>
      <c r="O363" s="343"/>
      <c r="P363" s="343"/>
      <c r="Q363" s="343"/>
      <c r="R363" s="343"/>
      <c r="S363" s="344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5"/>
      <c r="B364" s="315"/>
      <c r="C364" s="315"/>
      <c r="D364" s="315"/>
      <c r="E364" s="315"/>
      <c r="F364" s="315"/>
      <c r="G364" s="315"/>
      <c r="H364" s="315"/>
      <c r="I364" s="315"/>
      <c r="J364" s="315"/>
      <c r="K364" s="315"/>
      <c r="L364" s="391"/>
      <c r="M364" s="389" t="s">
        <v>65</v>
      </c>
      <c r="N364" s="343"/>
      <c r="O364" s="343"/>
      <c r="P364" s="343"/>
      <c r="Q364" s="343"/>
      <c r="R364" s="343"/>
      <c r="S364" s="344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85" t="s">
        <v>59</v>
      </c>
      <c r="B365" s="315"/>
      <c r="C365" s="315"/>
      <c r="D365" s="315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  <c r="S365" s="315"/>
      <c r="T365" s="315"/>
      <c r="U365" s="315"/>
      <c r="V365" s="315"/>
      <c r="W365" s="315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86">
        <v>4607091389739</v>
      </c>
      <c r="E366" s="331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88"/>
      <c r="O366" s="388"/>
      <c r="P366" s="388"/>
      <c r="Q366" s="331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86">
        <v>4680115883048</v>
      </c>
      <c r="E367" s="331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594" t="s">
        <v>565</v>
      </c>
      <c r="N367" s="388"/>
      <c r="O367" s="388"/>
      <c r="P367" s="388"/>
      <c r="Q367" s="331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86">
        <v>4607091389425</v>
      </c>
      <c r="E368" s="331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88"/>
      <c r="O368" s="388"/>
      <c r="P368" s="388"/>
      <c r="Q368" s="331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86">
        <v>4680115880771</v>
      </c>
      <c r="E369" s="331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88"/>
      <c r="O369" s="388"/>
      <c r="P369" s="388"/>
      <c r="Q369" s="331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86">
        <v>4607091389500</v>
      </c>
      <c r="E370" s="331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88"/>
      <c r="O370" s="388"/>
      <c r="P370" s="388"/>
      <c r="Q370" s="331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86">
        <v>4680115881983</v>
      </c>
      <c r="E371" s="331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598" t="s">
        <v>574</v>
      </c>
      <c r="N371" s="388"/>
      <c r="O371" s="388"/>
      <c r="P371" s="388"/>
      <c r="Q371" s="331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9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91"/>
      <c r="M372" s="389" t="s">
        <v>65</v>
      </c>
      <c r="N372" s="343"/>
      <c r="O372" s="343"/>
      <c r="P372" s="343"/>
      <c r="Q372" s="343"/>
      <c r="R372" s="343"/>
      <c r="S372" s="344"/>
      <c r="T372" s="38" t="s">
        <v>66</v>
      </c>
      <c r="U372" s="309">
        <f>IFERROR(U366/H366,"0")+IFERROR(U367/H367,"0")+IFERROR(U368/H368,"0")+IFERROR(U369/H369,"0")+IFERROR(U370/H370,"0")+IFERROR(U371/H371,"0")</f>
        <v>0</v>
      </c>
      <c r="V372" s="309">
        <f>IFERROR(V366/H366,"0")+IFERROR(V367/H367,"0")+IFERROR(V368/H368,"0")+IFERROR(V369/H369,"0")+IFERROR(V370/H370,"0")+IFERROR(V371/H371,"0")</f>
        <v>0</v>
      </c>
      <c r="W372" s="309">
        <f>IFERROR(IF(W366="",0,W366),"0")+IFERROR(IF(W367="",0,W367),"0")+IFERROR(IF(W368="",0,W368),"0")+IFERROR(IF(W369="",0,W369),"0")+IFERROR(IF(W370="",0,W370),"0")+IFERROR(IF(W371="",0,W371),"0")</f>
        <v>0</v>
      </c>
      <c r="X372" s="310"/>
      <c r="Y372" s="310"/>
    </row>
    <row r="373" spans="1:29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91"/>
      <c r="M373" s="389" t="s">
        <v>65</v>
      </c>
      <c r="N373" s="343"/>
      <c r="O373" s="343"/>
      <c r="P373" s="343"/>
      <c r="Q373" s="343"/>
      <c r="R373" s="343"/>
      <c r="S373" s="344"/>
      <c r="T373" s="38" t="s">
        <v>64</v>
      </c>
      <c r="U373" s="309">
        <f>IFERROR(SUM(U366:U371),"0")</f>
        <v>0</v>
      </c>
      <c r="V373" s="309">
        <f>IFERROR(SUM(V366:V371),"0")</f>
        <v>0</v>
      </c>
      <c r="W373" s="38"/>
      <c r="X373" s="310"/>
      <c r="Y373" s="310"/>
    </row>
    <row r="374" spans="1:29" ht="14.25" customHeight="1" x14ac:dyDescent="0.25">
      <c r="A374" s="385" t="s">
        <v>81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02"/>
      <c r="Y374" s="302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86">
        <v>4680115883000</v>
      </c>
      <c r="E375" s="331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599" t="s">
        <v>577</v>
      </c>
      <c r="N375" s="388"/>
      <c r="O375" s="388"/>
      <c r="P375" s="388"/>
      <c r="Q375" s="331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9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91"/>
      <c r="M376" s="389" t="s">
        <v>65</v>
      </c>
      <c r="N376" s="343"/>
      <c r="O376" s="343"/>
      <c r="P376" s="343"/>
      <c r="Q376" s="343"/>
      <c r="R376" s="343"/>
      <c r="S376" s="344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91"/>
      <c r="M377" s="389" t="s">
        <v>65</v>
      </c>
      <c r="N377" s="343"/>
      <c r="O377" s="343"/>
      <c r="P377" s="343"/>
      <c r="Q377" s="343"/>
      <c r="R377" s="343"/>
      <c r="S377" s="344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85" t="s">
        <v>93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02"/>
      <c r="Y378" s="302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86">
        <v>4680115882980</v>
      </c>
      <c r="E379" s="331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600" t="s">
        <v>580</v>
      </c>
      <c r="N379" s="388"/>
      <c r="O379" s="388"/>
      <c r="P379" s="388"/>
      <c r="Q379" s="331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90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91"/>
      <c r="M380" s="389" t="s">
        <v>65</v>
      </c>
      <c r="N380" s="343"/>
      <c r="O380" s="343"/>
      <c r="P380" s="343"/>
      <c r="Q380" s="343"/>
      <c r="R380" s="343"/>
      <c r="S380" s="344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5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91"/>
      <c r="M381" s="389" t="s">
        <v>65</v>
      </c>
      <c r="N381" s="343"/>
      <c r="O381" s="343"/>
      <c r="P381" s="343"/>
      <c r="Q381" s="343"/>
      <c r="R381" s="343"/>
      <c r="S381" s="344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82" t="s">
        <v>581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49"/>
      <c r="Y382" s="49"/>
    </row>
    <row r="383" spans="1:29" ht="16.5" customHeight="1" x14ac:dyDescent="0.25">
      <c r="A383" s="384" t="s">
        <v>581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03"/>
      <c r="Y383" s="303"/>
    </row>
    <row r="384" spans="1:29" ht="14.25" customHeight="1" x14ac:dyDescent="0.25">
      <c r="A384" s="385" t="s">
        <v>105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02"/>
      <c r="Y384" s="302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86">
        <v>4607091389067</v>
      </c>
      <c r="E385" s="331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88"/>
      <c r="O385" s="388"/>
      <c r="P385" s="388"/>
      <c r="Q385" s="331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86">
        <v>4607091383522</v>
      </c>
      <c r="E386" s="331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88"/>
      <c r="O386" s="388"/>
      <c r="P386" s="388"/>
      <c r="Q386" s="331"/>
      <c r="R386" s="35"/>
      <c r="S386" s="35"/>
      <c r="T386" s="36" t="s">
        <v>64</v>
      </c>
      <c r="U386" s="307">
        <v>2400</v>
      </c>
      <c r="V386" s="308">
        <f t="shared" si="17"/>
        <v>2402.4</v>
      </c>
      <c r="W386" s="37">
        <f>IFERROR(IF(V386=0,"",ROUNDUP(V386/H386,0)*0.01196),"")</f>
        <v>5.4417999999999997</v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86">
        <v>4607091384437</v>
      </c>
      <c r="E387" s="331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603" t="s">
        <v>588</v>
      </c>
      <c r="N387" s="388"/>
      <c r="O387" s="388"/>
      <c r="P387" s="388"/>
      <c r="Q387" s="331"/>
      <c r="R387" s="35"/>
      <c r="S387" s="35"/>
      <c r="T387" s="36" t="s">
        <v>64</v>
      </c>
      <c r="U387" s="307">
        <v>0</v>
      </c>
      <c r="V387" s="308">
        <f t="shared" si="17"/>
        <v>0</v>
      </c>
      <c r="W387" s="37" t="str">
        <f>IFERROR(IF(V387=0,"",ROUNDUP(V387/H387,0)*0.01196),"")</f>
        <v/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86">
        <v>4607091389104</v>
      </c>
      <c r="E388" s="331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88"/>
      <c r="O388" s="388"/>
      <c r="P388" s="388"/>
      <c r="Q388" s="331"/>
      <c r="R388" s="35"/>
      <c r="S388" s="35"/>
      <c r="T388" s="36" t="s">
        <v>64</v>
      </c>
      <c r="U388" s="307">
        <v>2400</v>
      </c>
      <c r="V388" s="308">
        <f t="shared" si="17"/>
        <v>2402.4</v>
      </c>
      <c r="W388" s="37">
        <f>IFERROR(IF(V388=0,"",ROUNDUP(V388/H388,0)*0.01196),"")</f>
        <v>5.4417999999999997</v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86">
        <v>4607091389036</v>
      </c>
      <c r="E389" s="331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60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88"/>
      <c r="O389" s="388"/>
      <c r="P389" s="388"/>
      <c r="Q389" s="331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86">
        <v>4680115880603</v>
      </c>
      <c r="E390" s="331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606" t="s">
        <v>595</v>
      </c>
      <c r="N390" s="388"/>
      <c r="O390" s="388"/>
      <c r="P390" s="388"/>
      <c r="Q390" s="331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86">
        <v>4607091389999</v>
      </c>
      <c r="E391" s="331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607" t="s">
        <v>598</v>
      </c>
      <c r="N391" s="388"/>
      <c r="O391" s="388"/>
      <c r="P391" s="388"/>
      <c r="Q391" s="331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86">
        <v>4680115882782</v>
      </c>
      <c r="E392" s="331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608" t="s">
        <v>601</v>
      </c>
      <c r="N392" s="388"/>
      <c r="O392" s="388"/>
      <c r="P392" s="388"/>
      <c r="Q392" s="331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86">
        <v>4607091389098</v>
      </c>
      <c r="E393" s="331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88"/>
      <c r="O393" s="388"/>
      <c r="P393" s="388"/>
      <c r="Q393" s="331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86">
        <v>4607091389982</v>
      </c>
      <c r="E394" s="331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610" t="s">
        <v>606</v>
      </c>
      <c r="N394" s="388"/>
      <c r="O394" s="388"/>
      <c r="P394" s="388"/>
      <c r="Q394" s="331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90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91"/>
      <c r="M395" s="389" t="s">
        <v>65</v>
      </c>
      <c r="N395" s="343"/>
      <c r="O395" s="343"/>
      <c r="P395" s="343"/>
      <c r="Q395" s="343"/>
      <c r="R395" s="343"/>
      <c r="S395" s="344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909.09090909090901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910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10.883599999999999</v>
      </c>
      <c r="X395" s="310"/>
      <c r="Y395" s="310"/>
    </row>
    <row r="396" spans="1:29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91"/>
      <c r="M396" s="389" t="s">
        <v>65</v>
      </c>
      <c r="N396" s="343"/>
      <c r="O396" s="343"/>
      <c r="P396" s="343"/>
      <c r="Q396" s="343"/>
      <c r="R396" s="343"/>
      <c r="S396" s="344"/>
      <c r="T396" s="38" t="s">
        <v>64</v>
      </c>
      <c r="U396" s="309">
        <f>IFERROR(SUM(U385:U394),"0")</f>
        <v>4800</v>
      </c>
      <c r="V396" s="309">
        <f>IFERROR(SUM(V385:V394),"0")</f>
        <v>4804.8</v>
      </c>
      <c r="W396" s="38"/>
      <c r="X396" s="310"/>
      <c r="Y396" s="310"/>
    </row>
    <row r="397" spans="1:29" ht="14.25" customHeight="1" x14ac:dyDescent="0.25">
      <c r="A397" s="385" t="s">
        <v>98</v>
      </c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  <c r="S397" s="315"/>
      <c r="T397" s="315"/>
      <c r="U397" s="315"/>
      <c r="V397" s="315"/>
      <c r="W397" s="315"/>
      <c r="X397" s="302"/>
      <c r="Y397" s="302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86">
        <v>4607091388930</v>
      </c>
      <c r="E398" s="331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88"/>
      <c r="O398" s="388"/>
      <c r="P398" s="388"/>
      <c r="Q398" s="331"/>
      <c r="R398" s="35"/>
      <c r="S398" s="35"/>
      <c r="T398" s="36" t="s">
        <v>64</v>
      </c>
      <c r="U398" s="307">
        <v>0</v>
      </c>
      <c r="V398" s="308">
        <f>IFERROR(IF(U398="",0,CEILING((U398/$H398),1)*$H398),"")</f>
        <v>0</v>
      </c>
      <c r="W398" s="37" t="str">
        <f>IFERROR(IF(V398=0,"",ROUNDUP(V398/H398,0)*0.01196),"")</f>
        <v/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86">
        <v>4680115880054</v>
      </c>
      <c r="E399" s="331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612" t="s">
        <v>611</v>
      </c>
      <c r="N399" s="388"/>
      <c r="O399" s="388"/>
      <c r="P399" s="388"/>
      <c r="Q399" s="331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90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91"/>
      <c r="M400" s="389" t="s">
        <v>65</v>
      </c>
      <c r="N400" s="343"/>
      <c r="O400" s="343"/>
      <c r="P400" s="343"/>
      <c r="Q400" s="343"/>
      <c r="R400" s="343"/>
      <c r="S400" s="344"/>
      <c r="T400" s="38" t="s">
        <v>66</v>
      </c>
      <c r="U400" s="309">
        <f>IFERROR(U398/H398,"0")+IFERROR(U399/H399,"0")</f>
        <v>0</v>
      </c>
      <c r="V400" s="309">
        <f>IFERROR(V398/H398,"0")+IFERROR(V399/H399,"0")</f>
        <v>0</v>
      </c>
      <c r="W400" s="309">
        <f>IFERROR(IF(W398="",0,W398),"0")+IFERROR(IF(W399="",0,W399),"0")</f>
        <v>0</v>
      </c>
      <c r="X400" s="310"/>
      <c r="Y400" s="310"/>
    </row>
    <row r="401" spans="1:29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91"/>
      <c r="M401" s="389" t="s">
        <v>65</v>
      </c>
      <c r="N401" s="343"/>
      <c r="O401" s="343"/>
      <c r="P401" s="343"/>
      <c r="Q401" s="343"/>
      <c r="R401" s="343"/>
      <c r="S401" s="344"/>
      <c r="T401" s="38" t="s">
        <v>64</v>
      </c>
      <c r="U401" s="309">
        <f>IFERROR(SUM(U398:U399),"0")</f>
        <v>0</v>
      </c>
      <c r="V401" s="309">
        <f>IFERROR(SUM(V398:V399),"0")</f>
        <v>0</v>
      </c>
      <c r="W401" s="38"/>
      <c r="X401" s="310"/>
      <c r="Y401" s="310"/>
    </row>
    <row r="402" spans="1:29" ht="14.25" customHeight="1" x14ac:dyDescent="0.25">
      <c r="A402" s="385" t="s">
        <v>59</v>
      </c>
      <c r="B402" s="315"/>
      <c r="C402" s="315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302"/>
      <c r="Y402" s="302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86">
        <v>4680115883116</v>
      </c>
      <c r="E403" s="331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613" t="s">
        <v>614</v>
      </c>
      <c r="N403" s="388"/>
      <c r="O403" s="388"/>
      <c r="P403" s="388"/>
      <c r="Q403" s="331"/>
      <c r="R403" s="35"/>
      <c r="S403" s="35"/>
      <c r="T403" s="36" t="s">
        <v>64</v>
      </c>
      <c r="U403" s="307">
        <v>0</v>
      </c>
      <c r="V403" s="308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86">
        <v>4680115883093</v>
      </c>
      <c r="E404" s="331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614" t="s">
        <v>617</v>
      </c>
      <c r="N404" s="388"/>
      <c r="O404" s="388"/>
      <c r="P404" s="388"/>
      <c r="Q404" s="331"/>
      <c r="R404" s="35"/>
      <c r="S404" s="35"/>
      <c r="T404" s="36" t="s">
        <v>64</v>
      </c>
      <c r="U404" s="307">
        <v>0</v>
      </c>
      <c r="V404" s="308">
        <f t="shared" si="18"/>
        <v>0</v>
      </c>
      <c r="W404" s="37" t="str">
        <f>IFERROR(IF(V404=0,"",ROUNDUP(V404/H404,0)*0.01196),"")</f>
        <v/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86">
        <v>4680115883109</v>
      </c>
      <c r="E405" s="331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615" t="s">
        <v>620</v>
      </c>
      <c r="N405" s="388"/>
      <c r="O405" s="388"/>
      <c r="P405" s="388"/>
      <c r="Q405" s="331"/>
      <c r="R405" s="35"/>
      <c r="S405" s="35"/>
      <c r="T405" s="36" t="s">
        <v>64</v>
      </c>
      <c r="U405" s="307">
        <v>0</v>
      </c>
      <c r="V405" s="308">
        <f t="shared" si="18"/>
        <v>0</v>
      </c>
      <c r="W405" s="37" t="str">
        <f>IFERROR(IF(V405=0,"",ROUNDUP(V405/H405,0)*0.01196),"")</f>
        <v/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86">
        <v>4680115882072</v>
      </c>
      <c r="E406" s="331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616" t="s">
        <v>623</v>
      </c>
      <c r="N406" s="388"/>
      <c r="O406" s="388"/>
      <c r="P406" s="388"/>
      <c r="Q406" s="331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86">
        <v>4680115882072</v>
      </c>
      <c r="E407" s="331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617" t="s">
        <v>623</v>
      </c>
      <c r="N407" s="388"/>
      <c r="O407" s="388"/>
      <c r="P407" s="388"/>
      <c r="Q407" s="331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86">
        <v>4680115882102</v>
      </c>
      <c r="E408" s="331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618" t="s">
        <v>627</v>
      </c>
      <c r="N408" s="388"/>
      <c r="O408" s="388"/>
      <c r="P408" s="388"/>
      <c r="Q408" s="331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86">
        <v>4680115882102</v>
      </c>
      <c r="E409" s="331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619" t="s">
        <v>627</v>
      </c>
      <c r="N409" s="388"/>
      <c r="O409" s="388"/>
      <c r="P409" s="388"/>
      <c r="Q409" s="331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86">
        <v>4680115882096</v>
      </c>
      <c r="E410" s="331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620" t="s">
        <v>631</v>
      </c>
      <c r="N410" s="388"/>
      <c r="O410" s="388"/>
      <c r="P410" s="388"/>
      <c r="Q410" s="331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86">
        <v>4680115882096</v>
      </c>
      <c r="E411" s="331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621" t="s">
        <v>631</v>
      </c>
      <c r="N411" s="388"/>
      <c r="O411" s="388"/>
      <c r="P411" s="388"/>
      <c r="Q411" s="331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90"/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91"/>
      <c r="M412" s="389" t="s">
        <v>65</v>
      </c>
      <c r="N412" s="343"/>
      <c r="O412" s="343"/>
      <c r="P412" s="343"/>
      <c r="Q412" s="343"/>
      <c r="R412" s="343"/>
      <c r="S412" s="344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0</v>
      </c>
      <c r="V412" s="309">
        <f>IFERROR(V403/H403,"0")+IFERROR(V404/H404,"0")+IFERROR(V405/H405,"0")+IFERROR(V406/H406,"0")+IFERROR(V407/H407,"0")+IFERROR(V408/H408,"0")+IFERROR(V409/H409,"0")+IFERROR(V410/H410,"0")+IFERROR(V411/H411,"0")</f>
        <v>0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10"/>
      <c r="Y412" s="310"/>
    </row>
    <row r="413" spans="1:29" x14ac:dyDescent="0.2">
      <c r="A413" s="315"/>
      <c r="B413" s="315"/>
      <c r="C413" s="315"/>
      <c r="D413" s="315"/>
      <c r="E413" s="315"/>
      <c r="F413" s="315"/>
      <c r="G413" s="315"/>
      <c r="H413" s="315"/>
      <c r="I413" s="315"/>
      <c r="J413" s="315"/>
      <c r="K413" s="315"/>
      <c r="L413" s="391"/>
      <c r="M413" s="389" t="s">
        <v>65</v>
      </c>
      <c r="N413" s="343"/>
      <c r="O413" s="343"/>
      <c r="P413" s="343"/>
      <c r="Q413" s="343"/>
      <c r="R413" s="343"/>
      <c r="S413" s="344"/>
      <c r="T413" s="38" t="s">
        <v>64</v>
      </c>
      <c r="U413" s="309">
        <f>IFERROR(SUM(U403:U411),"0")</f>
        <v>0</v>
      </c>
      <c r="V413" s="309">
        <f>IFERROR(SUM(V403:V411),"0")</f>
        <v>0</v>
      </c>
      <c r="W413" s="38"/>
      <c r="X413" s="310"/>
      <c r="Y413" s="310"/>
    </row>
    <row r="414" spans="1:29" ht="14.25" customHeight="1" x14ac:dyDescent="0.25">
      <c r="A414" s="385" t="s">
        <v>67</v>
      </c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302"/>
      <c r="Y414" s="302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86">
        <v>4607091383409</v>
      </c>
      <c r="E415" s="331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88"/>
      <c r="O415" s="388"/>
      <c r="P415" s="388"/>
      <c r="Q415" s="331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86">
        <v>4607091383416</v>
      </c>
      <c r="E416" s="331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88"/>
      <c r="O416" s="388"/>
      <c r="P416" s="388"/>
      <c r="Q416" s="331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90"/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91"/>
      <c r="M417" s="389" t="s">
        <v>65</v>
      </c>
      <c r="N417" s="343"/>
      <c r="O417" s="343"/>
      <c r="P417" s="343"/>
      <c r="Q417" s="343"/>
      <c r="R417" s="343"/>
      <c r="S417" s="344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5"/>
      <c r="B418" s="315"/>
      <c r="C418" s="315"/>
      <c r="D418" s="315"/>
      <c r="E418" s="315"/>
      <c r="F418" s="315"/>
      <c r="G418" s="315"/>
      <c r="H418" s="315"/>
      <c r="I418" s="315"/>
      <c r="J418" s="315"/>
      <c r="K418" s="315"/>
      <c r="L418" s="391"/>
      <c r="M418" s="389" t="s">
        <v>65</v>
      </c>
      <c r="N418" s="343"/>
      <c r="O418" s="343"/>
      <c r="P418" s="343"/>
      <c r="Q418" s="343"/>
      <c r="R418" s="343"/>
      <c r="S418" s="344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82" t="s">
        <v>637</v>
      </c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383"/>
      <c r="O419" s="383"/>
      <c r="P419" s="383"/>
      <c r="Q419" s="383"/>
      <c r="R419" s="383"/>
      <c r="S419" s="383"/>
      <c r="T419" s="383"/>
      <c r="U419" s="383"/>
      <c r="V419" s="383"/>
      <c r="W419" s="383"/>
      <c r="X419" s="49"/>
      <c r="Y419" s="49"/>
    </row>
    <row r="420" spans="1:29" ht="16.5" customHeight="1" x14ac:dyDescent="0.25">
      <c r="A420" s="384" t="s">
        <v>638</v>
      </c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  <c r="S420" s="315"/>
      <c r="T420" s="315"/>
      <c r="U420" s="315"/>
      <c r="V420" s="315"/>
      <c r="W420" s="315"/>
      <c r="X420" s="303"/>
      <c r="Y420" s="303"/>
    </row>
    <row r="421" spans="1:29" ht="14.25" customHeight="1" x14ac:dyDescent="0.25">
      <c r="A421" s="385" t="s">
        <v>105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02"/>
      <c r="Y421" s="302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86">
        <v>4680115881099</v>
      </c>
      <c r="E422" s="331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624" t="s">
        <v>641</v>
      </c>
      <c r="N422" s="388"/>
      <c r="O422" s="388"/>
      <c r="P422" s="388"/>
      <c r="Q422" s="331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86">
        <v>4680115881150</v>
      </c>
      <c r="E423" s="331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625" t="s">
        <v>644</v>
      </c>
      <c r="N423" s="388"/>
      <c r="O423" s="388"/>
      <c r="P423" s="388"/>
      <c r="Q423" s="331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9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91"/>
      <c r="M424" s="389" t="s">
        <v>65</v>
      </c>
      <c r="N424" s="343"/>
      <c r="O424" s="343"/>
      <c r="P424" s="343"/>
      <c r="Q424" s="343"/>
      <c r="R424" s="343"/>
      <c r="S424" s="344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91"/>
      <c r="M425" s="389" t="s">
        <v>65</v>
      </c>
      <c r="N425" s="343"/>
      <c r="O425" s="343"/>
      <c r="P425" s="343"/>
      <c r="Q425" s="343"/>
      <c r="R425" s="343"/>
      <c r="S425" s="344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85" t="s">
        <v>98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02"/>
      <c r="Y426" s="302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86">
        <v>4680115881112</v>
      </c>
      <c r="E427" s="331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626" t="s">
        <v>647</v>
      </c>
      <c r="N427" s="388"/>
      <c r="O427" s="388"/>
      <c r="P427" s="388"/>
      <c r="Q427" s="331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86">
        <v>4680115881129</v>
      </c>
      <c r="E428" s="331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627" t="s">
        <v>650</v>
      </c>
      <c r="N428" s="388"/>
      <c r="O428" s="388"/>
      <c r="P428" s="388"/>
      <c r="Q428" s="331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9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91"/>
      <c r="M429" s="389" t="s">
        <v>65</v>
      </c>
      <c r="N429" s="343"/>
      <c r="O429" s="343"/>
      <c r="P429" s="343"/>
      <c r="Q429" s="343"/>
      <c r="R429" s="343"/>
      <c r="S429" s="344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91"/>
      <c r="M430" s="389" t="s">
        <v>65</v>
      </c>
      <c r="N430" s="343"/>
      <c r="O430" s="343"/>
      <c r="P430" s="343"/>
      <c r="Q430" s="343"/>
      <c r="R430" s="343"/>
      <c r="S430" s="344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85" t="s">
        <v>59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02"/>
      <c r="Y431" s="302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86">
        <v>4680115881167</v>
      </c>
      <c r="E432" s="331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628" t="s">
        <v>653</v>
      </c>
      <c r="N432" s="388"/>
      <c r="O432" s="388"/>
      <c r="P432" s="388"/>
      <c r="Q432" s="331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86">
        <v>4680115881136</v>
      </c>
      <c r="E433" s="331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629" t="s">
        <v>656</v>
      </c>
      <c r="N433" s="388"/>
      <c r="O433" s="388"/>
      <c r="P433" s="388"/>
      <c r="Q433" s="331"/>
      <c r="R433" s="35"/>
      <c r="S433" s="35"/>
      <c r="T433" s="36" t="s">
        <v>64</v>
      </c>
      <c r="U433" s="307">
        <v>0</v>
      </c>
      <c r="V433" s="308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7" t="s">
        <v>1</v>
      </c>
    </row>
    <row r="434" spans="1:29" x14ac:dyDescent="0.2">
      <c r="A434" s="390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91"/>
      <c r="M434" s="389" t="s">
        <v>65</v>
      </c>
      <c r="N434" s="343"/>
      <c r="O434" s="343"/>
      <c r="P434" s="343"/>
      <c r="Q434" s="343"/>
      <c r="R434" s="343"/>
      <c r="S434" s="344"/>
      <c r="T434" s="38" t="s">
        <v>66</v>
      </c>
      <c r="U434" s="309">
        <f>IFERROR(U432/H432,"0")+IFERROR(U433/H433,"0")</f>
        <v>0</v>
      </c>
      <c r="V434" s="309">
        <f>IFERROR(V432/H432,"0")+IFERROR(V433/H433,"0")</f>
        <v>0</v>
      </c>
      <c r="W434" s="309">
        <f>IFERROR(IF(W432="",0,W432),"0")+IFERROR(IF(W433="",0,W433),"0")</f>
        <v>0</v>
      </c>
      <c r="X434" s="310"/>
      <c r="Y434" s="310"/>
    </row>
    <row r="435" spans="1:29" x14ac:dyDescent="0.2">
      <c r="A435" s="315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91"/>
      <c r="M435" s="389" t="s">
        <v>65</v>
      </c>
      <c r="N435" s="343"/>
      <c r="O435" s="343"/>
      <c r="P435" s="343"/>
      <c r="Q435" s="343"/>
      <c r="R435" s="343"/>
      <c r="S435" s="344"/>
      <c r="T435" s="38" t="s">
        <v>64</v>
      </c>
      <c r="U435" s="309">
        <f>IFERROR(SUM(U432:U433),"0")</f>
        <v>0</v>
      </c>
      <c r="V435" s="309">
        <f>IFERROR(SUM(V432:V433),"0")</f>
        <v>0</v>
      </c>
      <c r="W435" s="38"/>
      <c r="X435" s="310"/>
      <c r="Y435" s="310"/>
    </row>
    <row r="436" spans="1:29" ht="14.25" customHeight="1" x14ac:dyDescent="0.25">
      <c r="A436" s="385" t="s">
        <v>67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02"/>
      <c r="Y436" s="302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86">
        <v>4680115881143</v>
      </c>
      <c r="E437" s="331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630" t="s">
        <v>659</v>
      </c>
      <c r="N437" s="388"/>
      <c r="O437" s="388"/>
      <c r="P437" s="388"/>
      <c r="Q437" s="331"/>
      <c r="R437" s="35"/>
      <c r="S437" s="35"/>
      <c r="T437" s="36" t="s">
        <v>64</v>
      </c>
      <c r="U437" s="307">
        <v>150</v>
      </c>
      <c r="V437" s="308">
        <f>IFERROR(IF(U437="",0,CEILING((U437/$H437),1)*$H437),"")</f>
        <v>156</v>
      </c>
      <c r="W437" s="37">
        <f>IFERROR(IF(V437=0,"",ROUNDUP(V437/H437,0)*0.02175),"")</f>
        <v>0.43499999999999994</v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86">
        <v>4680115881068</v>
      </c>
      <c r="E438" s="331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631" t="s">
        <v>662</v>
      </c>
      <c r="N438" s="388"/>
      <c r="O438" s="388"/>
      <c r="P438" s="388"/>
      <c r="Q438" s="331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86">
        <v>4680115881075</v>
      </c>
      <c r="E439" s="331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632" t="s">
        <v>665</v>
      </c>
      <c r="N439" s="388"/>
      <c r="O439" s="388"/>
      <c r="P439" s="388"/>
      <c r="Q439" s="331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90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91"/>
      <c r="M440" s="389" t="s">
        <v>65</v>
      </c>
      <c r="N440" s="343"/>
      <c r="O440" s="343"/>
      <c r="P440" s="343"/>
      <c r="Q440" s="343"/>
      <c r="R440" s="343"/>
      <c r="S440" s="344"/>
      <c r="T440" s="38" t="s">
        <v>66</v>
      </c>
      <c r="U440" s="309">
        <f>IFERROR(U437/H437,"0")+IFERROR(U438/H438,"0")+IFERROR(U439/H439,"0")</f>
        <v>19.23076923076923</v>
      </c>
      <c r="V440" s="309">
        <f>IFERROR(V437/H437,"0")+IFERROR(V438/H438,"0")+IFERROR(V439/H439,"0")</f>
        <v>20</v>
      </c>
      <c r="W440" s="309">
        <f>IFERROR(IF(W437="",0,W437),"0")+IFERROR(IF(W438="",0,W438),"0")+IFERROR(IF(W439="",0,W439),"0")</f>
        <v>0.43499999999999994</v>
      </c>
      <c r="X440" s="310"/>
      <c r="Y440" s="310"/>
    </row>
    <row r="441" spans="1:29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91"/>
      <c r="M441" s="389" t="s">
        <v>65</v>
      </c>
      <c r="N441" s="343"/>
      <c r="O441" s="343"/>
      <c r="P441" s="343"/>
      <c r="Q441" s="343"/>
      <c r="R441" s="343"/>
      <c r="S441" s="344"/>
      <c r="T441" s="38" t="s">
        <v>64</v>
      </c>
      <c r="U441" s="309">
        <f>IFERROR(SUM(U437:U439),"0")</f>
        <v>150</v>
      </c>
      <c r="V441" s="309">
        <f>IFERROR(SUM(V437:V439),"0")</f>
        <v>156</v>
      </c>
      <c r="W441" s="38"/>
      <c r="X441" s="310"/>
      <c r="Y441" s="310"/>
    </row>
    <row r="442" spans="1:29" ht="15" customHeight="1" x14ac:dyDescent="0.2">
      <c r="A442" s="634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26"/>
      <c r="M442" s="633" t="s">
        <v>666</v>
      </c>
      <c r="N442" s="317"/>
      <c r="O442" s="317"/>
      <c r="P442" s="317"/>
      <c r="Q442" s="317"/>
      <c r="R442" s="317"/>
      <c r="S442" s="318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6230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6262.2000000000007</v>
      </c>
      <c r="W442" s="38"/>
      <c r="X442" s="310"/>
      <c r="Y442" s="310"/>
    </row>
    <row r="443" spans="1:29" x14ac:dyDescent="0.2">
      <c r="A443" s="315"/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26"/>
      <c r="M443" s="633" t="s">
        <v>667</v>
      </c>
      <c r="N443" s="317"/>
      <c r="O443" s="317"/>
      <c r="P443" s="317"/>
      <c r="Q443" s="317"/>
      <c r="R443" s="317"/>
      <c r="S443" s="318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6610.0744366744366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6643.7999999999993</v>
      </c>
      <c r="W443" s="38"/>
      <c r="X443" s="310"/>
      <c r="Y443" s="310"/>
    </row>
    <row r="444" spans="1:29" x14ac:dyDescent="0.2">
      <c r="A444" s="315"/>
      <c r="B444" s="315"/>
      <c r="C444" s="315"/>
      <c r="D444" s="315"/>
      <c r="E444" s="315"/>
      <c r="F444" s="315"/>
      <c r="G444" s="315"/>
      <c r="H444" s="315"/>
      <c r="I444" s="315"/>
      <c r="J444" s="315"/>
      <c r="K444" s="315"/>
      <c r="L444" s="326"/>
      <c r="M444" s="633" t="s">
        <v>668</v>
      </c>
      <c r="N444" s="317"/>
      <c r="O444" s="317"/>
      <c r="P444" s="317"/>
      <c r="Q444" s="317"/>
      <c r="R444" s="317"/>
      <c r="S444" s="318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11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11</v>
      </c>
      <c r="W444" s="38"/>
      <c r="X444" s="310"/>
      <c r="Y444" s="310"/>
    </row>
    <row r="445" spans="1:29" x14ac:dyDescent="0.2">
      <c r="A445" s="315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26"/>
      <c r="M445" s="633" t="s">
        <v>670</v>
      </c>
      <c r="N445" s="317"/>
      <c r="O445" s="317"/>
      <c r="P445" s="317"/>
      <c r="Q445" s="317"/>
      <c r="R445" s="317"/>
      <c r="S445" s="318"/>
      <c r="T445" s="38" t="s">
        <v>64</v>
      </c>
      <c r="U445" s="309">
        <f>GrossWeightTotal+PalletQtyTotal*25</f>
        <v>6885.0744366744366</v>
      </c>
      <c r="V445" s="309">
        <f>GrossWeightTotalR+PalletQtyTotalR*25</f>
        <v>6918.7999999999993</v>
      </c>
      <c r="W445" s="38"/>
      <c r="X445" s="310"/>
      <c r="Y445" s="310"/>
    </row>
    <row r="446" spans="1:29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26"/>
      <c r="M446" s="633" t="s">
        <v>671</v>
      </c>
      <c r="N446" s="317"/>
      <c r="O446" s="317"/>
      <c r="P446" s="317"/>
      <c r="Q446" s="317"/>
      <c r="R446" s="317"/>
      <c r="S446" s="318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1015.7290857290857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1019</v>
      </c>
      <c r="W446" s="38"/>
      <c r="X446" s="310"/>
      <c r="Y446" s="310"/>
    </row>
    <row r="447" spans="1:29" ht="14.25" customHeight="1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26"/>
      <c r="M447" s="633" t="s">
        <v>672</v>
      </c>
      <c r="N447" s="317"/>
      <c r="O447" s="317"/>
      <c r="P447" s="317"/>
      <c r="Q447" s="317"/>
      <c r="R447" s="317"/>
      <c r="S447" s="318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13.254350000000001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1" t="s">
        <v>58</v>
      </c>
      <c r="C449" s="635" t="s">
        <v>96</v>
      </c>
      <c r="D449" s="636"/>
      <c r="E449" s="636"/>
      <c r="F449" s="637"/>
      <c r="G449" s="635" t="s">
        <v>222</v>
      </c>
      <c r="H449" s="636"/>
      <c r="I449" s="636"/>
      <c r="J449" s="637"/>
      <c r="K449" s="635" t="s">
        <v>441</v>
      </c>
      <c r="L449" s="637"/>
      <c r="M449" s="635" t="s">
        <v>494</v>
      </c>
      <c r="N449" s="637"/>
      <c r="O449" s="301" t="s">
        <v>581</v>
      </c>
      <c r="P449" s="301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639" t="s">
        <v>675</v>
      </c>
      <c r="B450" s="635" t="s">
        <v>58</v>
      </c>
      <c r="C450" s="635" t="s">
        <v>97</v>
      </c>
      <c r="D450" s="635" t="s">
        <v>104</v>
      </c>
      <c r="E450" s="635" t="s">
        <v>96</v>
      </c>
      <c r="F450" s="635" t="s">
        <v>213</v>
      </c>
      <c r="G450" s="635" t="s">
        <v>223</v>
      </c>
      <c r="H450" s="635" t="s">
        <v>230</v>
      </c>
      <c r="I450" s="635" t="s">
        <v>409</v>
      </c>
      <c r="J450" s="635" t="s">
        <v>426</v>
      </c>
      <c r="K450" s="635" t="s">
        <v>442</v>
      </c>
      <c r="L450" s="635" t="s">
        <v>467</v>
      </c>
      <c r="M450" s="635" t="s">
        <v>495</v>
      </c>
      <c r="N450" s="635" t="s">
        <v>556</v>
      </c>
      <c r="O450" s="635" t="s">
        <v>581</v>
      </c>
      <c r="P450" s="635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640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8"/>
      <c r="P451" s="638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0</v>
      </c>
      <c r="D452" s="47">
        <f>IFERROR(V56*1,"0")+IFERROR(V57*1,"0")+IFERROR(V58*1,"0")</f>
        <v>0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2" s="47">
        <f>IFERROR(V122*1,"0")+IFERROR(V123*1,"0")+IFERROR(V124*1,"0")+IFERROR(V125*1,"0")</f>
        <v>0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0</v>
      </c>
      <c r="I452" s="47">
        <f>IFERROR(V231*1,"0")+IFERROR(V232*1,"0")+IFERROR(V233*1,"0")+IFERROR(V234*1,"0")+IFERROR(V235*1,"0")+IFERROR(V236*1,"0")+IFERROR(V237*1,"0")+IFERROR(V241*1,"0")+IFERROR(V242*1,"0")</f>
        <v>86.4</v>
      </c>
      <c r="J452" s="47">
        <f>IFERROR(V247*1,"0")+IFERROR(V248*1,"0")+IFERROR(V252*1,"0")+IFERROR(V253*1,"0")+IFERROR(V254*1,"0")+IFERROR(V258*1,"0")+IFERROR(V262*1,"0")</f>
        <v>0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1215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47">
        <f>IFERROR(V361*1,"0")+IFERROR(V362*1,"0")+IFERROR(V366*1,"0")+IFERROR(V367*1,"0")+IFERROR(V368*1,"0")+IFERROR(V369*1,"0")+IFERROR(V370*1,"0")+IFERROR(V371*1,"0")+IFERROR(V375*1,"0")+IFERROR(V379*1,"0")</f>
        <v>0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4804.8</v>
      </c>
      <c r="P452" s="47">
        <f>IFERROR(V422*1,"0")+IFERROR(V423*1,"0")+IFERROR(V427*1,"0")+IFERROR(V428*1,"0")+IFERROR(V432*1,"0")+IFERROR(V433*1,"0")+IFERROR(V437*1,"0")+IFERROR(V438*1,"0")+IFERROR(V439*1,"0")</f>
        <v>156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2023-08-11T11:01:10Z</dcterms:modified>
</cp:coreProperties>
</file>