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V348" i="1" s="1"/>
  <c r="W343" i="1"/>
  <c r="W347" i="1" s="1"/>
  <c r="V343" i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V340" i="1" s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U313" i="1"/>
  <c r="V312" i="1"/>
  <c r="W312" i="1" s="1"/>
  <c r="V311" i="1"/>
  <c r="W311" i="1" s="1"/>
  <c r="M311" i="1"/>
  <c r="W310" i="1"/>
  <c r="V310" i="1"/>
  <c r="W309" i="1"/>
  <c r="W313" i="1" s="1"/>
  <c r="V309" i="1"/>
  <c r="M309" i="1"/>
  <c r="U307" i="1"/>
  <c r="V306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K452" i="1" s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V249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V216" i="1" s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V180" i="1" s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W114" i="1"/>
  <c r="V114" i="1"/>
  <c r="V119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V24" i="1"/>
  <c r="U24" i="1"/>
  <c r="U442" i="1" s="1"/>
  <c r="V23" i="1"/>
  <c r="U23" i="1"/>
  <c r="V22" i="1"/>
  <c r="H10" i="1"/>
  <c r="A9" i="1"/>
  <c r="A10" i="1" s="1"/>
  <c r="D7" i="1"/>
  <c r="N6" i="1"/>
  <c r="M2" i="1"/>
  <c r="W255" i="1" l="1"/>
  <c r="U445" i="1"/>
  <c r="V256" i="1"/>
  <c r="V255" i="1"/>
  <c r="W52" i="1"/>
  <c r="W101" i="1"/>
  <c r="W118" i="1"/>
  <c r="W80" i="1"/>
  <c r="F9" i="1"/>
  <c r="F10" i="1"/>
  <c r="U446" i="1"/>
  <c r="V80" i="1"/>
  <c r="V90" i="1"/>
  <c r="V102" i="1"/>
  <c r="H452" i="1"/>
  <c r="V155" i="1"/>
  <c r="W138" i="1"/>
  <c r="W155" i="1" s="1"/>
  <c r="V181" i="1"/>
  <c r="V238" i="1"/>
  <c r="V250" i="1"/>
  <c r="W247" i="1"/>
  <c r="W249" i="1" s="1"/>
  <c r="J452" i="1"/>
  <c r="W269" i="1"/>
  <c r="V277" i="1"/>
  <c r="V307" i="1"/>
  <c r="W304" i="1"/>
  <c r="W306" i="1" s="1"/>
  <c r="V313" i="1"/>
  <c r="V372" i="1"/>
  <c r="P452" i="1"/>
  <c r="V424" i="1"/>
  <c r="W422" i="1"/>
  <c r="W424" i="1" s="1"/>
  <c r="V60" i="1"/>
  <c r="V89" i="1"/>
  <c r="V101" i="1"/>
  <c r="V134" i="1"/>
  <c r="W131" i="1"/>
  <c r="W134" i="1" s="1"/>
  <c r="G452" i="1"/>
  <c r="V222" i="1"/>
  <c r="W218" i="1"/>
  <c r="W221" i="1" s="1"/>
  <c r="V228" i="1"/>
  <c r="W224" i="1"/>
  <c r="W227" i="1" s="1"/>
  <c r="V276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64" i="1"/>
  <c r="V395" i="1"/>
  <c r="V418" i="1"/>
  <c r="W415" i="1"/>
  <c r="W417" i="1" s="1"/>
  <c r="V425" i="1"/>
  <c r="V434" i="1"/>
  <c r="W432" i="1"/>
  <c r="W434" i="1" s="1"/>
  <c r="E452" i="1"/>
  <c r="H9" i="1"/>
  <c r="J9" i="1"/>
  <c r="V444" i="1"/>
  <c r="B452" i="1"/>
  <c r="V443" i="1"/>
  <c r="V33" i="1"/>
  <c r="V442" i="1" s="1"/>
  <c r="D452" i="1"/>
  <c r="V59" i="1"/>
  <c r="W104" i="1"/>
  <c r="W111" i="1" s="1"/>
  <c r="V112" i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W22" i="1"/>
  <c r="W23" i="1" s="1"/>
  <c r="W26" i="1"/>
  <c r="W32" i="1" s="1"/>
  <c r="C452" i="1"/>
  <c r="W56" i="1"/>
  <c r="W59" i="1" s="1"/>
  <c r="W122" i="1"/>
  <c r="W126" i="1" s="1"/>
  <c r="V127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6" i="1" l="1"/>
  <c r="V445" i="1"/>
  <c r="W447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<sst xmlns="http://schemas.openxmlformats.org/spreadsheetml/2006/main" count="1744" uniqueCount="722">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</sst>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55" sqref="U25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45151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5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Воскресенье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5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0.41666666666666669</v>
      </c>
      <c r="O8" s="609"/>
      <c r="Q8" s="319"/>
      <c r="R8" s="320"/>
      <c r="S8" s="620"/>
      <c r="T8" s="621"/>
      <c r="Y8" s="52"/>
      <c r="Z8" s="52"/>
      <c r="AA8" s="52"/>
    </row>
    <row r="9" spans="1:28" s="305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5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4" t="s">
        <v>56</v>
      </c>
      <c r="S18" s="304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90</v>
      </c>
      <c r="V51" s="308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33.333333333333329</v>
      </c>
      <c r="V52" s="309">
        <f>IFERROR(V50/H50,"0")+IFERROR(V51/H51,"0")</f>
        <v>34</v>
      </c>
      <c r="W52" s="309">
        <f>IFERROR(IF(W50="",0,W50),"0")+IFERROR(IF(W51="",0,W51),"0")</f>
        <v>0.25602000000000003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90</v>
      </c>
      <c r="V53" s="309">
        <f>IFERROR(SUM(V50:V51),"0")</f>
        <v>91.800000000000011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200</v>
      </c>
      <c r="V65" s="308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135</v>
      </c>
      <c r="V76" s="308">
        <f t="shared" si="2"/>
        <v>135</v>
      </c>
      <c r="W76" s="37">
        <f>IFERROR(IF(V76=0,"",ROUNDUP(V76/H76,0)*0.00753),"")</f>
        <v>0.3765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68.518518518518519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69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0.78974999999999995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335</v>
      </c>
      <c r="V81" s="309">
        <f>IFERROR(SUM(V63:V79),"0")</f>
        <v>340.20000000000005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225</v>
      </c>
      <c r="V124" s="308">
        <f>IFERROR(IF(U124="",0,CEILING((U124/$H124),1)*$H124),"")</f>
        <v>226.8</v>
      </c>
      <c r="W124" s="37">
        <f>IFERROR(IF(V124=0,"",ROUNDUP(V124/H124,0)*0.00753),"")</f>
        <v>0.63251999999999997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83.333333333333329</v>
      </c>
      <c r="V126" s="309">
        <f>IFERROR(V122/H122,"0")+IFERROR(V123/H123,"0")+IFERROR(V124/H124,"0")+IFERROR(V125/H125,"0")</f>
        <v>84</v>
      </c>
      <c r="W126" s="309">
        <f>IFERROR(IF(W122="",0,W122),"0")+IFERROR(IF(W123="",0,W123),"0")+IFERROR(IF(W124="",0,W124),"0")+IFERROR(IF(W125="",0,W125),"0")</f>
        <v>0.63251999999999997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225</v>
      </c>
      <c r="V127" s="309">
        <f>IFERROR(SUM(V122:V125),"0")</f>
        <v>226.8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50</v>
      </c>
      <c r="V166" s="308">
        <f t="shared" si="8"/>
        <v>50.400000000000006</v>
      </c>
      <c r="W166" s="37">
        <f>IFERROR(IF(V166=0,"",ROUNDUP(V166/H166,0)*0.00753),"")</f>
        <v>9.0359999999999996E-2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50</v>
      </c>
      <c r="V169" s="308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50</v>
      </c>
      <c r="V170" s="308">
        <f t="shared" si="8"/>
        <v>54</v>
      </c>
      <c r="W170" s="37">
        <f>IFERROR(IF(V170=0,"",ROUNDUP(V170/H170,0)*0.00937),"")</f>
        <v>9.3700000000000006E-2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50</v>
      </c>
      <c r="V171" s="308">
        <f t="shared" si="8"/>
        <v>54</v>
      </c>
      <c r="W171" s="37">
        <f>IFERROR(IF(V171=0,"",ROUNDUP(V171/H171,0)*0.00937),"")</f>
        <v>9.3700000000000006E-2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50</v>
      </c>
      <c r="V172" s="308">
        <f t="shared" si="8"/>
        <v>54</v>
      </c>
      <c r="W172" s="37">
        <f>IFERROR(IF(V172=0,"",ROUNDUP(V172/H172,0)*0.00937),"")</f>
        <v>9.3700000000000006E-2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17.5</v>
      </c>
      <c r="V177" s="308">
        <f t="shared" si="8"/>
        <v>18.900000000000002</v>
      </c>
      <c r="W177" s="37">
        <f>IFERROR(IF(V177=0,"",ROUNDUP(V177/H177,0)*0.00502),"")</f>
        <v>4.5179999999999998E-2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57.275132275132279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61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0.51034000000000002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267.5</v>
      </c>
      <c r="V181" s="309">
        <f>IFERROR(SUM(V164:V179),"0")</f>
        <v>285.29999999999995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30</v>
      </c>
      <c r="V187" s="308">
        <f t="shared" si="9"/>
        <v>31.2</v>
      </c>
      <c r="W187" s="37">
        <f>IFERROR(IF(V187=0,"",ROUNDUP(V187/H187,0)*0.02175),"")</f>
        <v>8.6999999999999994E-2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80</v>
      </c>
      <c r="V192" s="308">
        <f t="shared" si="9"/>
        <v>81.599999999999994</v>
      </c>
      <c r="W192" s="37">
        <f>IFERROR(IF(V192=0,"",ROUNDUP(V192/H192,0)*0.00753),"")</f>
        <v>0.25602000000000003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200</v>
      </c>
      <c r="V194" s="308">
        <f t="shared" si="9"/>
        <v>201.6</v>
      </c>
      <c r="W194" s="37">
        <f>IFERROR(IF(V194=0,"",ROUNDUP(V194/H194,0)*0.00753),"")</f>
        <v>0.63251999999999997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40</v>
      </c>
      <c r="V199" s="308">
        <f t="shared" si="9"/>
        <v>40.799999999999997</v>
      </c>
      <c r="W199" s="37">
        <f t="shared" si="10"/>
        <v>0.12801000000000001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120</v>
      </c>
      <c r="V201" s="308">
        <f t="shared" si="9"/>
        <v>120</v>
      </c>
      <c r="W201" s="37">
        <f t="shared" si="10"/>
        <v>0.3765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20</v>
      </c>
      <c r="V205" s="308">
        <f t="shared" si="9"/>
        <v>21.599999999999998</v>
      </c>
      <c r="W205" s="37">
        <f t="shared" si="10"/>
        <v>6.7769999999999997E-2</v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195.51282051282053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198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1.5478200000000002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490</v>
      </c>
      <c r="V207" s="309">
        <f>IFERROR(SUM(V183:V205),"0")</f>
        <v>496.8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20</v>
      </c>
      <c r="V209" s="308">
        <f t="shared" ref="V209:V214" si="11">IFERROR(IF(U209="",0,CEILING((U209/$H209),1)*$H209),"")</f>
        <v>25.200000000000003</v>
      </c>
      <c r="W209" s="37">
        <f>IFERROR(IF(V209=0,"",ROUNDUP(V209/H209,0)*0.02175),"")</f>
        <v>6.5250000000000002E-2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150</v>
      </c>
      <c r="V210" s="308">
        <f t="shared" si="11"/>
        <v>156</v>
      </c>
      <c r="W210" s="37">
        <f>IFERROR(IF(V210=0,"",ROUNDUP(V210/H210,0)*0.02175),"")</f>
        <v>0.43499999999999994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24</v>
      </c>
      <c r="V213" s="308">
        <f t="shared" si="11"/>
        <v>24</v>
      </c>
      <c r="W213" s="37">
        <f>IFERROR(IF(V213=0,"",ROUNDUP(V213/H213,0)*0.00753),"")</f>
        <v>7.5300000000000006E-2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31.61172161172161</v>
      </c>
      <c r="V215" s="309">
        <f>IFERROR(V209/H209,"0")+IFERROR(V210/H210,"0")+IFERROR(V211/H211,"0")+IFERROR(V212/H212,"0")+IFERROR(V213/H213,"0")+IFERROR(V214/H214,"0")</f>
        <v>33</v>
      </c>
      <c r="W215" s="309">
        <f>IFERROR(IF(W209="",0,W209),"0")+IFERROR(IF(W210="",0,W210),"0")+IFERROR(IF(W211="",0,W211),"0")+IFERROR(IF(W212="",0,W212),"0")+IFERROR(IF(W213="",0,W213),"0")+IFERROR(IF(W214="",0,W214),"0")</f>
        <v>0.57555000000000001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194</v>
      </c>
      <c r="V216" s="309">
        <f>IFERROR(SUM(V209:V214),"0")</f>
        <v>205.2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56.000000000000007</v>
      </c>
      <c r="V247" s="308">
        <f>IFERROR(IF(U247="",0,CEILING((U247/$H247),1)*$H247),"")</f>
        <v>57.12</v>
      </c>
      <c r="W247" s="37">
        <f>IFERROR(IF(V247=0,"",ROUNDUP(V247/H247,0)*0.00753),"")</f>
        <v>0.25602000000000003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33.333333333333336</v>
      </c>
      <c r="V249" s="309">
        <f>IFERROR(V247/H247,"0")+IFERROR(V248/H248,"0")</f>
        <v>34</v>
      </c>
      <c r="W249" s="309">
        <f>IFERROR(IF(W247="",0,W247),"0")+IFERROR(IF(W248="",0,W248),"0")</f>
        <v>0.25602000000000003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56.000000000000007</v>
      </c>
      <c r="V250" s="309">
        <f>IFERROR(SUM(V247:V248),"0")</f>
        <v>57.12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378</v>
      </c>
      <c r="V253" s="308">
        <f>IFERROR(IF(U253="",0,CEILING((U253/$H253),1)*$H253),"")</f>
        <v>378</v>
      </c>
      <c r="W253" s="37">
        <f>IFERROR(IF(V253=0,"",ROUNDUP(V253/H253,0)*0.00753),"")</f>
        <v>1.1294999999999999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168</v>
      </c>
      <c r="V254" s="308">
        <f>IFERROR(IF(U254="",0,CEILING((U254/$H254),1)*$H254),"")</f>
        <v>168.84</v>
      </c>
      <c r="W254" s="37">
        <f>IFERROR(IF(V254=0,"",ROUNDUP(V254/H254,0)*0.00753),"")</f>
        <v>0.50451000000000001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216.66666666666669</v>
      </c>
      <c r="V255" s="309">
        <f>IFERROR(V252/H252,"0")+IFERROR(V253/H253,"0")+IFERROR(V254/H254,"0")</f>
        <v>217</v>
      </c>
      <c r="W255" s="309">
        <f>IFERROR(IF(W252="",0,W252),"0")+IFERROR(IF(W253="",0,W253),"0")+IFERROR(IF(W254="",0,W254),"0")</f>
        <v>1.63401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546</v>
      </c>
      <c r="V256" s="309">
        <f>IFERROR(SUM(V252:V254),"0")</f>
        <v>546.84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900</v>
      </c>
      <c r="V268" s="308">
        <f t="shared" ref="V268:V275" si="13">IFERROR(IF(U268="",0,CEILING((U268/$H268),1)*$H268),"")</f>
        <v>900</v>
      </c>
      <c r="W268" s="37">
        <f>IFERROR(IF(V268=0,"",ROUNDUP(V268/H268,0)*0.02175),"")</f>
        <v>1.3049999999999999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300</v>
      </c>
      <c r="V272" s="308">
        <f t="shared" si="13"/>
        <v>300</v>
      </c>
      <c r="W272" s="37">
        <f>IFERROR(IF(V272=0,"",ROUNDUP(V272/H272,0)*0.02175),"")</f>
        <v>0.43499999999999994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15</v>
      </c>
      <c r="V275" s="308">
        <f t="shared" si="13"/>
        <v>15</v>
      </c>
      <c r="W275" s="37">
        <f>IFERROR(IF(V275=0,"",ROUNDUP(V275/H275,0)*0.00937),"")</f>
        <v>2.811E-2</v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83</v>
      </c>
      <c r="V276" s="309">
        <f>IFERROR(V268/H268,"0")+IFERROR(V269/H269,"0")+IFERROR(V270/H270,"0")+IFERROR(V271/H271,"0")+IFERROR(V272/H272,"0")+IFERROR(V273/H273,"0")+IFERROR(V274/H274,"0")+IFERROR(V275/H275,"0")</f>
        <v>83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1.7681099999999998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1215</v>
      </c>
      <c r="V277" s="309">
        <f>IFERROR(SUM(V268:V275),"0")</f>
        <v>1215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900</v>
      </c>
      <c r="V279" s="308">
        <f>IFERROR(IF(U279="",0,CEILING((U279/$H279),1)*$H279),"")</f>
        <v>900</v>
      </c>
      <c r="W279" s="37">
        <f>IFERROR(IF(V279=0,"",ROUNDUP(V279/H279,0)*0.02175),"")</f>
        <v>1.3049999999999999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60</v>
      </c>
      <c r="V281" s="309">
        <f>IFERROR(V279/H279,"0")+IFERROR(V280/H280,"0")</f>
        <v>60</v>
      </c>
      <c r="W281" s="309">
        <f>IFERROR(IF(W279="",0,W279),"0")+IFERROR(IF(W280="",0,W280),"0")</f>
        <v>1.3049999999999999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900</v>
      </c>
      <c r="V282" s="309">
        <f>IFERROR(SUM(V279:V280),"0")</f>
        <v>900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50</v>
      </c>
      <c r="V297" s="308">
        <f>IFERROR(IF(U297="",0,CEILING((U297/$H297),1)*$H297),"")</f>
        <v>60</v>
      </c>
      <c r="W297" s="37">
        <f>IFERROR(IF(V297=0,"",ROUNDUP(V297/H297,0)*0.02175),"")</f>
        <v>0.10874999999999999</v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4.166666666666667</v>
      </c>
      <c r="V301" s="309">
        <f>IFERROR(V297/H297,"0")+IFERROR(V298/H298,"0")+IFERROR(V299/H299,"0")+IFERROR(V300/H300,"0")</f>
        <v>5</v>
      </c>
      <c r="W301" s="309">
        <f>IFERROR(IF(W297="",0,W297),"0")+IFERROR(IF(W298="",0,W298),"0")+IFERROR(IF(W299="",0,W299),"0")+IFERROR(IF(W300="",0,W300),"0")</f>
        <v>0.10874999999999999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50</v>
      </c>
      <c r="V302" s="309">
        <f>IFERROR(SUM(V297:V300),"0")</f>
        <v>60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12</v>
      </c>
      <c r="V311" s="308">
        <f>IFERROR(IF(U311="",0,CEILING((U311/$H311),1)*$H311),"")</f>
        <v>12</v>
      </c>
      <c r="W311" s="37">
        <f>IFERROR(IF(V311=0,"",ROUNDUP(V311/H311,0)*0.00753),"")</f>
        <v>3.7650000000000003E-2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5</v>
      </c>
      <c r="V313" s="309">
        <f>IFERROR(V309/H309,"0")+IFERROR(V310/H310,"0")+IFERROR(V311/H311,"0")+IFERROR(V312/H312,"0")</f>
        <v>5</v>
      </c>
      <c r="W313" s="309">
        <f>IFERROR(IF(W309="",0,W309),"0")+IFERROR(IF(W310="",0,W310),"0")+IFERROR(IF(W311="",0,W311),"0")+IFERROR(IF(W312="",0,W312),"0")</f>
        <v>3.7650000000000003E-2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12</v>
      </c>
      <c r="V314" s="309">
        <f>IFERROR(SUM(V309:V312),"0")</f>
        <v>12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70</v>
      </c>
      <c r="V333" s="308">
        <f t="shared" si="14"/>
        <v>71.400000000000006</v>
      </c>
      <c r="W333" s="37">
        <f t="shared" si="15"/>
        <v>0.17068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35</v>
      </c>
      <c r="V335" s="308">
        <f t="shared" si="14"/>
        <v>35.700000000000003</v>
      </c>
      <c r="W335" s="37">
        <f t="shared" si="15"/>
        <v>8.5339999999999999E-2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35</v>
      </c>
      <c r="V339" s="308">
        <f t="shared" si="14"/>
        <v>35.700000000000003</v>
      </c>
      <c r="W339" s="37">
        <f t="shared" si="15"/>
        <v>8.5339999999999999E-2</v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66.666666666666657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68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0.34136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140</v>
      </c>
      <c r="V341" s="309">
        <f>IFERROR(SUM(V327:V339),"0")</f>
        <v>142.80000000000001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20</v>
      </c>
      <c r="V387" s="308">
        <f t="shared" si="17"/>
        <v>21.12</v>
      </c>
      <c r="W387" s="37">
        <f>IFERROR(IF(V387=0,"",ROUNDUP(V387/H387,0)*0.01196),"")</f>
        <v>4.7840000000000001E-2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3.7878787878787876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4.7840000000000001E-2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20</v>
      </c>
      <c r="V396" s="309">
        <f>IFERROR(SUM(V385:V394),"0")</f>
        <v>21.12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50</v>
      </c>
      <c r="V398" s="308">
        <f>IFERROR(IF(U398="",0,CEILING((U398/$H398),1)*$H398),"")</f>
        <v>52.800000000000004</v>
      </c>
      <c r="W398" s="37">
        <f>IFERROR(IF(V398=0,"",ROUNDUP(V398/H398,0)*0.01196),"")</f>
        <v>0.1196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9.4696969696969688</v>
      </c>
      <c r="V400" s="309">
        <f>IFERROR(V398/H398,"0")+IFERROR(V399/H399,"0")</f>
        <v>10</v>
      </c>
      <c r="W400" s="309">
        <f>IFERROR(IF(W398="",0,W398),"0")+IFERROR(IF(W399="",0,W399),"0")</f>
        <v>0.1196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50</v>
      </c>
      <c r="V401" s="309">
        <f>IFERROR(SUM(V398:V399),"0")</f>
        <v>52.800000000000004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60</v>
      </c>
      <c r="V423" s="308">
        <f>IFERROR(IF(U423="",0,CEILING((U423/$H423),1)*$H423),"")</f>
        <v>60</v>
      </c>
      <c r="W423" s="37">
        <f>IFERROR(IF(V423=0,"",ROUNDUP(V423/H423,0)*0.02175),"")</f>
        <v>0.10874999999999999</v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5</v>
      </c>
      <c r="V424" s="309">
        <f>IFERROR(V422/H422,"0")+IFERROR(V423/H423,"0")</f>
        <v>5</v>
      </c>
      <c r="W424" s="309">
        <f>IFERROR(IF(W422="",0,W422),"0")+IFERROR(IF(W423="",0,W423),"0")</f>
        <v>0.10874999999999999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60</v>
      </c>
      <c r="V425" s="309">
        <f>IFERROR(SUM(V422:V423),"0")</f>
        <v>60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4650.5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4713.78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4947.4795404595407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5014.9779999999992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9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9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5172.4795404595407</v>
      </c>
      <c r="V445" s="309">
        <f>GrossWeightTotalR+PalletQtyTotalR*25</f>
        <v>5239.9779999999992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956.67576867576861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970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10.039090000000002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91.800000000000011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340.20000000000005</v>
      </c>
      <c r="F452" s="47">
        <f>IFERROR(V122*1,"0")+IFERROR(V123*1,"0")+IFERROR(V124*1,"0")+IFERROR(V125*1,"0")</f>
        <v>226.8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987.3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603.96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2115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72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142.80000000000001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73.92</v>
      </c>
      <c r="P452" s="47">
        <f>IFERROR(V422*1,"0")+IFERROR(V423*1,"0")+IFERROR(V427*1,"0")+IFERROR(V428*1,"0")+IFERROR(V432*1,"0")+IFERROR(V433*1,"0")+IFERROR(V437*1,"0")+IFERROR(V438*1,"0")+IFERROR(V439*1,"0")</f>
        <v>60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2023-08-11T10:55:13Z</dcterms:modified>
</cp:coreProperties>
</file>