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9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2" l="1"/>
  <c r="U443" i="2"/>
  <c r="U441" i="2"/>
  <c r="U440" i="2"/>
  <c r="V439" i="2"/>
  <c r="W439" i="2" s="1"/>
  <c r="W438" i="2"/>
  <c r="V438" i="2"/>
  <c r="V437" i="2"/>
  <c r="V441" i="2" s="1"/>
  <c r="U435" i="2"/>
  <c r="U434" i="2"/>
  <c r="V433" i="2"/>
  <c r="W433" i="2" s="1"/>
  <c r="V432" i="2"/>
  <c r="V435" i="2" s="1"/>
  <c r="U430" i="2"/>
  <c r="U429" i="2"/>
  <c r="V428" i="2"/>
  <c r="W428" i="2" s="1"/>
  <c r="W427" i="2"/>
  <c r="W429" i="2" s="1"/>
  <c r="V427" i="2"/>
  <c r="V429" i="2" s="1"/>
  <c r="U425" i="2"/>
  <c r="U424" i="2"/>
  <c r="V423" i="2"/>
  <c r="W423" i="2" s="1"/>
  <c r="V422" i="2"/>
  <c r="V418" i="2"/>
  <c r="U418" i="2"/>
  <c r="U417" i="2"/>
  <c r="V416" i="2"/>
  <c r="W416" i="2" s="1"/>
  <c r="M416" i="2"/>
  <c r="V415" i="2"/>
  <c r="W415" i="2" s="1"/>
  <c r="W417" i="2" s="1"/>
  <c r="M415" i="2"/>
  <c r="U413" i="2"/>
  <c r="U412" i="2"/>
  <c r="V411" i="2"/>
  <c r="W411" i="2" s="1"/>
  <c r="V410" i="2"/>
  <c r="W410" i="2" s="1"/>
  <c r="V409" i="2"/>
  <c r="W409" i="2" s="1"/>
  <c r="W408" i="2"/>
  <c r="V408" i="2"/>
  <c r="W407" i="2"/>
  <c r="V407" i="2"/>
  <c r="V406" i="2"/>
  <c r="W406" i="2" s="1"/>
  <c r="V405" i="2"/>
  <c r="W405" i="2" s="1"/>
  <c r="V404" i="2"/>
  <c r="W404" i="2" s="1"/>
  <c r="V403" i="2"/>
  <c r="W403" i="2" s="1"/>
  <c r="U401" i="2"/>
  <c r="U400" i="2"/>
  <c r="V399" i="2"/>
  <c r="W399" i="2" s="1"/>
  <c r="V398" i="2"/>
  <c r="M398" i="2"/>
  <c r="U396" i="2"/>
  <c r="U395" i="2"/>
  <c r="V394" i="2"/>
  <c r="W394" i="2" s="1"/>
  <c r="V393" i="2"/>
  <c r="W393" i="2" s="1"/>
  <c r="M393" i="2"/>
  <c r="V392" i="2"/>
  <c r="W392" i="2" s="1"/>
  <c r="V391" i="2"/>
  <c r="W391" i="2" s="1"/>
  <c r="W390" i="2"/>
  <c r="V390" i="2"/>
  <c r="W389" i="2"/>
  <c r="V389" i="2"/>
  <c r="M389" i="2"/>
  <c r="V388" i="2"/>
  <c r="W388" i="2" s="1"/>
  <c r="M388" i="2"/>
  <c r="V387" i="2"/>
  <c r="W387" i="2" s="1"/>
  <c r="V386" i="2"/>
  <c r="W386" i="2" s="1"/>
  <c r="M386" i="2"/>
  <c r="V385" i="2"/>
  <c r="M385" i="2"/>
  <c r="U381" i="2"/>
  <c r="U380" i="2"/>
  <c r="V379" i="2"/>
  <c r="U377" i="2"/>
  <c r="U376" i="2"/>
  <c r="V375" i="2"/>
  <c r="U373" i="2"/>
  <c r="U372" i="2"/>
  <c r="V371" i="2"/>
  <c r="W371" i="2" s="1"/>
  <c r="V370" i="2"/>
  <c r="W370" i="2" s="1"/>
  <c r="M370" i="2"/>
  <c r="V369" i="2"/>
  <c r="W369" i="2" s="1"/>
  <c r="M369" i="2"/>
  <c r="V368" i="2"/>
  <c r="M368" i="2"/>
  <c r="V367" i="2"/>
  <c r="W367" i="2" s="1"/>
  <c r="V366" i="2"/>
  <c r="W366" i="2" s="1"/>
  <c r="M366" i="2"/>
  <c r="U364" i="2"/>
  <c r="U363" i="2"/>
  <c r="V362" i="2"/>
  <c r="W362" i="2" s="1"/>
  <c r="M362" i="2"/>
  <c r="V361" i="2"/>
  <c r="W361" i="2" s="1"/>
  <c r="W363" i="2" s="1"/>
  <c r="M361" i="2"/>
  <c r="U358" i="2"/>
  <c r="U357" i="2"/>
  <c r="V356" i="2"/>
  <c r="W356" i="2" s="1"/>
  <c r="V355" i="2"/>
  <c r="W355" i="2" s="1"/>
  <c r="V354" i="2"/>
  <c r="W354" i="2" s="1"/>
  <c r="U352" i="2"/>
  <c r="U351" i="2"/>
  <c r="V350" i="2"/>
  <c r="V352" i="2" s="1"/>
  <c r="U348" i="2"/>
  <c r="U347" i="2"/>
  <c r="V346" i="2"/>
  <c r="W346" i="2" s="1"/>
  <c r="M346" i="2"/>
  <c r="V345" i="2"/>
  <c r="W345" i="2" s="1"/>
  <c r="M345" i="2"/>
  <c r="V344" i="2"/>
  <c r="W344" i="2" s="1"/>
  <c r="V343" i="2"/>
  <c r="W343" i="2" s="1"/>
  <c r="M343" i="2"/>
  <c r="U341" i="2"/>
  <c r="U340" i="2"/>
  <c r="V339" i="2"/>
  <c r="W339" i="2" s="1"/>
  <c r="M339" i="2"/>
  <c r="V338" i="2"/>
  <c r="W338" i="2" s="1"/>
  <c r="V337" i="2"/>
  <c r="W337" i="2" s="1"/>
  <c r="M337" i="2"/>
  <c r="V336" i="2"/>
  <c r="W336" i="2" s="1"/>
  <c r="V335" i="2"/>
  <c r="W335" i="2" s="1"/>
  <c r="M335" i="2"/>
  <c r="V334" i="2"/>
  <c r="W334" i="2" s="1"/>
  <c r="V333" i="2"/>
  <c r="W333" i="2" s="1"/>
  <c r="M333" i="2"/>
  <c r="V332" i="2"/>
  <c r="W332" i="2" s="1"/>
  <c r="V331" i="2"/>
  <c r="W331" i="2" s="1"/>
  <c r="M331" i="2"/>
  <c r="V330" i="2"/>
  <c r="W330" i="2" s="1"/>
  <c r="M330" i="2"/>
  <c r="V329" i="2"/>
  <c r="M329" i="2"/>
  <c r="V328" i="2"/>
  <c r="W328" i="2" s="1"/>
  <c r="V327" i="2"/>
  <c r="U325" i="2"/>
  <c r="U324" i="2"/>
  <c r="V323" i="2"/>
  <c r="V322" i="2"/>
  <c r="M322" i="2"/>
  <c r="U318" i="2"/>
  <c r="U317" i="2"/>
  <c r="V316" i="2"/>
  <c r="W316" i="2" s="1"/>
  <c r="W317" i="2" s="1"/>
  <c r="U314" i="2"/>
  <c r="U313" i="2"/>
  <c r="V312" i="2"/>
  <c r="W312" i="2" s="1"/>
  <c r="V311" i="2"/>
  <c r="W311" i="2" s="1"/>
  <c r="M311" i="2"/>
  <c r="V310" i="2"/>
  <c r="W310" i="2" s="1"/>
  <c r="V309" i="2"/>
  <c r="M309" i="2"/>
  <c r="U307" i="2"/>
  <c r="U306" i="2"/>
  <c r="V305" i="2"/>
  <c r="W305" i="2" s="1"/>
  <c r="M305" i="2"/>
  <c r="V304" i="2"/>
  <c r="V307" i="2" s="1"/>
  <c r="M304" i="2"/>
  <c r="U302" i="2"/>
  <c r="U301" i="2"/>
  <c r="V300" i="2"/>
  <c r="W300" i="2" s="1"/>
  <c r="M300" i="2"/>
  <c r="V299" i="2"/>
  <c r="W299" i="2" s="1"/>
  <c r="V298" i="2"/>
  <c r="M298" i="2"/>
  <c r="V297" i="2"/>
  <c r="W297" i="2" s="1"/>
  <c r="M297" i="2"/>
  <c r="U294" i="2"/>
  <c r="U293" i="2"/>
  <c r="V292" i="2"/>
  <c r="V294" i="2" s="1"/>
  <c r="M292" i="2"/>
  <c r="U290" i="2"/>
  <c r="U289" i="2"/>
  <c r="V288" i="2"/>
  <c r="V289" i="2" s="1"/>
  <c r="M288" i="2"/>
  <c r="U286" i="2"/>
  <c r="U285" i="2"/>
  <c r="V284" i="2"/>
  <c r="W284" i="2" s="1"/>
  <c r="W285" i="2" s="1"/>
  <c r="M284" i="2"/>
  <c r="U282" i="2"/>
  <c r="U281" i="2"/>
  <c r="V280" i="2"/>
  <c r="M280" i="2"/>
  <c r="V279" i="2"/>
  <c r="W279" i="2" s="1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M268" i="2"/>
  <c r="U264" i="2"/>
  <c r="U263" i="2"/>
  <c r="V262" i="2"/>
  <c r="M262" i="2"/>
  <c r="U260" i="2"/>
  <c r="U259" i="2"/>
  <c r="V258" i="2"/>
  <c r="W258" i="2" s="1"/>
  <c r="W259" i="2" s="1"/>
  <c r="M258" i="2"/>
  <c r="U256" i="2"/>
  <c r="U255" i="2"/>
  <c r="V254" i="2"/>
  <c r="W254" i="2" s="1"/>
  <c r="M254" i="2"/>
  <c r="V253" i="2"/>
  <c r="W253" i="2" s="1"/>
  <c r="M253" i="2"/>
  <c r="V252" i="2"/>
  <c r="M252" i="2"/>
  <c r="U250" i="2"/>
  <c r="U249" i="2"/>
  <c r="V248" i="2"/>
  <c r="W248" i="2" s="1"/>
  <c r="M248" i="2"/>
  <c r="V247" i="2"/>
  <c r="V250" i="2" s="1"/>
  <c r="M247" i="2"/>
  <c r="U244" i="2"/>
  <c r="U243" i="2"/>
  <c r="V242" i="2"/>
  <c r="M242" i="2"/>
  <c r="V241" i="2"/>
  <c r="W241" i="2" s="1"/>
  <c r="M241" i="2"/>
  <c r="U239" i="2"/>
  <c r="U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W232" i="2" s="1"/>
  <c r="M232" i="2"/>
  <c r="V231" i="2"/>
  <c r="M231" i="2"/>
  <c r="U228" i="2"/>
  <c r="U227" i="2"/>
  <c r="V226" i="2"/>
  <c r="W226" i="2" s="1"/>
  <c r="M226" i="2"/>
  <c r="V225" i="2"/>
  <c r="W225" i="2" s="1"/>
  <c r="V224" i="2"/>
  <c r="U222" i="2"/>
  <c r="U221" i="2"/>
  <c r="V220" i="2"/>
  <c r="W220" i="2" s="1"/>
  <c r="M220" i="2"/>
  <c r="V219" i="2"/>
  <c r="W219" i="2" s="1"/>
  <c r="V218" i="2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V185" i="2"/>
  <c r="W185" i="2" s="1"/>
  <c r="M185" i="2"/>
  <c r="V184" i="2"/>
  <c r="W184" i="2" s="1"/>
  <c r="M184" i="2"/>
  <c r="V183" i="2"/>
  <c r="W183" i="2" s="1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V167" i="2"/>
  <c r="W167" i="2" s="1"/>
  <c r="V166" i="2"/>
  <c r="M166" i="2"/>
  <c r="V165" i="2"/>
  <c r="W165" i="2" s="1"/>
  <c r="M165" i="2"/>
  <c r="V164" i="2"/>
  <c r="W164" i="2" s="1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W132" i="2" s="1"/>
  <c r="M132" i="2"/>
  <c r="V131" i="2"/>
  <c r="V134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V115" i="2"/>
  <c r="W115" i="2" s="1"/>
  <c r="V114" i="2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M106" i="2"/>
  <c r="V105" i="2"/>
  <c r="W105" i="2" s="1"/>
  <c r="M105" i="2"/>
  <c r="V104" i="2"/>
  <c r="W104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W84" i="2" s="1"/>
  <c r="V83" i="2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V57" i="2"/>
  <c r="W57" i="2" s="1"/>
  <c r="M57" i="2"/>
  <c r="V56" i="2"/>
  <c r="M56" i="2"/>
  <c r="U53" i="2"/>
  <c r="U52" i="2"/>
  <c r="V51" i="2"/>
  <c r="M51" i="2"/>
  <c r="V50" i="2"/>
  <c r="W50" i="2" s="1"/>
  <c r="M50" i="2"/>
  <c r="U46" i="2"/>
  <c r="U45" i="2"/>
  <c r="V44" i="2"/>
  <c r="V46" i="2" s="1"/>
  <c r="M44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W35" i="2" s="1"/>
  <c r="W37" i="2" s="1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M27" i="2"/>
  <c r="V26" i="2"/>
  <c r="M26" i="2"/>
  <c r="U24" i="2"/>
  <c r="U23" i="2"/>
  <c r="V22" i="2"/>
  <c r="V24" i="2" s="1"/>
  <c r="H10" i="2"/>
  <c r="A9" i="2"/>
  <c r="F10" i="2" s="1"/>
  <c r="D7" i="2"/>
  <c r="N6" i="2"/>
  <c r="M2" i="2"/>
  <c r="V401" i="2" l="1"/>
  <c r="W412" i="2"/>
  <c r="W398" i="2"/>
  <c r="W400" i="2" s="1"/>
  <c r="U445" i="2"/>
  <c r="D452" i="2"/>
  <c r="V119" i="2"/>
  <c r="V222" i="2"/>
  <c r="V228" i="2"/>
  <c r="V282" i="2"/>
  <c r="W347" i="2"/>
  <c r="U442" i="2"/>
  <c r="W218" i="2"/>
  <c r="W221" i="2" s="1"/>
  <c r="W224" i="2"/>
  <c r="W227" i="2" s="1"/>
  <c r="W288" i="2"/>
  <c r="W289" i="2" s="1"/>
  <c r="W26" i="2"/>
  <c r="V32" i="2"/>
  <c r="V33" i="2"/>
  <c r="W27" i="2"/>
  <c r="W158" i="2"/>
  <c r="W161" i="2" s="1"/>
  <c r="V161" i="2"/>
  <c r="V180" i="2"/>
  <c r="W166" i="2"/>
  <c r="W180" i="2" s="1"/>
  <c r="V216" i="2"/>
  <c r="W209" i="2"/>
  <c r="W215" i="2" s="1"/>
  <c r="V255" i="2"/>
  <c r="W252" i="2"/>
  <c r="W255" i="2" s="1"/>
  <c r="V285" i="2"/>
  <c r="V301" i="2"/>
  <c r="W298" i="2"/>
  <c r="W301" i="2" s="1"/>
  <c r="V313" i="2"/>
  <c r="V314" i="2"/>
  <c r="W309" i="2"/>
  <c r="W313" i="2" s="1"/>
  <c r="V324" i="2"/>
  <c r="W323" i="2"/>
  <c r="V358" i="2"/>
  <c r="V373" i="2"/>
  <c r="W368" i="2"/>
  <c r="V381" i="2"/>
  <c r="V380" i="2"/>
  <c r="W379" i="2"/>
  <c r="W380" i="2" s="1"/>
  <c r="V424" i="2"/>
  <c r="V425" i="2"/>
  <c r="V37" i="2"/>
  <c r="V90" i="2"/>
  <c r="W83" i="2"/>
  <c r="W89" i="2" s="1"/>
  <c r="H452" i="2"/>
  <c r="W138" i="2"/>
  <c r="V238" i="2"/>
  <c r="W231" i="2"/>
  <c r="W238" i="2" s="1"/>
  <c r="V243" i="2"/>
  <c r="W242" i="2"/>
  <c r="W243" i="2" s="1"/>
  <c r="V259" i="2"/>
  <c r="V260" i="2"/>
  <c r="V264" i="2"/>
  <c r="V263" i="2"/>
  <c r="W262" i="2"/>
  <c r="W263" i="2" s="1"/>
  <c r="V317" i="2"/>
  <c r="V318" i="2"/>
  <c r="M452" i="2"/>
  <c r="W322" i="2"/>
  <c r="V325" i="2"/>
  <c r="V340" i="2"/>
  <c r="W329" i="2"/>
  <c r="V364" i="2"/>
  <c r="V377" i="2"/>
  <c r="V376" i="2"/>
  <c r="W375" i="2"/>
  <c r="W376" i="2" s="1"/>
  <c r="U446" i="2"/>
  <c r="V53" i="2"/>
  <c r="V60" i="2"/>
  <c r="V59" i="2"/>
  <c r="V80" i="2"/>
  <c r="V102" i="2"/>
  <c r="V112" i="2"/>
  <c r="W126" i="2"/>
  <c r="V127" i="2"/>
  <c r="V156" i="2"/>
  <c r="V207" i="2"/>
  <c r="V277" i="2"/>
  <c r="V341" i="2"/>
  <c r="V347" i="2"/>
  <c r="W357" i="2"/>
  <c r="V396" i="2"/>
  <c r="P452" i="2"/>
  <c r="W155" i="2"/>
  <c r="W206" i="2"/>
  <c r="W372" i="2"/>
  <c r="V42" i="2"/>
  <c r="V206" i="2"/>
  <c r="V244" i="2"/>
  <c r="V290" i="2"/>
  <c r="V302" i="2"/>
  <c r="V372" i="2"/>
  <c r="W437" i="2"/>
  <c r="W440" i="2" s="1"/>
  <c r="E452" i="2"/>
  <c r="V239" i="2"/>
  <c r="V256" i="2"/>
  <c r="V348" i="2"/>
  <c r="V430" i="2"/>
  <c r="V443" i="2"/>
  <c r="F452" i="2"/>
  <c r="G452" i="2"/>
  <c r="V81" i="2"/>
  <c r="W106" i="2"/>
  <c r="W111" i="2" s="1"/>
  <c r="W131" i="2"/>
  <c r="W134" i="2" s="1"/>
  <c r="V155" i="2"/>
  <c r="W247" i="2"/>
  <c r="W249" i="2" s="1"/>
  <c r="W280" i="2"/>
  <c r="W281" i="2" s="1"/>
  <c r="W292" i="2"/>
  <c r="W293" i="2" s="1"/>
  <c r="W304" i="2"/>
  <c r="W306" i="2" s="1"/>
  <c r="W350" i="2"/>
  <c r="W351" i="2" s="1"/>
  <c r="V363" i="2"/>
  <c r="W432" i="2"/>
  <c r="W434" i="2" s="1"/>
  <c r="V444" i="2"/>
  <c r="W44" i="2"/>
  <c r="W45" i="2" s="1"/>
  <c r="W58" i="2"/>
  <c r="V23" i="2"/>
  <c r="V38" i="2"/>
  <c r="V52" i="2"/>
  <c r="V101" i="2"/>
  <c r="V118" i="2"/>
  <c r="V181" i="2"/>
  <c r="V286" i="2"/>
  <c r="V357" i="2"/>
  <c r="V417" i="2"/>
  <c r="I452" i="2"/>
  <c r="V111" i="2"/>
  <c r="V45" i="2"/>
  <c r="V162" i="2"/>
  <c r="V281" i="2"/>
  <c r="V293" i="2"/>
  <c r="V351" i="2"/>
  <c r="V412" i="2"/>
  <c r="J452" i="2"/>
  <c r="W22" i="2"/>
  <c r="W23" i="2" s="1"/>
  <c r="W51" i="2"/>
  <c r="W52" i="2" s="1"/>
  <c r="V276" i="2"/>
  <c r="V400" i="2"/>
  <c r="V440" i="2"/>
  <c r="K452" i="2"/>
  <c r="V434" i="2"/>
  <c r="L452" i="2"/>
  <c r="F9" i="2"/>
  <c r="V89" i="2"/>
  <c r="W114" i="2"/>
  <c r="W118" i="2" s="1"/>
  <c r="V215" i="2"/>
  <c r="V221" i="2"/>
  <c r="V227" i="2"/>
  <c r="V249" i="2"/>
  <c r="W268" i="2"/>
  <c r="W276" i="2" s="1"/>
  <c r="V306" i="2"/>
  <c r="W385" i="2"/>
  <c r="W395" i="2" s="1"/>
  <c r="V395" i="2"/>
  <c r="V413" i="2"/>
  <c r="W92" i="2"/>
  <c r="W101" i="2" s="1"/>
  <c r="J9" i="2"/>
  <c r="V41" i="2"/>
  <c r="W327" i="2"/>
  <c r="W422" i="2"/>
  <c r="W424" i="2" s="1"/>
  <c r="B452" i="2"/>
  <c r="N452" i="2"/>
  <c r="V135" i="2"/>
  <c r="H9" i="2"/>
  <c r="V126" i="2"/>
  <c r="C452" i="2"/>
  <c r="O452" i="2"/>
  <c r="A10" i="2"/>
  <c r="W56" i="2"/>
  <c r="W59" i="2" s="1"/>
  <c r="W63" i="2"/>
  <c r="W80" i="2" s="1"/>
  <c r="W340" i="2" l="1"/>
  <c r="V442" i="2"/>
  <c r="W324" i="2"/>
  <c r="W32" i="2"/>
  <c r="V445" i="2"/>
  <c r="V446" i="2"/>
  <c r="W447" i="2" l="1"/>
</calcChain>
</file>

<file path=xl/sharedStrings.xml><?xml version="1.0" encoding="utf-8"?>
<sst xmlns="http://schemas.openxmlformats.org/spreadsheetml/2006/main" count="2785" uniqueCount="725">
  <si>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</si>
  <si>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</si>
  <si>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</si>
  <si>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</si>
  <si>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</si>
  <si>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</si>
  <si>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</si>
  <si>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</si>
  <si>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</si>
  <si>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</si>
  <si>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</si>
  <si>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</si>
  <si>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</si>
  <si>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</si>
  <si>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</si>
  <si>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</si>
  <si>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</si>
  <si>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</si>
  <si>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</si>
  <si>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</si>
  <si>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</si>
  <si>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</si>
  <si>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</si>
  <si>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</si>
  <si>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</si>
  <si>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</si>
  <si>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</si>
  <si>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</si>
  <si>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</si>
  <si>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</si>
  <si>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</si>
  <si>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</si>
  <si>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</si>
  <si>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</si>
  <si>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</si>
  <si>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</si>
  <si>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</si>
  <si>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</si>
  <si>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</si>
  <si>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</si>
  <si>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</si>
  <si>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</si>
  <si>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</si>
  <si>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</si>
  <si>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</si>
  <si>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</si>
  <si>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</si>
  <si>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</si>
  <si>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</si>
  <si>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</si>
  <si>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</si>
  <si>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</si>
  <si>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</si>
  <si>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</si>
  <si>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</si>
  <si>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</si>
  <si>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</si>
  <si>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</si>
  <si>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</si>
  <si>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</si>
  <si>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</si>
  <si>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</si>
  <si>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</si>
  <si>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</si>
  <si>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</si>
  <si>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</si>
  <si>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14.08.2023</t>
  </si>
  <si>
    <t>10.08.2023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</si>
  <si>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</si>
  <si>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</si>
  <si>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</si>
  <si>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</si>
  <si>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</si>
  <si>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</si>
  <si>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</si>
  <si>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</si>
  <si>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</si>
  <si>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</si>
  <si>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</si>
  <si>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</si>
  <si>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</si>
  <si>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</si>
  <si>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</si>
  <si>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</si>
  <si>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</si>
  <si>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</si>
  <si>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</si>
  <si>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</si>
  <si>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</si>
  <si>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</si>
  <si>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</si>
  <si>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</si>
  <si>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</si>
  <si>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</si>
  <si>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</si>
  <si>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</si>
  <si>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</si>
  <si>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</si>
  <si>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</si>
  <si>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</si>
  <si>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</si>
  <si>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</si>
  <si>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</si>
  <si>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</si>
  <si>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</si>
  <si>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</si>
  <si>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</si>
  <si>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</si>
  <si>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</si>
  <si>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</si>
  <si>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</si>
  <si>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</si>
  <si>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</si>
  <si>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</si>
  <si>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</si>
  <si>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</si>
  <si>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</si>
  <si>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</si>
  <si>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</si>
  <si>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</si>
  <si>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</si>
  <si>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</si>
  <si>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</si>
  <si>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</si>
  <si>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</si>
  <si>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</si>
  <si>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</si>
  <si>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</si>
  <si>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</si>
  <si>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</si>
  <si>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</si>
  <si>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</si>
  <si>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</si>
  <si>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</si>
  <si>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</si>
  <si>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</si>
  <si>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</si>
  <si>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</si>
  <si>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</si>
  <si>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</si>
  <si>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</si>
  <si>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</si>
  <si>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Вареные колбасы "Докторская ГОСТ" Фикс.вес 0,37 п/а ТМ "Вязанка"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</si>
  <si>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</si>
  <si>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</si>
  <si>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</si>
  <si>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</si>
  <si>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</si>
  <si>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</si>
  <si>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</si>
  <si>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</si>
  <si>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</si>
  <si>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</si>
  <si>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</si>
  <si>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</si>
  <si>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</si>
  <si>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</si>
  <si>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</si>
  <si>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</si>
  <si>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</si>
  <si>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</si>
  <si>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</si>
  <si>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</si>
  <si>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</si>
  <si>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</si>
  <si>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</si>
  <si>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</si>
  <si>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</si>
  <si>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</si>
  <si>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</si>
  <si>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</si>
  <si>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</si>
  <si>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</si>
  <si>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</si>
  <si>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</si>
  <si>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</si>
  <si>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</si>
  <si>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</si>
  <si>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</si>
  <si>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</si>
  <si>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</si>
  <si>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</si>
  <si>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</si>
  <si>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</si>
  <si>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</si>
  <si>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</si>
  <si>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</si>
  <si>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</si>
  <si>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</si>
  <si>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</si>
  <si>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</si>
  <si>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</si>
  <si>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</si>
  <si>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</si>
  <si>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</si>
  <si>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</si>
  <si>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</si>
  <si>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</si>
  <si>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</si>
  <si>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</si>
  <si>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</si>
  <si>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</si>
  <si>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</si>
  <si>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</si>
  <si>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</si>
  <si>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</si>
  <si>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</si>
  <si>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</si>
  <si>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</si>
  <si>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</si>
  <si>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</si>
  <si>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</si>
  <si>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</si>
  <si>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</si>
  <si>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</si>
  <si>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</si>
  <si>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</si>
  <si>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</si>
  <si>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</si>
  <si>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</si>
  <si>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</si>
  <si>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</si>
  <si>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</si>
  <si>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</si>
  <si>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</si>
  <si>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</si>
  <si>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</si>
  <si>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</si>
  <si>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</si>
  <si>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</si>
  <si>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</si>
  <si>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</si>
  <si>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</si>
  <si>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</si>
  <si>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</si>
  <si>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</si>
  <si>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</si>
  <si>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</si>
  <si>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</si>
  <si>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</si>
  <si>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</si>
  <si>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</si>
  <si>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</si>
  <si>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</si>
  <si>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</si>
  <si>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</si>
  <si>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</si>
  <si>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</si>
  <si>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</si>
  <si>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</si>
  <si>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</si>
  <si>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</si>
  <si>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</si>
  <si>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</si>
  <si>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</si>
  <si>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</si>
  <si>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</si>
  <si>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</si>
  <si>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</si>
  <si>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</si>
  <si>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</si>
  <si>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</si>
  <si>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</si>
  <si>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</si>
  <si>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</si>
  <si>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</si>
  <si>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</si>
  <si>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</si>
  <si>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</si>
  <si>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</si>
  <si>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</si>
  <si>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</si>
  <si>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</si>
  <si>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</si>
  <si>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</si>
  <si>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</si>
  <si>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</si>
  <si>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</si>
  <si>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</si>
  <si>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</si>
  <si>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</si>
  <si>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</si>
  <si>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</si>
  <si>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</si>
  <si>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</si>
  <si>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</si>
  <si>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</si>
  <si>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</si>
  <si>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</si>
  <si>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</si>
  <si>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</si>
  <si>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</si>
  <si>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</si>
  <si>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</si>
  <si>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</si>
  <si>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</si>
  <si>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</si>
  <si>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</si>
  <si>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</si>
  <si>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</si>
  <si>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</si>
  <si>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</si>
  <si>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</si>
  <si>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</si>
  <si>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</si>
  <si>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</si>
  <si>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</si>
  <si>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</si>
  <si>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</si>
  <si>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</si>
  <si>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</si>
  <si>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</si>
  <si>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</si>
  <si>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</si>
  <si>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</si>
  <si>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</si>
  <si>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</si>
  <si>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</si>
  <si>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</si>
  <si>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</si>
  <si>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</si>
  <si>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</si>
  <si>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</si>
  <si>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</si>
  <si>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</si>
  <si>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</si>
  <si>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</si>
  <si>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</si>
  <si>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</si>
  <si>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</si>
  <si>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</si>
  <si>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</si>
  <si>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</si>
  <si>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</si>
  <si>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</si>
  <si>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</si>
  <si>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</si>
  <si>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</si>
  <si>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</si>
  <si>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</si>
  <si>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</si>
  <si>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</si>
  <si>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</si>
  <si>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</si>
  <si>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</si>
  <si>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</si>
  <si>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</si>
  <si>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</si>
  <si>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</si>
  <si>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</si>
  <si>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</si>
  <si>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</si>
  <si>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</si>
  <si>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</si>
  <si>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</si>
  <si>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</si>
  <si>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</si>
  <si>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</si>
  <si>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</si>
  <si>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</si>
  <si>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</si>
  <si>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</si>
  <si>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</si>
  <si>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</si>
  <si>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</si>
  <si>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</si>
  <si>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</si>
  <si>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</si>
  <si>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</si>
  <si>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</si>
  <si>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</si>
  <si>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</si>
  <si>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</si>
  <si>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</si>
  <si>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</si>
  <si>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</si>
  <si>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</si>
  <si>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</si>
  <si>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</si>
  <si>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</si>
  <si>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</si>
  <si>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</si>
  <si>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</si>
  <si>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</si>
  <si>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</si>
  <si>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</si>
  <si>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</si>
  <si>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</si>
  <si>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</si>
  <si>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</si>
  <si>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</si>
  <si>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</si>
  <si>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</si>
  <si>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</si>
  <si>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</si>
  <si>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</si>
  <si>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</si>
  <si>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</si>
  <si>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</si>
  <si>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</si>
  <si>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</si>
  <si>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</si>
  <si>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</si>
  <si>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</si>
  <si>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</si>
  <si>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</si>
  <si>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</si>
  <si>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</si>
  <si>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</si>
  <si>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</si>
  <si>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</si>
  <si>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</si>
  <si>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</si>
  <si>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</si>
  <si>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</si>
  <si>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Паштеты "Любительский ГОСТ" Фикс.вес 0,1 ТМ "Стародворье"</t>
  </si>
  <si>
    <t>РК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</si>
  <si>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</si>
  <si>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</si>
  <si>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</si>
  <si>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</si>
  <si>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</si>
  <si>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</si>
  <si>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</si>
  <si>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</si>
  <si>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</si>
  <si>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</si>
  <si>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</si>
  <si>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</si>
  <si>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</si>
  <si>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</si>
  <si>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</si>
  <si>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</si>
  <si>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</si>
  <si>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</si>
  <si>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</si>
  <si>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</si>
  <si>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</si>
  <si>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</si>
  <si>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</si>
  <si>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</si>
  <si>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</si>
  <si>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</si>
  <si>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</si>
  <si>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</si>
  <si>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</si>
  <si>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</si>
  <si>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</si>
  <si>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</si>
  <si>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</si>
  <si>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</si>
  <si>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</si>
  <si>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</si>
  <si>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</si>
  <si>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</si>
  <si>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</si>
  <si>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</si>
  <si>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</si>
  <si>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</si>
  <si>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</si>
  <si>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</si>
  <si>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</si>
  <si>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</si>
  <si>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</si>
  <si>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</si>
  <si>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</si>
  <si>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</si>
  <si>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</si>
  <si>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</si>
  <si>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</si>
  <si>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</si>
  <si>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</si>
  <si>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</si>
  <si>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</si>
  <si>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</si>
  <si>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</si>
  <si>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</si>
  <si>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</si>
  <si>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</si>
  <si>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</si>
  <si>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</si>
  <si>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</si>
  <si>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</si>
  <si>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</si>
  <si>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</si>
  <si>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</si>
  <si>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</si>
  <si>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</si>
  <si>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</si>
  <si>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</si>
  <si>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</si>
  <si>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</si>
  <si>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</si>
  <si>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</si>
  <si>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</si>
  <si>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</si>
  <si>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</si>
  <si>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</si>
  <si>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</si>
  <si>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</si>
  <si>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</si>
  <si>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</si>
  <si>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</si>
  <si>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</si>
  <si>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</si>
  <si>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</si>
  <si>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</si>
  <si>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</si>
  <si>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</si>
  <si>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</si>
  <si>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</si>
  <si>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</si>
  <si>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</si>
  <si>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</si>
  <si>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</si>
  <si>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</si>
  <si>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</si>
  <si>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</si>
  <si>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</si>
  <si>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</si>
  <si>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</si>
  <si>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</si>
  <si>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</si>
  <si>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</si>
  <si>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</si>
  <si>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</si>
  <si>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</si>
  <si>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</si>
  <si>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</si>
  <si>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</si>
  <si>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</si>
  <si>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</si>
  <si>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</si>
  <si>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</si>
  <si>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</si>
  <si>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</si>
  <si>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</si>
  <si>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</si>
  <si>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</si>
  <si>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</si>
  <si>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</si>
  <si>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</si>
  <si>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</si>
  <si>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</si>
  <si>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</si>
  <si>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</si>
  <si>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</si>
  <si>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</si>
  <si>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</si>
  <si>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</si>
  <si>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</si>
  <si>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</si>
  <si>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</si>
  <si>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</si>
  <si>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</si>
  <si>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</si>
  <si>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</si>
  <si>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</si>
  <si>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</si>
  <si>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</si>
  <si>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</si>
  <si>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нарезка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</si>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</sst>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2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N8" sqref="N8:O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1" t="s">
        <v>29</v>
      </c>
      <c r="E1" s="621"/>
      <c r="F1" s="621"/>
      <c r="G1" s="14" t="s">
        <v>65</v>
      </c>
      <c r="H1" s="621" t="s">
        <v>49</v>
      </c>
      <c r="I1" s="621"/>
      <c r="J1" s="621"/>
      <c r="K1" s="621"/>
      <c r="L1" s="621"/>
      <c r="M1" s="621"/>
      <c r="N1" s="621"/>
      <c r="O1" s="622" t="s">
        <v>66</v>
      </c>
      <c r="P1" s="623"/>
      <c r="Q1" s="62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4"/>
      <c r="O2" s="624"/>
      <c r="P2" s="624"/>
      <c r="Q2" s="624"/>
      <c r="R2" s="624"/>
      <c r="S2" s="624"/>
      <c r="T2" s="62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4"/>
      <c r="N3" s="624"/>
      <c r="O3" s="624"/>
      <c r="P3" s="624"/>
      <c r="Q3" s="624"/>
      <c r="R3" s="624"/>
      <c r="S3" s="624"/>
      <c r="T3" s="62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3" t="s">
        <v>8</v>
      </c>
      <c r="B5" s="603"/>
      <c r="C5" s="603"/>
      <c r="D5" s="625"/>
      <c r="E5" s="625"/>
      <c r="F5" s="626" t="s">
        <v>14</v>
      </c>
      <c r="G5" s="626"/>
      <c r="H5" s="625"/>
      <c r="I5" s="625"/>
      <c r="J5" s="625"/>
      <c r="K5" s="625"/>
      <c r="M5" s="27" t="s">
        <v>4</v>
      </c>
      <c r="N5" s="620">
        <v>45155</v>
      </c>
      <c r="O5" s="620"/>
      <c r="Q5" s="627" t="s">
        <v>3</v>
      </c>
      <c r="R5" s="628"/>
      <c r="S5" s="629" t="s">
        <v>681</v>
      </c>
      <c r="T5" s="630"/>
      <c r="Y5" s="60"/>
      <c r="Z5" s="60"/>
      <c r="AA5" s="60"/>
    </row>
    <row r="6" spans="1:28" s="17" customFormat="1" ht="24" customHeight="1" x14ac:dyDescent="0.2">
      <c r="A6" s="603" t="s">
        <v>1</v>
      </c>
      <c r="B6" s="603"/>
      <c r="C6" s="603"/>
      <c r="D6" s="604" t="s">
        <v>700</v>
      </c>
      <c r="E6" s="604"/>
      <c r="F6" s="604"/>
      <c r="G6" s="604"/>
      <c r="H6" s="604"/>
      <c r="I6" s="604"/>
      <c r="J6" s="604"/>
      <c r="K6" s="604"/>
      <c r="M6" s="27" t="s">
        <v>30</v>
      </c>
      <c r="N6" s="605" t="str">
        <f>IF(N5=0," ",CHOOSE(WEEKDAY(N5,2),"Понедельник","Вторник","Среда","Четверг","Пятница","Суббота","Воскресенье"))</f>
        <v>Четверг</v>
      </c>
      <c r="O6" s="605"/>
      <c r="Q6" s="606" t="s">
        <v>5</v>
      </c>
      <c r="R6" s="607"/>
      <c r="S6" s="608" t="s">
        <v>68</v>
      </c>
      <c r="T6" s="60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4" t="str">
        <f>IFERROR(VLOOKUP(DeliveryAddress,Table,3,0),1)</f>
        <v>7</v>
      </c>
      <c r="E7" s="615"/>
      <c r="F7" s="615"/>
      <c r="G7" s="615"/>
      <c r="H7" s="615"/>
      <c r="I7" s="615"/>
      <c r="J7" s="615"/>
      <c r="K7" s="616"/>
      <c r="M7" s="29"/>
      <c r="N7" s="49"/>
      <c r="O7" s="49"/>
      <c r="Q7" s="606"/>
      <c r="R7" s="607"/>
      <c r="S7" s="610"/>
      <c r="T7" s="611"/>
      <c r="Y7" s="60"/>
      <c r="Z7" s="60"/>
      <c r="AA7" s="60"/>
    </row>
    <row r="8" spans="1:28" s="17" customFormat="1" ht="25.5" customHeight="1" x14ac:dyDescent="0.2">
      <c r="A8" s="617" t="s">
        <v>60</v>
      </c>
      <c r="B8" s="617"/>
      <c r="C8" s="617"/>
      <c r="D8" s="618"/>
      <c r="E8" s="618"/>
      <c r="F8" s="618"/>
      <c r="G8" s="618"/>
      <c r="H8" s="618"/>
      <c r="I8" s="618"/>
      <c r="J8" s="618"/>
      <c r="K8" s="618"/>
      <c r="M8" s="27" t="s">
        <v>11</v>
      </c>
      <c r="N8" s="598">
        <v>0.375</v>
      </c>
      <c r="O8" s="598"/>
      <c r="Q8" s="606"/>
      <c r="R8" s="607"/>
      <c r="S8" s="610"/>
      <c r="T8" s="611"/>
      <c r="Y8" s="60"/>
      <c r="Z8" s="60"/>
      <c r="AA8" s="60"/>
    </row>
    <row r="9" spans="1:28" s="17" customFormat="1" ht="39.950000000000003" customHeight="1" x14ac:dyDescent="0.2">
      <c r="A9" s="5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4"/>
      <c r="C9" s="594"/>
      <c r="D9" s="595" t="s">
        <v>48</v>
      </c>
      <c r="E9" s="596"/>
      <c r="F9" s="5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4"/>
      <c r="H9" s="619" t="str">
        <f>IF(AND($A$9="Тип доверенности/получателя при получении в адресе перегруза:",$D$9="Разовая доверенность"),"Введите ФИО","")</f>
        <v/>
      </c>
      <c r="I9" s="619"/>
      <c r="J9" s="6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9"/>
      <c r="M9" s="31" t="s">
        <v>15</v>
      </c>
      <c r="N9" s="620"/>
      <c r="O9" s="620"/>
      <c r="Q9" s="606"/>
      <c r="R9" s="607"/>
      <c r="S9" s="612"/>
      <c r="T9" s="61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4"/>
      <c r="C10" s="594"/>
      <c r="D10" s="595"/>
      <c r="E10" s="596"/>
      <c r="F10" s="5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4"/>
      <c r="H10" s="597" t="str">
        <f>IFERROR(VLOOKUP($D$10,Proxy,2,FALSE),"")</f>
        <v/>
      </c>
      <c r="I10" s="597"/>
      <c r="J10" s="597"/>
      <c r="K10" s="597"/>
      <c r="M10" s="31" t="s">
        <v>35</v>
      </c>
      <c r="N10" s="598"/>
      <c r="O10" s="598"/>
      <c r="R10" s="29" t="s">
        <v>12</v>
      </c>
      <c r="S10" s="599" t="s">
        <v>69</v>
      </c>
      <c r="T10" s="600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8"/>
      <c r="O11" s="598"/>
      <c r="R11" s="29" t="s">
        <v>31</v>
      </c>
      <c r="S11" s="586" t="s">
        <v>57</v>
      </c>
      <c r="T11" s="58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5" t="s">
        <v>70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M12" s="27" t="s">
        <v>33</v>
      </c>
      <c r="N12" s="601"/>
      <c r="O12" s="601"/>
      <c r="P12" s="28"/>
      <c r="Q12"/>
      <c r="R12" s="29" t="s">
        <v>48</v>
      </c>
      <c r="S12" s="602"/>
      <c r="T12" s="602"/>
      <c r="U12"/>
      <c r="Y12" s="60"/>
      <c r="Z12" s="60"/>
      <c r="AA12" s="60"/>
    </row>
    <row r="13" spans="1:28" s="17" customFormat="1" ht="23.25" customHeight="1" x14ac:dyDescent="0.2">
      <c r="A13" s="585" t="s">
        <v>71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31"/>
      <c r="M13" s="31" t="s">
        <v>34</v>
      </c>
      <c r="N13" s="586"/>
      <c r="O13" s="58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5" t="s">
        <v>72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7" t="s">
        <v>73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/>
      <c r="M15" s="588" t="s">
        <v>63</v>
      </c>
      <c r="N15" s="588"/>
      <c r="O15" s="588"/>
      <c r="P15" s="588"/>
      <c r="Q15" s="588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9"/>
      <c r="N16" s="589"/>
      <c r="O16" s="589"/>
      <c r="P16" s="589"/>
      <c r="Q16" s="589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74" t="s">
        <v>61</v>
      </c>
      <c r="B17" s="574" t="s">
        <v>51</v>
      </c>
      <c r="C17" s="591" t="s">
        <v>50</v>
      </c>
      <c r="D17" s="574" t="s">
        <v>52</v>
      </c>
      <c r="E17" s="574"/>
      <c r="F17" s="574" t="s">
        <v>24</v>
      </c>
      <c r="G17" s="574" t="s">
        <v>27</v>
      </c>
      <c r="H17" s="574" t="s">
        <v>25</v>
      </c>
      <c r="I17" s="574" t="s">
        <v>26</v>
      </c>
      <c r="J17" s="592" t="s">
        <v>16</v>
      </c>
      <c r="K17" s="592" t="s">
        <v>2</v>
      </c>
      <c r="L17" s="574" t="s">
        <v>28</v>
      </c>
      <c r="M17" s="574" t="s">
        <v>17</v>
      </c>
      <c r="N17" s="574"/>
      <c r="O17" s="574"/>
      <c r="P17" s="574"/>
      <c r="Q17" s="574"/>
      <c r="R17" s="590" t="s">
        <v>58</v>
      </c>
      <c r="S17" s="574"/>
      <c r="T17" s="574" t="s">
        <v>6</v>
      </c>
      <c r="U17" s="574" t="s">
        <v>44</v>
      </c>
      <c r="V17" s="575" t="s">
        <v>56</v>
      </c>
      <c r="W17" s="574" t="s">
        <v>18</v>
      </c>
      <c r="X17" s="577" t="s">
        <v>62</v>
      </c>
      <c r="Y17" s="577" t="s">
        <v>19</v>
      </c>
      <c r="Z17" s="578" t="s">
        <v>59</v>
      </c>
      <c r="AA17" s="579"/>
      <c r="AB17" s="580"/>
      <c r="AC17" s="584" t="s">
        <v>64</v>
      </c>
    </row>
    <row r="18" spans="1:29" ht="14.25" customHeight="1" x14ac:dyDescent="0.2">
      <c r="A18" s="574"/>
      <c r="B18" s="574"/>
      <c r="C18" s="591"/>
      <c r="D18" s="574"/>
      <c r="E18" s="574"/>
      <c r="F18" s="574" t="s">
        <v>20</v>
      </c>
      <c r="G18" s="574" t="s">
        <v>21</v>
      </c>
      <c r="H18" s="574" t="s">
        <v>22</v>
      </c>
      <c r="I18" s="574" t="s">
        <v>22</v>
      </c>
      <c r="J18" s="593"/>
      <c r="K18" s="593"/>
      <c r="L18" s="574"/>
      <c r="M18" s="574"/>
      <c r="N18" s="574"/>
      <c r="O18" s="574"/>
      <c r="P18" s="574"/>
      <c r="Q18" s="574"/>
      <c r="R18" s="36" t="s">
        <v>47</v>
      </c>
      <c r="S18" s="36" t="s">
        <v>46</v>
      </c>
      <c r="T18" s="574"/>
      <c r="U18" s="574"/>
      <c r="V18" s="576"/>
      <c r="W18" s="574"/>
      <c r="X18" s="577"/>
      <c r="Y18" s="577"/>
      <c r="Z18" s="581"/>
      <c r="AA18" s="582"/>
      <c r="AB18" s="583"/>
      <c r="AC18" s="584"/>
    </row>
    <row r="19" spans="1:29" ht="27.75" customHeight="1" x14ac:dyDescent="0.2">
      <c r="A19" s="339" t="s">
        <v>74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55"/>
      <c r="Y19" s="55"/>
    </row>
    <row r="20" spans="1:29" ht="16.5" customHeight="1" x14ac:dyDescent="0.25">
      <c r="A20" s="340" t="s">
        <v>74</v>
      </c>
      <c r="B20" s="34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  <c r="X20" s="66"/>
      <c r="Y20" s="66"/>
    </row>
    <row r="21" spans="1:29" ht="14.25" customHeight="1" x14ac:dyDescent="0.25">
      <c r="A21" s="322" t="s">
        <v>75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23">
        <v>4607091389258</v>
      </c>
      <c r="E22" s="32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572" t="s">
        <v>78</v>
      </c>
      <c r="N22" s="325"/>
      <c r="O22" s="325"/>
      <c r="P22" s="325"/>
      <c r="Q22" s="32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20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32"/>
      <c r="M23" s="329" t="s">
        <v>43</v>
      </c>
      <c r="N23" s="330"/>
      <c r="O23" s="330"/>
      <c r="P23" s="330"/>
      <c r="Q23" s="330"/>
      <c r="R23" s="330"/>
      <c r="S23" s="33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32"/>
      <c r="M24" s="329" t="s">
        <v>43</v>
      </c>
      <c r="N24" s="330"/>
      <c r="O24" s="330"/>
      <c r="P24" s="330"/>
      <c r="Q24" s="330"/>
      <c r="R24" s="330"/>
      <c r="S24" s="33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22" t="s">
        <v>80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23">
        <v>4607091383881</v>
      </c>
      <c r="E26" s="32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5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23">
        <v>4607091388237</v>
      </c>
      <c r="E27" s="32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23">
        <v>4607091383935</v>
      </c>
      <c r="E28" s="32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23">
        <v>4680115881853</v>
      </c>
      <c r="E29" s="32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569" t="s">
        <v>89</v>
      </c>
      <c r="N29" s="325"/>
      <c r="O29" s="325"/>
      <c r="P29" s="325"/>
      <c r="Q29" s="32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23">
        <v>4607091383911</v>
      </c>
      <c r="E30" s="32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23">
        <v>4607091388244</v>
      </c>
      <c r="E31" s="32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5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20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32"/>
      <c r="M32" s="329" t="s">
        <v>43</v>
      </c>
      <c r="N32" s="330"/>
      <c r="O32" s="330"/>
      <c r="P32" s="330"/>
      <c r="Q32" s="330"/>
      <c r="R32" s="330"/>
      <c r="S32" s="33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32"/>
      <c r="M33" s="329" t="s">
        <v>43</v>
      </c>
      <c r="N33" s="330"/>
      <c r="O33" s="330"/>
      <c r="P33" s="330"/>
      <c r="Q33" s="330"/>
      <c r="R33" s="330"/>
      <c r="S33" s="33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22" t="s">
        <v>94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23">
        <v>4607091388503</v>
      </c>
      <c r="E35" s="32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23">
        <v>4680115880139</v>
      </c>
      <c r="E36" s="32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56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5"/>
      <c r="O36" s="325"/>
      <c r="P36" s="325"/>
      <c r="Q36" s="32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32"/>
      <c r="M37" s="329" t="s">
        <v>43</v>
      </c>
      <c r="N37" s="330"/>
      <c r="O37" s="330"/>
      <c r="P37" s="330"/>
      <c r="Q37" s="330"/>
      <c r="R37" s="330"/>
      <c r="S37" s="33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20"/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32"/>
      <c r="M38" s="329" t="s">
        <v>43</v>
      </c>
      <c r="N38" s="330"/>
      <c r="O38" s="330"/>
      <c r="P38" s="330"/>
      <c r="Q38" s="330"/>
      <c r="R38" s="330"/>
      <c r="S38" s="33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22" t="s">
        <v>102</v>
      </c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22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23">
        <v>4607091388282</v>
      </c>
      <c r="E40" s="32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5"/>
      <c r="O40" s="325"/>
      <c r="P40" s="325"/>
      <c r="Q40" s="32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32"/>
      <c r="M41" s="329" t="s">
        <v>43</v>
      </c>
      <c r="N41" s="330"/>
      <c r="O41" s="330"/>
      <c r="P41" s="330"/>
      <c r="Q41" s="330"/>
      <c r="R41" s="330"/>
      <c r="S41" s="33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20"/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32"/>
      <c r="M42" s="329" t="s">
        <v>43</v>
      </c>
      <c r="N42" s="330"/>
      <c r="O42" s="330"/>
      <c r="P42" s="330"/>
      <c r="Q42" s="330"/>
      <c r="R42" s="330"/>
      <c r="S42" s="33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22" t="s">
        <v>106</v>
      </c>
      <c r="B43" s="322"/>
      <c r="C43" s="322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23">
        <v>4607091389111</v>
      </c>
      <c r="E44" s="323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564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5"/>
      <c r="O44" s="325"/>
      <c r="P44" s="325"/>
      <c r="Q44" s="326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32"/>
      <c r="M45" s="329" t="s">
        <v>43</v>
      </c>
      <c r="N45" s="330"/>
      <c r="O45" s="330"/>
      <c r="P45" s="330"/>
      <c r="Q45" s="330"/>
      <c r="R45" s="330"/>
      <c r="S45" s="331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20"/>
      <c r="B46" s="320"/>
      <c r="C46" s="320"/>
      <c r="D46" s="320"/>
      <c r="E46" s="320"/>
      <c r="F46" s="320"/>
      <c r="G46" s="320"/>
      <c r="H46" s="320"/>
      <c r="I46" s="320"/>
      <c r="J46" s="320"/>
      <c r="K46" s="320"/>
      <c r="L46" s="332"/>
      <c r="M46" s="329" t="s">
        <v>43</v>
      </c>
      <c r="N46" s="330"/>
      <c r="O46" s="330"/>
      <c r="P46" s="330"/>
      <c r="Q46" s="330"/>
      <c r="R46" s="330"/>
      <c r="S46" s="331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39" t="s">
        <v>109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55"/>
      <c r="Y47" s="55"/>
    </row>
    <row r="48" spans="1:29" ht="16.5" customHeight="1" x14ac:dyDescent="0.25">
      <c r="A48" s="340" t="s">
        <v>110</v>
      </c>
      <c r="B48" s="340"/>
      <c r="C48" s="340"/>
      <c r="D48" s="340"/>
      <c r="E48" s="340"/>
      <c r="F48" s="340"/>
      <c r="G48" s="340"/>
      <c r="H48" s="340"/>
      <c r="I48" s="340"/>
      <c r="J48" s="340"/>
      <c r="K48" s="340"/>
      <c r="L48" s="340"/>
      <c r="M48" s="340"/>
      <c r="N48" s="340"/>
      <c r="O48" s="340"/>
      <c r="P48" s="340"/>
      <c r="Q48" s="340"/>
      <c r="R48" s="340"/>
      <c r="S48" s="340"/>
      <c r="T48" s="340"/>
      <c r="U48" s="340"/>
      <c r="V48" s="340"/>
      <c r="W48" s="340"/>
      <c r="X48" s="66"/>
      <c r="Y48" s="66"/>
    </row>
    <row r="49" spans="1:29" ht="14.25" customHeight="1" x14ac:dyDescent="0.25">
      <c r="A49" s="322" t="s">
        <v>111</v>
      </c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2"/>
      <c r="M49" s="322"/>
      <c r="N49" s="322"/>
      <c r="O49" s="322"/>
      <c r="P49" s="322"/>
      <c r="Q49" s="322"/>
      <c r="R49" s="322"/>
      <c r="S49" s="322"/>
      <c r="T49" s="322"/>
      <c r="U49" s="322"/>
      <c r="V49" s="322"/>
      <c r="W49" s="322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23">
        <v>4680115881440</v>
      </c>
      <c r="E50" s="323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5"/>
      <c r="O50" s="325"/>
      <c r="P50" s="325"/>
      <c r="Q50" s="326"/>
      <c r="R50" s="40" t="s">
        <v>48</v>
      </c>
      <c r="S50" s="40" t="s">
        <v>48</v>
      </c>
      <c r="T50" s="41" t="s">
        <v>0</v>
      </c>
      <c r="U50" s="59">
        <v>10</v>
      </c>
      <c r="V50" s="56">
        <f>IFERROR(IF(U50="",0,CEILING((U50/$H50),1)*$H50),"")</f>
        <v>10.8</v>
      </c>
      <c r="W50" s="42">
        <f>IFERROR(IF(V50=0,"",ROUNDUP(V50/H50,0)*0.02175),"")</f>
        <v>2.1749999999999999E-2</v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23">
        <v>4680115881433</v>
      </c>
      <c r="E51" s="323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5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5"/>
      <c r="O51" s="325"/>
      <c r="P51" s="325"/>
      <c r="Q51" s="326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32"/>
      <c r="M52" s="329" t="s">
        <v>43</v>
      </c>
      <c r="N52" s="330"/>
      <c r="O52" s="330"/>
      <c r="P52" s="330"/>
      <c r="Q52" s="330"/>
      <c r="R52" s="330"/>
      <c r="S52" s="331"/>
      <c r="T52" s="43" t="s">
        <v>42</v>
      </c>
      <c r="U52" s="44">
        <f>IFERROR(U50/H50,"0")+IFERROR(U51/H51,"0")</f>
        <v>0.92592592592592582</v>
      </c>
      <c r="V52" s="44">
        <f>IFERROR(V50/H50,"0")+IFERROR(V51/H51,"0")</f>
        <v>1</v>
      </c>
      <c r="W52" s="44">
        <f>IFERROR(IF(W50="",0,W50),"0")+IFERROR(IF(W51="",0,W51),"0")</f>
        <v>2.1749999999999999E-2</v>
      </c>
      <c r="X52" s="68"/>
      <c r="Y52" s="68"/>
    </row>
    <row r="53" spans="1:29" x14ac:dyDescent="0.2">
      <c r="A53" s="320"/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32"/>
      <c r="M53" s="329" t="s">
        <v>43</v>
      </c>
      <c r="N53" s="330"/>
      <c r="O53" s="330"/>
      <c r="P53" s="330"/>
      <c r="Q53" s="330"/>
      <c r="R53" s="330"/>
      <c r="S53" s="331"/>
      <c r="T53" s="43" t="s">
        <v>0</v>
      </c>
      <c r="U53" s="44">
        <f>IFERROR(SUM(U50:U51),"0")</f>
        <v>10</v>
      </c>
      <c r="V53" s="44">
        <f>IFERROR(SUM(V50:V51),"0")</f>
        <v>10.8</v>
      </c>
      <c r="W53" s="43"/>
      <c r="X53" s="68"/>
      <c r="Y53" s="68"/>
    </row>
    <row r="54" spans="1:29" ht="16.5" customHeight="1" x14ac:dyDescent="0.25">
      <c r="A54" s="340" t="s">
        <v>117</v>
      </c>
      <c r="B54" s="340"/>
      <c r="C54" s="340"/>
      <c r="D54" s="340"/>
      <c r="E54" s="340"/>
      <c r="F54" s="340"/>
      <c r="G54" s="340"/>
      <c r="H54" s="340"/>
      <c r="I54" s="340"/>
      <c r="J54" s="340"/>
      <c r="K54" s="340"/>
      <c r="L54" s="340"/>
      <c r="M54" s="340"/>
      <c r="N54" s="340"/>
      <c r="O54" s="340"/>
      <c r="P54" s="340"/>
      <c r="Q54" s="340"/>
      <c r="R54" s="340"/>
      <c r="S54" s="340"/>
      <c r="T54" s="340"/>
      <c r="U54" s="340"/>
      <c r="V54" s="340"/>
      <c r="W54" s="340"/>
      <c r="X54" s="66"/>
      <c r="Y54" s="66"/>
    </row>
    <row r="55" spans="1:29" ht="14.25" customHeight="1" x14ac:dyDescent="0.25">
      <c r="A55" s="322" t="s">
        <v>118</v>
      </c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2"/>
      <c r="M55" s="322"/>
      <c r="N55" s="322"/>
      <c r="O55" s="322"/>
      <c r="P55" s="322"/>
      <c r="Q55" s="322"/>
      <c r="R55" s="322"/>
      <c r="S55" s="322"/>
      <c r="T55" s="322"/>
      <c r="U55" s="322"/>
      <c r="V55" s="322"/>
      <c r="W55" s="322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23">
        <v>4680115881426</v>
      </c>
      <c r="E56" s="323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6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23">
        <v>4680115881419</v>
      </c>
      <c r="E57" s="32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56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6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23">
        <v>4680115881525</v>
      </c>
      <c r="E58" s="32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557" t="s">
        <v>125</v>
      </c>
      <c r="N58" s="325"/>
      <c r="O58" s="325"/>
      <c r="P58" s="325"/>
      <c r="Q58" s="326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20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32"/>
      <c r="M59" s="329" t="s">
        <v>43</v>
      </c>
      <c r="N59" s="330"/>
      <c r="O59" s="330"/>
      <c r="P59" s="330"/>
      <c r="Q59" s="330"/>
      <c r="R59" s="330"/>
      <c r="S59" s="331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32"/>
      <c r="M60" s="329" t="s">
        <v>43</v>
      </c>
      <c r="N60" s="330"/>
      <c r="O60" s="330"/>
      <c r="P60" s="330"/>
      <c r="Q60" s="330"/>
      <c r="R60" s="330"/>
      <c r="S60" s="331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40" t="s">
        <v>109</v>
      </c>
      <c r="B61" s="340"/>
      <c r="C61" s="340"/>
      <c r="D61" s="340"/>
      <c r="E61" s="340"/>
      <c r="F61" s="340"/>
      <c r="G61" s="340"/>
      <c r="H61" s="340"/>
      <c r="I61" s="340"/>
      <c r="J61" s="340"/>
      <c r="K61" s="340"/>
      <c r="L61" s="340"/>
      <c r="M61" s="340"/>
      <c r="N61" s="340"/>
      <c r="O61" s="340"/>
      <c r="P61" s="340"/>
      <c r="Q61" s="340"/>
      <c r="R61" s="340"/>
      <c r="S61" s="340"/>
      <c r="T61" s="340"/>
      <c r="U61" s="340"/>
      <c r="V61" s="340"/>
      <c r="W61" s="340"/>
      <c r="X61" s="66"/>
      <c r="Y61" s="66"/>
    </row>
    <row r="62" spans="1:29" ht="14.25" customHeight="1" x14ac:dyDescent="0.25">
      <c r="A62" s="322" t="s">
        <v>118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23">
        <v>4607091382945</v>
      </c>
      <c r="E63" s="32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55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5"/>
      <c r="O63" s="325"/>
      <c r="P63" s="325"/>
      <c r="Q63" s="326"/>
      <c r="R63" s="40" t="s">
        <v>48</v>
      </c>
      <c r="S63" s="40" t="s">
        <v>48</v>
      </c>
      <c r="T63" s="41" t="s">
        <v>0</v>
      </c>
      <c r="U63" s="59">
        <v>20</v>
      </c>
      <c r="V63" s="56">
        <f t="shared" ref="V63:V79" si="2">IFERROR(IF(U63="",0,CEILING((U63/$H63),1)*$H63),"")</f>
        <v>21.6</v>
      </c>
      <c r="W63" s="42">
        <f>IFERROR(IF(V63=0,"",ROUNDUP(V63/H63,0)*0.02175),"")</f>
        <v>4.3499999999999997E-2</v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23">
        <v>4607091385670</v>
      </c>
      <c r="E64" s="323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23">
        <v>4680115881327</v>
      </c>
      <c r="E65" s="32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6"/>
      <c r="R65" s="40" t="s">
        <v>48</v>
      </c>
      <c r="S65" s="40" t="s">
        <v>48</v>
      </c>
      <c r="T65" s="41" t="s">
        <v>0</v>
      </c>
      <c r="U65" s="59">
        <v>20</v>
      </c>
      <c r="V65" s="56">
        <f t="shared" si="2"/>
        <v>21.6</v>
      </c>
      <c r="W65" s="42">
        <f>IFERROR(IF(V65=0,"",ROUNDUP(V65/H65,0)*0.02175),"")</f>
        <v>4.3499999999999997E-2</v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23">
        <v>4607091388312</v>
      </c>
      <c r="E66" s="32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5"/>
      <c r="O66" s="325"/>
      <c r="P66" s="325"/>
      <c r="Q66" s="326"/>
      <c r="R66" s="40" t="s">
        <v>48</v>
      </c>
      <c r="S66" s="40" t="s">
        <v>48</v>
      </c>
      <c r="T66" s="41" t="s">
        <v>0</v>
      </c>
      <c r="U66" s="59">
        <v>20</v>
      </c>
      <c r="V66" s="56">
        <f t="shared" si="2"/>
        <v>21.6</v>
      </c>
      <c r="W66" s="42">
        <f>IFERROR(IF(V66=0,"",ROUNDUP(V66/H66,0)*0.02175),"")</f>
        <v>4.3499999999999997E-2</v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23">
        <v>4680115882133</v>
      </c>
      <c r="E67" s="323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555" t="s">
        <v>137</v>
      </c>
      <c r="N67" s="325"/>
      <c r="O67" s="325"/>
      <c r="P67" s="325"/>
      <c r="Q67" s="32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23">
        <v>4607091382952</v>
      </c>
      <c r="E68" s="323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5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5"/>
      <c r="O68" s="325"/>
      <c r="P68" s="325"/>
      <c r="Q68" s="32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4301011565</v>
      </c>
      <c r="D69" s="323">
        <v>4680115882539</v>
      </c>
      <c r="E69" s="323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9" t="s">
        <v>143</v>
      </c>
      <c r="L69" s="38">
        <v>50</v>
      </c>
      <c r="M69" s="547" t="s">
        <v>142</v>
      </c>
      <c r="N69" s="325"/>
      <c r="O69" s="325"/>
      <c r="P69" s="325"/>
      <c r="Q69" s="32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144</v>
      </c>
      <c r="B70" s="64" t="s">
        <v>145</v>
      </c>
      <c r="C70" s="37">
        <v>4301011382</v>
      </c>
      <c r="D70" s="323">
        <v>4607091385687</v>
      </c>
      <c r="E70" s="323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143</v>
      </c>
      <c r="L70" s="38">
        <v>50</v>
      </c>
      <c r="M70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5"/>
      <c r="O70" s="325"/>
      <c r="P70" s="325"/>
      <c r="Q70" s="32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23">
        <v>4607091384604</v>
      </c>
      <c r="E71" s="323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5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5"/>
      <c r="O71" s="325"/>
      <c r="P71" s="325"/>
      <c r="Q71" s="32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23">
        <v>4680115880283</v>
      </c>
      <c r="E72" s="323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5"/>
      <c r="O72" s="325"/>
      <c r="P72" s="325"/>
      <c r="Q72" s="32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23">
        <v>4680115881518</v>
      </c>
      <c r="E73" s="32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143</v>
      </c>
      <c r="L73" s="38">
        <v>50</v>
      </c>
      <c r="M73" s="55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5"/>
      <c r="O73" s="325"/>
      <c r="P73" s="325"/>
      <c r="Q73" s="32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4301011443</v>
      </c>
      <c r="D74" s="323">
        <v>4680115881303</v>
      </c>
      <c r="E74" s="323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132</v>
      </c>
      <c r="L74" s="38">
        <v>50</v>
      </c>
      <c r="M74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5"/>
      <c r="O74" s="325"/>
      <c r="P74" s="325"/>
      <c r="Q74" s="326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4301011414</v>
      </c>
      <c r="D75" s="323">
        <v>4607091381986</v>
      </c>
      <c r="E75" s="323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114</v>
      </c>
      <c r="L75" s="38">
        <v>45</v>
      </c>
      <c r="M75" s="54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5"/>
      <c r="O75" s="325"/>
      <c r="P75" s="325"/>
      <c r="Q75" s="326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23">
        <v>4607091388466</v>
      </c>
      <c r="E76" s="323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143</v>
      </c>
      <c r="L76" s="38">
        <v>45</v>
      </c>
      <c r="M76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5"/>
      <c r="O76" s="325"/>
      <c r="P76" s="325"/>
      <c r="Q76" s="326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23">
        <v>4680115880269</v>
      </c>
      <c r="E77" s="323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143</v>
      </c>
      <c r="L77" s="38">
        <v>50</v>
      </c>
      <c r="M77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5"/>
      <c r="O77" s="325"/>
      <c r="P77" s="325"/>
      <c r="Q77" s="32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23">
        <v>4680115880429</v>
      </c>
      <c r="E78" s="323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143</v>
      </c>
      <c r="L78" s="38">
        <v>50</v>
      </c>
      <c r="M78" s="5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5"/>
      <c r="O78" s="325"/>
      <c r="P78" s="325"/>
      <c r="Q78" s="32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23">
        <v>4680115881457</v>
      </c>
      <c r="E79" s="323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143</v>
      </c>
      <c r="L79" s="38">
        <v>50</v>
      </c>
      <c r="M79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5"/>
      <c r="O79" s="325"/>
      <c r="P79" s="325"/>
      <c r="Q79" s="32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32"/>
      <c r="M80" s="329" t="s">
        <v>43</v>
      </c>
      <c r="N80" s="330"/>
      <c r="O80" s="330"/>
      <c r="P80" s="330"/>
      <c r="Q80" s="330"/>
      <c r="R80" s="330"/>
      <c r="S80" s="331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5.5555555555555554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6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0.1305</v>
      </c>
      <c r="X80" s="68"/>
      <c r="Y80" s="68"/>
    </row>
    <row r="81" spans="1:29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32"/>
      <c r="M81" s="329" t="s">
        <v>43</v>
      </c>
      <c r="N81" s="330"/>
      <c r="O81" s="330"/>
      <c r="P81" s="330"/>
      <c r="Q81" s="330"/>
      <c r="R81" s="330"/>
      <c r="S81" s="331"/>
      <c r="T81" s="43" t="s">
        <v>0</v>
      </c>
      <c r="U81" s="44">
        <f>IFERROR(SUM(U63:U79),"0")</f>
        <v>60</v>
      </c>
      <c r="V81" s="44">
        <f>IFERROR(SUM(V63:V79),"0")</f>
        <v>64.800000000000011</v>
      </c>
      <c r="W81" s="43"/>
      <c r="X81" s="68"/>
      <c r="Y81" s="68"/>
    </row>
    <row r="82" spans="1:29" ht="14.25" customHeight="1" x14ac:dyDescent="0.25">
      <c r="A82" s="322" t="s">
        <v>111</v>
      </c>
      <c r="B82" s="322"/>
      <c r="C82" s="322"/>
      <c r="D82" s="322"/>
      <c r="E82" s="322"/>
      <c r="F82" s="322"/>
      <c r="G82" s="322"/>
      <c r="H82" s="322"/>
      <c r="I82" s="322"/>
      <c r="J82" s="322"/>
      <c r="K82" s="322"/>
      <c r="L82" s="322"/>
      <c r="M82" s="322"/>
      <c r="N82" s="322"/>
      <c r="O82" s="322"/>
      <c r="P82" s="322"/>
      <c r="Q82" s="322"/>
      <c r="R82" s="322"/>
      <c r="S82" s="322"/>
      <c r="T82" s="322"/>
      <c r="U82" s="322"/>
      <c r="V82" s="322"/>
      <c r="W82" s="322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23">
        <v>4607091388442</v>
      </c>
      <c r="E83" s="323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540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5"/>
      <c r="O83" s="325"/>
      <c r="P83" s="325"/>
      <c r="Q83" s="326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23">
        <v>4607091384789</v>
      </c>
      <c r="E84" s="323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541" t="s">
        <v>168</v>
      </c>
      <c r="N84" s="325"/>
      <c r="O84" s="325"/>
      <c r="P84" s="325"/>
      <c r="Q84" s="326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23">
        <v>4680115881488</v>
      </c>
      <c r="E85" s="323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5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5"/>
      <c r="O85" s="325"/>
      <c r="P85" s="325"/>
      <c r="Q85" s="326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23">
        <v>4607091384765</v>
      </c>
      <c r="E86" s="323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536" t="s">
        <v>173</v>
      </c>
      <c r="N86" s="325"/>
      <c r="O86" s="325"/>
      <c r="P86" s="325"/>
      <c r="Q86" s="32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23">
        <v>4680115880658</v>
      </c>
      <c r="E87" s="323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53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5"/>
      <c r="O87" s="325"/>
      <c r="P87" s="325"/>
      <c r="Q87" s="32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23">
        <v>4607091381962</v>
      </c>
      <c r="E88" s="323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53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5"/>
      <c r="O88" s="325"/>
      <c r="P88" s="325"/>
      <c r="Q88" s="326"/>
      <c r="R88" s="40" t="s">
        <v>48</v>
      </c>
      <c r="S88" s="40" t="s">
        <v>48</v>
      </c>
      <c r="T88" s="41" t="s">
        <v>0</v>
      </c>
      <c r="U88" s="59">
        <v>6</v>
      </c>
      <c r="V88" s="56">
        <f t="shared" si="4"/>
        <v>6</v>
      </c>
      <c r="W88" s="42">
        <f>IFERROR(IF(V88=0,"",ROUNDUP(V88/H88,0)*0.00753),"")</f>
        <v>1.506E-2</v>
      </c>
      <c r="X88" s="69" t="s">
        <v>48</v>
      </c>
      <c r="Y88" s="70" t="s">
        <v>48</v>
      </c>
      <c r="AC88" s="110" t="s">
        <v>65</v>
      </c>
    </row>
    <row r="89" spans="1:29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32"/>
      <c r="M89" s="329" t="s">
        <v>43</v>
      </c>
      <c r="N89" s="330"/>
      <c r="O89" s="330"/>
      <c r="P89" s="330"/>
      <c r="Q89" s="330"/>
      <c r="R89" s="330"/>
      <c r="S89" s="331"/>
      <c r="T89" s="43" t="s">
        <v>42</v>
      </c>
      <c r="U89" s="44">
        <f>IFERROR(U83/H83,"0")+IFERROR(U84/H84,"0")+IFERROR(U85/H85,"0")+IFERROR(U86/H86,"0")+IFERROR(U87/H87,"0")+IFERROR(U88/H88,"0")</f>
        <v>2</v>
      </c>
      <c r="V89" s="44">
        <f>IFERROR(V83/H83,"0")+IFERROR(V84/H84,"0")+IFERROR(V85/H85,"0")+IFERROR(V86/H86,"0")+IFERROR(V87/H87,"0")+IFERROR(V88/H88,"0")</f>
        <v>2</v>
      </c>
      <c r="W89" s="44">
        <f>IFERROR(IF(W83="",0,W83),"0")+IFERROR(IF(W84="",0,W84),"0")+IFERROR(IF(W85="",0,W85),"0")+IFERROR(IF(W86="",0,W86),"0")+IFERROR(IF(W87="",0,W87),"0")+IFERROR(IF(W88="",0,W88),"0")</f>
        <v>1.506E-2</v>
      </c>
      <c r="X89" s="68"/>
      <c r="Y89" s="68"/>
    </row>
    <row r="90" spans="1:29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32"/>
      <c r="M90" s="329" t="s">
        <v>43</v>
      </c>
      <c r="N90" s="330"/>
      <c r="O90" s="330"/>
      <c r="P90" s="330"/>
      <c r="Q90" s="330"/>
      <c r="R90" s="330"/>
      <c r="S90" s="331"/>
      <c r="T90" s="43" t="s">
        <v>0</v>
      </c>
      <c r="U90" s="44">
        <f>IFERROR(SUM(U83:U88),"0")</f>
        <v>6</v>
      </c>
      <c r="V90" s="44">
        <f>IFERROR(SUM(V83:V88),"0")</f>
        <v>6</v>
      </c>
      <c r="W90" s="43"/>
      <c r="X90" s="68"/>
      <c r="Y90" s="68"/>
    </row>
    <row r="91" spans="1:29" ht="14.25" customHeight="1" x14ac:dyDescent="0.25">
      <c r="A91" s="322" t="s">
        <v>75</v>
      </c>
      <c r="B91" s="322"/>
      <c r="C91" s="322"/>
      <c r="D91" s="322"/>
      <c r="E91" s="322"/>
      <c r="F91" s="322"/>
      <c r="G91" s="322"/>
      <c r="H91" s="322"/>
      <c r="I91" s="322"/>
      <c r="J91" s="322"/>
      <c r="K91" s="322"/>
      <c r="L91" s="322"/>
      <c r="M91" s="322"/>
      <c r="N91" s="322"/>
      <c r="O91" s="322"/>
      <c r="P91" s="322"/>
      <c r="Q91" s="322"/>
      <c r="R91" s="322"/>
      <c r="S91" s="322"/>
      <c r="T91" s="322"/>
      <c r="U91" s="322"/>
      <c r="V91" s="322"/>
      <c r="W91" s="322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23">
        <v>4607091387667</v>
      </c>
      <c r="E92" s="323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23">
        <v>4607091387636</v>
      </c>
      <c r="E93" s="323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23">
        <v>4607091384727</v>
      </c>
      <c r="E94" s="323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5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23">
        <v>4607091386745</v>
      </c>
      <c r="E95" s="323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5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6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23">
        <v>4607091382426</v>
      </c>
      <c r="E96" s="323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6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23">
        <v>4607091386547</v>
      </c>
      <c r="E97" s="323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6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23">
        <v>4607091384703</v>
      </c>
      <c r="E98" s="323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23">
        <v>4607091384734</v>
      </c>
      <c r="E99" s="323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23">
        <v>4607091382464</v>
      </c>
      <c r="E100" s="323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20"/>
      <c r="B101" s="320"/>
      <c r="C101" s="320"/>
      <c r="D101" s="320"/>
      <c r="E101" s="320"/>
      <c r="F101" s="320"/>
      <c r="G101" s="320"/>
      <c r="H101" s="320"/>
      <c r="I101" s="320"/>
      <c r="J101" s="320"/>
      <c r="K101" s="320"/>
      <c r="L101" s="332"/>
      <c r="M101" s="329" t="s">
        <v>43</v>
      </c>
      <c r="N101" s="330"/>
      <c r="O101" s="330"/>
      <c r="P101" s="330"/>
      <c r="Q101" s="330"/>
      <c r="R101" s="330"/>
      <c r="S101" s="331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20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32"/>
      <c r="M102" s="329" t="s">
        <v>43</v>
      </c>
      <c r="N102" s="330"/>
      <c r="O102" s="330"/>
      <c r="P102" s="330"/>
      <c r="Q102" s="330"/>
      <c r="R102" s="330"/>
      <c r="S102" s="331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22" t="s">
        <v>80</v>
      </c>
      <c r="B103" s="322"/>
      <c r="C103" s="322"/>
      <c r="D103" s="322"/>
      <c r="E103" s="322"/>
      <c r="F103" s="322"/>
      <c r="G103" s="322"/>
      <c r="H103" s="322"/>
      <c r="I103" s="322"/>
      <c r="J103" s="322"/>
      <c r="K103" s="322"/>
      <c r="L103" s="322"/>
      <c r="M103" s="322"/>
      <c r="N103" s="322"/>
      <c r="O103" s="322"/>
      <c r="P103" s="322"/>
      <c r="Q103" s="322"/>
      <c r="R103" s="322"/>
      <c r="S103" s="322"/>
      <c r="T103" s="322"/>
      <c r="U103" s="322"/>
      <c r="V103" s="322"/>
      <c r="W103" s="322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23">
        <v>4607091386967</v>
      </c>
      <c r="E104" s="323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143</v>
      </c>
      <c r="L104" s="38">
        <v>45</v>
      </c>
      <c r="M104" s="523" t="s">
        <v>198</v>
      </c>
      <c r="N104" s="325"/>
      <c r="O104" s="325"/>
      <c r="P104" s="325"/>
      <c r="Q104" s="326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23">
        <v>4607091385304</v>
      </c>
      <c r="E105" s="323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52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5"/>
      <c r="O105" s="325"/>
      <c r="P105" s="325"/>
      <c r="Q105" s="326"/>
      <c r="R105" s="40" t="s">
        <v>48</v>
      </c>
      <c r="S105" s="40" t="s">
        <v>48</v>
      </c>
      <c r="T105" s="41" t="s">
        <v>0</v>
      </c>
      <c r="U105" s="59">
        <v>150</v>
      </c>
      <c r="V105" s="56">
        <f t="shared" si="6"/>
        <v>153.9</v>
      </c>
      <c r="W105" s="42">
        <f>IFERROR(IF(V105=0,"",ROUNDUP(V105/H105,0)*0.02175),"")</f>
        <v>0.41324999999999995</v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23">
        <v>4607091386264</v>
      </c>
      <c r="E106" s="323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52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5"/>
      <c r="O106" s="325"/>
      <c r="P106" s="325"/>
      <c r="Q106" s="32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23">
        <v>4607091385731</v>
      </c>
      <c r="E107" s="323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143</v>
      </c>
      <c r="L107" s="38">
        <v>45</v>
      </c>
      <c r="M107" s="519" t="s">
        <v>205</v>
      </c>
      <c r="N107" s="325"/>
      <c r="O107" s="325"/>
      <c r="P107" s="325"/>
      <c r="Q107" s="326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23">
        <v>4680115880214</v>
      </c>
      <c r="E108" s="323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143</v>
      </c>
      <c r="L108" s="38">
        <v>45</v>
      </c>
      <c r="M108" s="520" t="s">
        <v>208</v>
      </c>
      <c r="N108" s="325"/>
      <c r="O108" s="325"/>
      <c r="P108" s="325"/>
      <c r="Q108" s="326"/>
      <c r="R108" s="40" t="s">
        <v>48</v>
      </c>
      <c r="S108" s="40" t="s">
        <v>48</v>
      </c>
      <c r="T108" s="41" t="s">
        <v>0</v>
      </c>
      <c r="U108" s="59">
        <v>4</v>
      </c>
      <c r="V108" s="56">
        <f t="shared" si="6"/>
        <v>5.4</v>
      </c>
      <c r="W108" s="42">
        <f>IFERROR(IF(V108=0,"",ROUNDUP(V108/H108,0)*0.00937),"")</f>
        <v>1.874E-2</v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23">
        <v>4680115880894</v>
      </c>
      <c r="E109" s="323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143</v>
      </c>
      <c r="L109" s="38">
        <v>45</v>
      </c>
      <c r="M109" s="521" t="s">
        <v>211</v>
      </c>
      <c r="N109" s="325"/>
      <c r="O109" s="325"/>
      <c r="P109" s="325"/>
      <c r="Q109" s="326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23">
        <v>4607091385427</v>
      </c>
      <c r="E110" s="323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5"/>
      <c r="O110" s="325"/>
      <c r="P110" s="325"/>
      <c r="Q110" s="326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32"/>
      <c r="M111" s="329" t="s">
        <v>43</v>
      </c>
      <c r="N111" s="330"/>
      <c r="O111" s="330"/>
      <c r="P111" s="330"/>
      <c r="Q111" s="330"/>
      <c r="R111" s="330"/>
      <c r="S111" s="331"/>
      <c r="T111" s="43" t="s">
        <v>42</v>
      </c>
      <c r="U111" s="44">
        <f>IFERROR(U104/H104,"0")+IFERROR(U105/H105,"0")+IFERROR(U106/H106,"0")+IFERROR(U107/H107,"0")+IFERROR(U108/H108,"0")+IFERROR(U109/H109,"0")+IFERROR(U110/H110,"0")</f>
        <v>20</v>
      </c>
      <c r="V111" s="44">
        <f>IFERROR(V104/H104,"0")+IFERROR(V105/H105,"0")+IFERROR(V106/H106,"0")+IFERROR(V107/H107,"0")+IFERROR(V108/H108,"0")+IFERROR(V109/H109,"0")+IFERROR(V110/H110,"0")</f>
        <v>21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0.43198999999999993</v>
      </c>
      <c r="X111" s="68"/>
      <c r="Y111" s="68"/>
    </row>
    <row r="112" spans="1:29" x14ac:dyDescent="0.2">
      <c r="A112" s="320"/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32"/>
      <c r="M112" s="329" t="s">
        <v>43</v>
      </c>
      <c r="N112" s="330"/>
      <c r="O112" s="330"/>
      <c r="P112" s="330"/>
      <c r="Q112" s="330"/>
      <c r="R112" s="330"/>
      <c r="S112" s="331"/>
      <c r="T112" s="43" t="s">
        <v>0</v>
      </c>
      <c r="U112" s="44">
        <f>IFERROR(SUM(U104:U110),"0")</f>
        <v>154</v>
      </c>
      <c r="V112" s="44">
        <f>IFERROR(SUM(V104:V110),"0")</f>
        <v>159.30000000000001</v>
      </c>
      <c r="W112" s="43"/>
      <c r="X112" s="68"/>
      <c r="Y112" s="68"/>
    </row>
    <row r="113" spans="1:29" ht="14.25" customHeight="1" x14ac:dyDescent="0.25">
      <c r="A113" s="322" t="s">
        <v>214</v>
      </c>
      <c r="B113" s="322"/>
      <c r="C113" s="322"/>
      <c r="D113" s="322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2"/>
      <c r="P113" s="322"/>
      <c r="Q113" s="322"/>
      <c r="R113" s="322"/>
      <c r="S113" s="322"/>
      <c r="T113" s="322"/>
      <c r="U113" s="322"/>
      <c r="V113" s="322"/>
      <c r="W113" s="322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23">
        <v>4607091383065</v>
      </c>
      <c r="E114" s="323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5"/>
      <c r="O114" s="325"/>
      <c r="P114" s="325"/>
      <c r="Q114" s="326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4301060350</v>
      </c>
      <c r="D115" s="323">
        <v>4680115881532</v>
      </c>
      <c r="E115" s="323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143</v>
      </c>
      <c r="L115" s="38">
        <v>30</v>
      </c>
      <c r="M115" s="516" t="s">
        <v>219</v>
      </c>
      <c r="N115" s="325"/>
      <c r="O115" s="325"/>
      <c r="P115" s="325"/>
      <c r="Q115" s="326"/>
      <c r="R115" s="40" t="s">
        <v>48</v>
      </c>
      <c r="S115" s="40" t="s">
        <v>48</v>
      </c>
      <c r="T115" s="41" t="s">
        <v>0</v>
      </c>
      <c r="U115" s="59">
        <v>30</v>
      </c>
      <c r="V115" s="56">
        <f>IFERROR(IF(U115="",0,CEILING((U115/$H115),1)*$H115),"")</f>
        <v>32.4</v>
      </c>
      <c r="W115" s="42">
        <f>IFERROR(IF(V115=0,"",ROUNDUP(V115/H115,0)*0.02175),"")</f>
        <v>8.6999999999999994E-2</v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220</v>
      </c>
      <c r="B116" s="64" t="s">
        <v>221</v>
      </c>
      <c r="C116" s="37">
        <v>4301060309</v>
      </c>
      <c r="D116" s="323">
        <v>4680115880238</v>
      </c>
      <c r="E116" s="323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517" t="s">
        <v>222</v>
      </c>
      <c r="N116" s="325"/>
      <c r="O116" s="325"/>
      <c r="P116" s="325"/>
      <c r="Q116" s="326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223</v>
      </c>
      <c r="B117" s="64" t="s">
        <v>224</v>
      </c>
      <c r="C117" s="37">
        <v>4301060351</v>
      </c>
      <c r="D117" s="323">
        <v>4680115881464</v>
      </c>
      <c r="E117" s="323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143</v>
      </c>
      <c r="L117" s="38">
        <v>30</v>
      </c>
      <c r="M117" s="518" t="s">
        <v>225</v>
      </c>
      <c r="N117" s="325"/>
      <c r="O117" s="325"/>
      <c r="P117" s="325"/>
      <c r="Q117" s="326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32"/>
      <c r="M118" s="329" t="s">
        <v>43</v>
      </c>
      <c r="N118" s="330"/>
      <c r="O118" s="330"/>
      <c r="P118" s="330"/>
      <c r="Q118" s="330"/>
      <c r="R118" s="330"/>
      <c r="S118" s="331"/>
      <c r="T118" s="43" t="s">
        <v>42</v>
      </c>
      <c r="U118" s="44">
        <f>IFERROR(U114/H114,"0")+IFERROR(U115/H115,"0")+IFERROR(U116/H116,"0")+IFERROR(U117/H117,"0")</f>
        <v>3.7037037037037037</v>
      </c>
      <c r="V118" s="44">
        <f>IFERROR(V114/H114,"0")+IFERROR(V115/H115,"0")+IFERROR(V116/H116,"0")+IFERROR(V117/H117,"0")</f>
        <v>4</v>
      </c>
      <c r="W118" s="44">
        <f>IFERROR(IF(W114="",0,W114),"0")+IFERROR(IF(W115="",0,W115),"0")+IFERROR(IF(W116="",0,W116),"0")+IFERROR(IF(W117="",0,W117),"0")</f>
        <v>8.6999999999999994E-2</v>
      </c>
      <c r="X118" s="68"/>
      <c r="Y118" s="68"/>
    </row>
    <row r="119" spans="1:29" x14ac:dyDescent="0.2">
      <c r="A119" s="320"/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32"/>
      <c r="M119" s="329" t="s">
        <v>43</v>
      </c>
      <c r="N119" s="330"/>
      <c r="O119" s="330"/>
      <c r="P119" s="330"/>
      <c r="Q119" s="330"/>
      <c r="R119" s="330"/>
      <c r="S119" s="331"/>
      <c r="T119" s="43" t="s">
        <v>0</v>
      </c>
      <c r="U119" s="44">
        <f>IFERROR(SUM(U114:U117),"0")</f>
        <v>30</v>
      </c>
      <c r="V119" s="44">
        <f>IFERROR(SUM(V114:V117),"0")</f>
        <v>32.4</v>
      </c>
      <c r="W119" s="43"/>
      <c r="X119" s="68"/>
      <c r="Y119" s="68"/>
    </row>
    <row r="120" spans="1:29" ht="16.5" customHeight="1" x14ac:dyDescent="0.25">
      <c r="A120" s="340" t="s">
        <v>226</v>
      </c>
      <c r="B120" s="34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  <c r="U120" s="340"/>
      <c r="V120" s="340"/>
      <c r="W120" s="340"/>
      <c r="X120" s="66"/>
      <c r="Y120" s="66"/>
    </row>
    <row r="121" spans="1:29" ht="14.25" customHeight="1" x14ac:dyDescent="0.25">
      <c r="A121" s="322" t="s">
        <v>80</v>
      </c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67"/>
      <c r="Y121" s="67"/>
    </row>
    <row r="122" spans="1:29" ht="27" customHeight="1" x14ac:dyDescent="0.25">
      <c r="A122" s="64" t="s">
        <v>227</v>
      </c>
      <c r="B122" s="64" t="s">
        <v>228</v>
      </c>
      <c r="C122" s="37">
        <v>4301051360</v>
      </c>
      <c r="D122" s="323">
        <v>4607091385168</v>
      </c>
      <c r="E122" s="323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143</v>
      </c>
      <c r="L122" s="38">
        <v>45</v>
      </c>
      <c r="M122" s="5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5"/>
      <c r="O122" s="325"/>
      <c r="P122" s="325"/>
      <c r="Q122" s="326"/>
      <c r="R122" s="40" t="s">
        <v>48</v>
      </c>
      <c r="S122" s="40" t="s">
        <v>48</v>
      </c>
      <c r="T122" s="41" t="s">
        <v>0</v>
      </c>
      <c r="U122" s="59">
        <v>200</v>
      </c>
      <c r="V122" s="56">
        <f>IFERROR(IF(U122="",0,CEILING((U122/$H122),1)*$H122),"")</f>
        <v>202.5</v>
      </c>
      <c r="W122" s="42">
        <f>IFERROR(IF(V122=0,"",ROUNDUP(V122/H122,0)*0.02175),"")</f>
        <v>0.54374999999999996</v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229</v>
      </c>
      <c r="B123" s="64" t="s">
        <v>230</v>
      </c>
      <c r="C123" s="37">
        <v>4301051362</v>
      </c>
      <c r="D123" s="323">
        <v>4607091383256</v>
      </c>
      <c r="E123" s="323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143</v>
      </c>
      <c r="L123" s="38">
        <v>45</v>
      </c>
      <c r="M123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5"/>
      <c r="O123" s="325"/>
      <c r="P123" s="325"/>
      <c r="Q123" s="326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231</v>
      </c>
      <c r="B124" s="64" t="s">
        <v>232</v>
      </c>
      <c r="C124" s="37">
        <v>4301051358</v>
      </c>
      <c r="D124" s="323">
        <v>4607091385748</v>
      </c>
      <c r="E124" s="323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143</v>
      </c>
      <c r="L124" s="38">
        <v>45</v>
      </c>
      <c r="M124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5"/>
      <c r="O124" s="325"/>
      <c r="P124" s="325"/>
      <c r="Q124" s="326"/>
      <c r="R124" s="40" t="s">
        <v>48</v>
      </c>
      <c r="S124" s="40" t="s">
        <v>48</v>
      </c>
      <c r="T124" s="41" t="s">
        <v>0</v>
      </c>
      <c r="U124" s="59">
        <v>6</v>
      </c>
      <c r="V124" s="56">
        <f>IFERROR(IF(U124="",0,CEILING((U124/$H124),1)*$H124),"")</f>
        <v>8.1000000000000014</v>
      </c>
      <c r="W124" s="42">
        <f>IFERROR(IF(V124=0,"",ROUNDUP(V124/H124,0)*0.00753),"")</f>
        <v>2.2589999999999999E-2</v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233</v>
      </c>
      <c r="B125" s="64" t="s">
        <v>234</v>
      </c>
      <c r="C125" s="37">
        <v>4301051364</v>
      </c>
      <c r="D125" s="323">
        <v>4607091384581</v>
      </c>
      <c r="E125" s="323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143</v>
      </c>
      <c r="L125" s="38">
        <v>45</v>
      </c>
      <c r="M125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5"/>
      <c r="O125" s="325"/>
      <c r="P125" s="325"/>
      <c r="Q125" s="326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20"/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32"/>
      <c r="M126" s="329" t="s">
        <v>43</v>
      </c>
      <c r="N126" s="330"/>
      <c r="O126" s="330"/>
      <c r="P126" s="330"/>
      <c r="Q126" s="330"/>
      <c r="R126" s="330"/>
      <c r="S126" s="331"/>
      <c r="T126" s="43" t="s">
        <v>42</v>
      </c>
      <c r="U126" s="44">
        <f>IFERROR(U122/H122,"0")+IFERROR(U123/H123,"0")+IFERROR(U124/H124,"0")+IFERROR(U125/H125,"0")</f>
        <v>26.913580246913579</v>
      </c>
      <c r="V126" s="44">
        <f>IFERROR(V122/H122,"0")+IFERROR(V123/H123,"0")+IFERROR(V124/H124,"0")+IFERROR(V125/H125,"0")</f>
        <v>28</v>
      </c>
      <c r="W126" s="44">
        <f>IFERROR(IF(W122="",0,W122),"0")+IFERROR(IF(W123="",0,W123),"0")+IFERROR(IF(W124="",0,W124),"0")+IFERROR(IF(W125="",0,W125),"0")</f>
        <v>0.56633999999999995</v>
      </c>
      <c r="X126" s="68"/>
      <c r="Y126" s="68"/>
    </row>
    <row r="127" spans="1:29" x14ac:dyDescent="0.2">
      <c r="A127" s="320"/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32"/>
      <c r="M127" s="329" t="s">
        <v>43</v>
      </c>
      <c r="N127" s="330"/>
      <c r="O127" s="330"/>
      <c r="P127" s="330"/>
      <c r="Q127" s="330"/>
      <c r="R127" s="330"/>
      <c r="S127" s="331"/>
      <c r="T127" s="43" t="s">
        <v>0</v>
      </c>
      <c r="U127" s="44">
        <f>IFERROR(SUM(U122:U125),"0")</f>
        <v>206</v>
      </c>
      <c r="V127" s="44">
        <f>IFERROR(SUM(V122:V125),"0")</f>
        <v>210.6</v>
      </c>
      <c r="W127" s="43"/>
      <c r="X127" s="68"/>
      <c r="Y127" s="68"/>
    </row>
    <row r="128" spans="1:29" ht="27.75" customHeight="1" x14ac:dyDescent="0.2">
      <c r="A128" s="339" t="s">
        <v>235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55"/>
      <c r="Y128" s="55"/>
    </row>
    <row r="129" spans="1:29" ht="16.5" customHeight="1" x14ac:dyDescent="0.25">
      <c r="A129" s="340" t="s">
        <v>236</v>
      </c>
      <c r="B129" s="340"/>
      <c r="C129" s="340"/>
      <c r="D129" s="340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66"/>
      <c r="Y129" s="66"/>
    </row>
    <row r="130" spans="1:29" ht="14.25" customHeight="1" x14ac:dyDescent="0.25">
      <c r="A130" s="322" t="s">
        <v>118</v>
      </c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2"/>
      <c r="M130" s="322"/>
      <c r="N130" s="322"/>
      <c r="O130" s="322"/>
      <c r="P130" s="322"/>
      <c r="Q130" s="322"/>
      <c r="R130" s="322"/>
      <c r="S130" s="322"/>
      <c r="T130" s="322"/>
      <c r="U130" s="322"/>
      <c r="V130" s="322"/>
      <c r="W130" s="322"/>
      <c r="X130" s="67"/>
      <c r="Y130" s="67"/>
    </row>
    <row r="131" spans="1:29" ht="27" customHeight="1" x14ac:dyDescent="0.25">
      <c r="A131" s="64" t="s">
        <v>237</v>
      </c>
      <c r="B131" s="64" t="s">
        <v>238</v>
      </c>
      <c r="C131" s="37">
        <v>4301011223</v>
      </c>
      <c r="D131" s="323">
        <v>4607091383423</v>
      </c>
      <c r="E131" s="323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143</v>
      </c>
      <c r="L131" s="38">
        <v>35</v>
      </c>
      <c r="M131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5"/>
      <c r="O131" s="325"/>
      <c r="P131" s="325"/>
      <c r="Q131" s="326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239</v>
      </c>
      <c r="B132" s="64" t="s">
        <v>240</v>
      </c>
      <c r="C132" s="37">
        <v>4301011338</v>
      </c>
      <c r="D132" s="323">
        <v>4607091381405</v>
      </c>
      <c r="E132" s="323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5"/>
      <c r="O132" s="325"/>
      <c r="P132" s="325"/>
      <c r="Q132" s="326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241</v>
      </c>
      <c r="B133" s="64" t="s">
        <v>242</v>
      </c>
      <c r="C133" s="37">
        <v>4301011333</v>
      </c>
      <c r="D133" s="323">
        <v>4607091386516</v>
      </c>
      <c r="E133" s="323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5"/>
      <c r="O133" s="325"/>
      <c r="P133" s="325"/>
      <c r="Q133" s="326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20"/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32"/>
      <c r="M134" s="329" t="s">
        <v>43</v>
      </c>
      <c r="N134" s="330"/>
      <c r="O134" s="330"/>
      <c r="P134" s="330"/>
      <c r="Q134" s="330"/>
      <c r="R134" s="330"/>
      <c r="S134" s="331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20"/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32"/>
      <c r="M135" s="329" t="s">
        <v>43</v>
      </c>
      <c r="N135" s="330"/>
      <c r="O135" s="330"/>
      <c r="P135" s="330"/>
      <c r="Q135" s="330"/>
      <c r="R135" s="330"/>
      <c r="S135" s="331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40" t="s">
        <v>243</v>
      </c>
      <c r="B136" s="340"/>
      <c r="C136" s="340"/>
      <c r="D136" s="340"/>
      <c r="E136" s="340"/>
      <c r="F136" s="340"/>
      <c r="G136" s="340"/>
      <c r="H136" s="340"/>
      <c r="I136" s="340"/>
      <c r="J136" s="340"/>
      <c r="K136" s="340"/>
      <c r="L136" s="340"/>
      <c r="M136" s="340"/>
      <c r="N136" s="340"/>
      <c r="O136" s="340"/>
      <c r="P136" s="340"/>
      <c r="Q136" s="340"/>
      <c r="R136" s="340"/>
      <c r="S136" s="340"/>
      <c r="T136" s="340"/>
      <c r="U136" s="340"/>
      <c r="V136" s="340"/>
      <c r="W136" s="340"/>
      <c r="X136" s="66"/>
      <c r="Y136" s="66"/>
    </row>
    <row r="137" spans="1:29" ht="14.25" customHeight="1" x14ac:dyDescent="0.25">
      <c r="A137" s="322" t="s">
        <v>118</v>
      </c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2"/>
      <c r="P137" s="322"/>
      <c r="Q137" s="322"/>
      <c r="R137" s="322"/>
      <c r="S137" s="322"/>
      <c r="T137" s="322"/>
      <c r="U137" s="322"/>
      <c r="V137" s="322"/>
      <c r="W137" s="322"/>
      <c r="X137" s="67"/>
      <c r="Y137" s="67"/>
    </row>
    <row r="138" spans="1:29" ht="27" customHeight="1" x14ac:dyDescent="0.25">
      <c r="A138" s="64" t="s">
        <v>244</v>
      </c>
      <c r="B138" s="64" t="s">
        <v>245</v>
      </c>
      <c r="C138" s="37">
        <v>4301011346</v>
      </c>
      <c r="D138" s="323">
        <v>4607091387445</v>
      </c>
      <c r="E138" s="323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50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25"/>
      <c r="O138" s="325"/>
      <c r="P138" s="325"/>
      <c r="Q138" s="32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246</v>
      </c>
      <c r="B139" s="64" t="s">
        <v>247</v>
      </c>
      <c r="C139" s="37">
        <v>4301011362</v>
      </c>
      <c r="D139" s="323">
        <v>4607091386004</v>
      </c>
      <c r="E139" s="323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5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25"/>
      <c r="O139" s="325"/>
      <c r="P139" s="325"/>
      <c r="Q139" s="32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246</v>
      </c>
      <c r="B140" s="64" t="s">
        <v>249</v>
      </c>
      <c r="C140" s="37">
        <v>4301011308</v>
      </c>
      <c r="D140" s="323">
        <v>4607091386004</v>
      </c>
      <c r="E140" s="323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50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25"/>
      <c r="O140" s="325"/>
      <c r="P140" s="325"/>
      <c r="Q140" s="32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4301011347</v>
      </c>
      <c r="D141" s="323">
        <v>4607091386073</v>
      </c>
      <c r="E141" s="323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50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25"/>
      <c r="O141" s="325"/>
      <c r="P141" s="325"/>
      <c r="Q141" s="32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252</v>
      </c>
      <c r="B142" s="64" t="s">
        <v>253</v>
      </c>
      <c r="C142" s="37">
        <v>4301011395</v>
      </c>
      <c r="D142" s="323">
        <v>4607091387322</v>
      </c>
      <c r="E142" s="323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9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25"/>
      <c r="O142" s="325"/>
      <c r="P142" s="325"/>
      <c r="Q142" s="326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252</v>
      </c>
      <c r="B143" s="64" t="s">
        <v>254</v>
      </c>
      <c r="C143" s="37">
        <v>4301010928</v>
      </c>
      <c r="D143" s="323">
        <v>4607091387322</v>
      </c>
      <c r="E143" s="323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25"/>
      <c r="O143" s="325"/>
      <c r="P143" s="325"/>
      <c r="Q143" s="326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255</v>
      </c>
      <c r="B144" s="64" t="s">
        <v>256</v>
      </c>
      <c r="C144" s="37">
        <v>4301011311</v>
      </c>
      <c r="D144" s="323">
        <v>4607091387377</v>
      </c>
      <c r="E144" s="323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5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25"/>
      <c r="O144" s="325"/>
      <c r="P144" s="325"/>
      <c r="Q144" s="326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257</v>
      </c>
      <c r="B145" s="64" t="s">
        <v>258</v>
      </c>
      <c r="C145" s="37">
        <v>4301011450</v>
      </c>
      <c r="D145" s="323">
        <v>4680115881402</v>
      </c>
      <c r="E145" s="323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502" t="s">
        <v>259</v>
      </c>
      <c r="N145" s="325"/>
      <c r="O145" s="325"/>
      <c r="P145" s="325"/>
      <c r="Q145" s="326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260</v>
      </c>
      <c r="B146" s="64" t="s">
        <v>261</v>
      </c>
      <c r="C146" s="37">
        <v>4301010945</v>
      </c>
      <c r="D146" s="323">
        <v>4607091387353</v>
      </c>
      <c r="E146" s="323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25"/>
      <c r="O146" s="325"/>
      <c r="P146" s="325"/>
      <c r="Q146" s="326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262</v>
      </c>
      <c r="B147" s="64" t="s">
        <v>263</v>
      </c>
      <c r="C147" s="37">
        <v>4301011328</v>
      </c>
      <c r="D147" s="323">
        <v>4607091386011</v>
      </c>
      <c r="E147" s="323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9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25"/>
      <c r="O147" s="325"/>
      <c r="P147" s="325"/>
      <c r="Q147" s="326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264</v>
      </c>
      <c r="B148" s="64" t="s">
        <v>265</v>
      </c>
      <c r="C148" s="37">
        <v>4301011329</v>
      </c>
      <c r="D148" s="323">
        <v>4607091387308</v>
      </c>
      <c r="E148" s="323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9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25"/>
      <c r="O148" s="325"/>
      <c r="P148" s="325"/>
      <c r="Q148" s="326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266</v>
      </c>
      <c r="B149" s="64" t="s">
        <v>267</v>
      </c>
      <c r="C149" s="37">
        <v>4301011049</v>
      </c>
      <c r="D149" s="323">
        <v>4607091387339</v>
      </c>
      <c r="E149" s="323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9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25"/>
      <c r="O149" s="325"/>
      <c r="P149" s="325"/>
      <c r="Q149" s="326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268</v>
      </c>
      <c r="B150" s="64" t="s">
        <v>269</v>
      </c>
      <c r="C150" s="37">
        <v>4301011433</v>
      </c>
      <c r="D150" s="323">
        <v>4680115882638</v>
      </c>
      <c r="E150" s="323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97" t="s">
        <v>270</v>
      </c>
      <c r="N150" s="325"/>
      <c r="O150" s="325"/>
      <c r="P150" s="325"/>
      <c r="Q150" s="326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271</v>
      </c>
      <c r="B151" s="64" t="s">
        <v>272</v>
      </c>
      <c r="C151" s="37">
        <v>4301011573</v>
      </c>
      <c r="D151" s="323">
        <v>4680115881938</v>
      </c>
      <c r="E151" s="323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98" t="s">
        <v>273</v>
      </c>
      <c r="N151" s="325"/>
      <c r="O151" s="325"/>
      <c r="P151" s="325"/>
      <c r="Q151" s="326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274</v>
      </c>
      <c r="B152" s="64" t="s">
        <v>275</v>
      </c>
      <c r="C152" s="37">
        <v>4301011454</v>
      </c>
      <c r="D152" s="323">
        <v>4680115881396</v>
      </c>
      <c r="E152" s="323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91" t="s">
        <v>276</v>
      </c>
      <c r="N152" s="325"/>
      <c r="O152" s="325"/>
      <c r="P152" s="325"/>
      <c r="Q152" s="326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277</v>
      </c>
      <c r="B153" s="64" t="s">
        <v>278</v>
      </c>
      <c r="C153" s="37">
        <v>4301010944</v>
      </c>
      <c r="D153" s="323">
        <v>4607091387346</v>
      </c>
      <c r="E153" s="323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25"/>
      <c r="O153" s="325"/>
      <c r="P153" s="325"/>
      <c r="Q153" s="326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279</v>
      </c>
      <c r="B154" s="64" t="s">
        <v>280</v>
      </c>
      <c r="C154" s="37">
        <v>4301011353</v>
      </c>
      <c r="D154" s="323">
        <v>4607091389807</v>
      </c>
      <c r="E154" s="323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9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25"/>
      <c r="O154" s="325"/>
      <c r="P154" s="325"/>
      <c r="Q154" s="326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20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32"/>
      <c r="M155" s="329" t="s">
        <v>43</v>
      </c>
      <c r="N155" s="330"/>
      <c r="O155" s="330"/>
      <c r="P155" s="330"/>
      <c r="Q155" s="330"/>
      <c r="R155" s="330"/>
      <c r="S155" s="331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68"/>
      <c r="Y155" s="68"/>
    </row>
    <row r="156" spans="1:29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32"/>
      <c r="M156" s="329" t="s">
        <v>43</v>
      </c>
      <c r="N156" s="330"/>
      <c r="O156" s="330"/>
      <c r="P156" s="330"/>
      <c r="Q156" s="330"/>
      <c r="R156" s="330"/>
      <c r="S156" s="331"/>
      <c r="T156" s="43" t="s">
        <v>0</v>
      </c>
      <c r="U156" s="44">
        <f>IFERROR(SUM(U138:U154),"0")</f>
        <v>0</v>
      </c>
      <c r="V156" s="44">
        <f>IFERROR(SUM(V138:V154),"0")</f>
        <v>0</v>
      </c>
      <c r="W156" s="43"/>
      <c r="X156" s="68"/>
      <c r="Y156" s="68"/>
    </row>
    <row r="157" spans="1:29" ht="14.25" customHeight="1" x14ac:dyDescent="0.25">
      <c r="A157" s="322" t="s">
        <v>111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67"/>
      <c r="Y157" s="67"/>
    </row>
    <row r="158" spans="1:29" ht="16.5" customHeight="1" x14ac:dyDescent="0.25">
      <c r="A158" s="64" t="s">
        <v>281</v>
      </c>
      <c r="B158" s="64" t="s">
        <v>282</v>
      </c>
      <c r="C158" s="37">
        <v>4301020262</v>
      </c>
      <c r="D158" s="323">
        <v>4680115882935</v>
      </c>
      <c r="E158" s="323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143</v>
      </c>
      <c r="L158" s="38">
        <v>50</v>
      </c>
      <c r="M158" s="488" t="s">
        <v>283</v>
      </c>
      <c r="N158" s="325"/>
      <c r="O158" s="325"/>
      <c r="P158" s="325"/>
      <c r="Q158" s="32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23">
        <v>4680115881914</v>
      </c>
      <c r="E159" s="323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89" t="s">
        <v>286</v>
      </c>
      <c r="N159" s="325"/>
      <c r="O159" s="325"/>
      <c r="P159" s="325"/>
      <c r="Q159" s="32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23">
        <v>4680115880764</v>
      </c>
      <c r="E160" s="323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90" t="s">
        <v>289</v>
      </c>
      <c r="N160" s="325"/>
      <c r="O160" s="325"/>
      <c r="P160" s="325"/>
      <c r="Q160" s="326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32"/>
      <c r="M161" s="329" t="s">
        <v>43</v>
      </c>
      <c r="N161" s="330"/>
      <c r="O161" s="330"/>
      <c r="P161" s="330"/>
      <c r="Q161" s="330"/>
      <c r="R161" s="330"/>
      <c r="S161" s="331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20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32"/>
      <c r="M162" s="329" t="s">
        <v>43</v>
      </c>
      <c r="N162" s="330"/>
      <c r="O162" s="330"/>
      <c r="P162" s="330"/>
      <c r="Q162" s="330"/>
      <c r="R162" s="330"/>
      <c r="S162" s="331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22" t="s">
        <v>75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23">
        <v>4607091387193</v>
      </c>
      <c r="E164" s="323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25"/>
      <c r="O164" s="325"/>
      <c r="P164" s="325"/>
      <c r="Q164" s="326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79" si="8">IFERROR(IF(U164="",0,CEILING((U164/$H164),1)*$H164),"")</f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23">
        <v>4607091387230</v>
      </c>
      <c r="E165" s="323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25"/>
      <c r="O165" s="325"/>
      <c r="P165" s="325"/>
      <c r="Q165" s="326"/>
      <c r="R165" s="40" t="s">
        <v>48</v>
      </c>
      <c r="S165" s="40" t="s">
        <v>48</v>
      </c>
      <c r="T165" s="41" t="s">
        <v>0</v>
      </c>
      <c r="U165" s="59">
        <v>38</v>
      </c>
      <c r="V165" s="56">
        <f t="shared" si="8"/>
        <v>42</v>
      </c>
      <c r="W165" s="42">
        <f>IFERROR(IF(V165=0,"",ROUNDUP(V165/H165,0)*0.00753),"")</f>
        <v>7.5300000000000006E-2</v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23">
        <v>4680115880993</v>
      </c>
      <c r="E166" s="323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8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25"/>
      <c r="O166" s="325"/>
      <c r="P166" s="325"/>
      <c r="Q166" s="32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23">
        <v>4680115881761</v>
      </c>
      <c r="E167" s="323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87" t="s">
        <v>298</v>
      </c>
      <c r="N167" s="325"/>
      <c r="O167" s="325"/>
      <c r="P167" s="325"/>
      <c r="Q167" s="32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23">
        <v>4680115881563</v>
      </c>
      <c r="E168" s="323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25"/>
      <c r="O168" s="325"/>
      <c r="P168" s="325"/>
      <c r="Q168" s="326"/>
      <c r="R168" s="40" t="s">
        <v>48</v>
      </c>
      <c r="S168" s="40" t="s">
        <v>48</v>
      </c>
      <c r="T168" s="41" t="s">
        <v>0</v>
      </c>
      <c r="U168" s="59">
        <v>120</v>
      </c>
      <c r="V168" s="56">
        <f t="shared" si="8"/>
        <v>121.80000000000001</v>
      </c>
      <c r="W168" s="42">
        <f>IFERROR(IF(V168=0,"",ROUNDUP(V168/H168,0)*0.00753),"")</f>
        <v>0.21837000000000001</v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23">
        <v>4680115882683</v>
      </c>
      <c r="E169" s="323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80" t="s">
        <v>303</v>
      </c>
      <c r="N169" s="325"/>
      <c r="O169" s="325"/>
      <c r="P169" s="325"/>
      <c r="Q169" s="32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23">
        <v>4680115882690</v>
      </c>
      <c r="E170" s="323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81" t="s">
        <v>306</v>
      </c>
      <c r="N170" s="325"/>
      <c r="O170" s="325"/>
      <c r="P170" s="325"/>
      <c r="Q170" s="32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23">
        <v>4680115882669</v>
      </c>
      <c r="E171" s="32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82" t="s">
        <v>309</v>
      </c>
      <c r="N171" s="325"/>
      <c r="O171" s="325"/>
      <c r="P171" s="325"/>
      <c r="Q171" s="32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23">
        <v>4680115882676</v>
      </c>
      <c r="E172" s="323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83" t="s">
        <v>312</v>
      </c>
      <c r="N172" s="325"/>
      <c r="O172" s="325"/>
      <c r="P172" s="325"/>
      <c r="Q172" s="32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23">
        <v>4607091387285</v>
      </c>
      <c r="E173" s="323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25"/>
      <c r="O173" s="325"/>
      <c r="P173" s="325"/>
      <c r="Q173" s="326"/>
      <c r="R173" s="40" t="s">
        <v>48</v>
      </c>
      <c r="S173" s="40" t="s">
        <v>48</v>
      </c>
      <c r="T173" s="41" t="s">
        <v>0</v>
      </c>
      <c r="U173" s="59">
        <v>4</v>
      </c>
      <c r="V173" s="56">
        <f t="shared" si="8"/>
        <v>4.2</v>
      </c>
      <c r="W173" s="42">
        <f>IFERROR(IF(V173=0,"",ROUNDUP(V173/H173,0)*0.00502),"")</f>
        <v>1.004E-2</v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23">
        <v>4680115880986</v>
      </c>
      <c r="E174" s="323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25"/>
      <c r="O174" s="325"/>
      <c r="P174" s="325"/>
      <c r="Q174" s="326"/>
      <c r="R174" s="40" t="s">
        <v>48</v>
      </c>
      <c r="S174" s="40" t="s">
        <v>48</v>
      </c>
      <c r="T174" s="41" t="s">
        <v>0</v>
      </c>
      <c r="U174" s="59">
        <v>2</v>
      </c>
      <c r="V174" s="56">
        <f t="shared" si="8"/>
        <v>2.1</v>
      </c>
      <c r="W174" s="42">
        <f>IFERROR(IF(V174=0,"",ROUNDUP(V174/H174,0)*0.00502),"")</f>
        <v>5.0200000000000002E-3</v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23">
        <v>4680115880207</v>
      </c>
      <c r="E175" s="323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25"/>
      <c r="O175" s="325"/>
      <c r="P175" s="325"/>
      <c r="Q175" s="32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23">
        <v>4680115881785</v>
      </c>
      <c r="E176" s="323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77" t="s">
        <v>321</v>
      </c>
      <c r="N176" s="325"/>
      <c r="O176" s="325"/>
      <c r="P176" s="325"/>
      <c r="Q176" s="32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23">
        <v>4680115881679</v>
      </c>
      <c r="E177" s="323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7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25"/>
      <c r="O177" s="325"/>
      <c r="P177" s="325"/>
      <c r="Q177" s="32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23">
        <v>4680115880191</v>
      </c>
      <c r="E178" s="323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9" t="s">
        <v>79</v>
      </c>
      <c r="L178" s="38">
        <v>40</v>
      </c>
      <c r="M178" s="471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25"/>
      <c r="O178" s="325"/>
      <c r="P178" s="325"/>
      <c r="Q178" s="326"/>
      <c r="R178" s="40" t="s">
        <v>48</v>
      </c>
      <c r="S178" s="40" t="s">
        <v>48</v>
      </c>
      <c r="T178" s="41" t="s">
        <v>0</v>
      </c>
      <c r="U178" s="59">
        <v>4</v>
      </c>
      <c r="V178" s="56">
        <f t="shared" si="8"/>
        <v>4.8</v>
      </c>
      <c r="W178" s="42">
        <f>IFERROR(IF(V178=0,"",ROUNDUP(V178/H178,0)*0.00753),"")</f>
        <v>1.506E-2</v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23">
        <v>4607091389845</v>
      </c>
      <c r="E179" s="323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7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25"/>
      <c r="O179" s="325"/>
      <c r="P179" s="325"/>
      <c r="Q179" s="32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IFERROR(IF(V179=0,"",ROUNDUP(V179/H179,0)*0.00502),"")</f>
        <v/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20"/>
      <c r="B180" s="320"/>
      <c r="C180" s="320"/>
      <c r="D180" s="320"/>
      <c r="E180" s="320"/>
      <c r="F180" s="320"/>
      <c r="G180" s="320"/>
      <c r="H180" s="320"/>
      <c r="I180" s="320"/>
      <c r="J180" s="320"/>
      <c r="K180" s="320"/>
      <c r="L180" s="332"/>
      <c r="M180" s="329" t="s">
        <v>43</v>
      </c>
      <c r="N180" s="330"/>
      <c r="O180" s="330"/>
      <c r="P180" s="330"/>
      <c r="Q180" s="330"/>
      <c r="R180" s="330"/>
      <c r="S180" s="331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42.142857142857139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44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0.32379000000000002</v>
      </c>
      <c r="X180" s="68"/>
      <c r="Y180" s="68"/>
    </row>
    <row r="181" spans="1:29" x14ac:dyDescent="0.2">
      <c r="A181" s="320"/>
      <c r="B181" s="320"/>
      <c r="C181" s="320"/>
      <c r="D181" s="320"/>
      <c r="E181" s="320"/>
      <c r="F181" s="320"/>
      <c r="G181" s="320"/>
      <c r="H181" s="320"/>
      <c r="I181" s="320"/>
      <c r="J181" s="320"/>
      <c r="K181" s="320"/>
      <c r="L181" s="332"/>
      <c r="M181" s="329" t="s">
        <v>43</v>
      </c>
      <c r="N181" s="330"/>
      <c r="O181" s="330"/>
      <c r="P181" s="330"/>
      <c r="Q181" s="330"/>
      <c r="R181" s="330"/>
      <c r="S181" s="331"/>
      <c r="T181" s="43" t="s">
        <v>0</v>
      </c>
      <c r="U181" s="44">
        <f>IFERROR(SUM(U164:U179),"0")</f>
        <v>168</v>
      </c>
      <c r="V181" s="44">
        <f>IFERROR(SUM(V164:V179),"0")</f>
        <v>174.9</v>
      </c>
      <c r="W181" s="43"/>
      <c r="X181" s="68"/>
      <c r="Y181" s="68"/>
    </row>
    <row r="182" spans="1:29" ht="14.25" customHeight="1" x14ac:dyDescent="0.25">
      <c r="A182" s="322" t="s">
        <v>80</v>
      </c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2"/>
      <c r="M182" s="322"/>
      <c r="N182" s="322"/>
      <c r="O182" s="322"/>
      <c r="P182" s="322"/>
      <c r="Q182" s="322"/>
      <c r="R182" s="322"/>
      <c r="S182" s="322"/>
      <c r="T182" s="322"/>
      <c r="U182" s="322"/>
      <c r="V182" s="322"/>
      <c r="W182" s="322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23">
        <v>4680115881556</v>
      </c>
      <c r="E183" s="323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143</v>
      </c>
      <c r="L183" s="38">
        <v>45</v>
      </c>
      <c r="M183" s="473" t="s">
        <v>330</v>
      </c>
      <c r="N183" s="325"/>
      <c r="O183" s="325"/>
      <c r="P183" s="325"/>
      <c r="Q183" s="326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23">
        <v>4607091387766</v>
      </c>
      <c r="E184" s="323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25"/>
      <c r="O184" s="325"/>
      <c r="P184" s="325"/>
      <c r="Q184" s="326"/>
      <c r="R184" s="40" t="s">
        <v>48</v>
      </c>
      <c r="S184" s="40" t="s">
        <v>48</v>
      </c>
      <c r="T184" s="41" t="s">
        <v>0</v>
      </c>
      <c r="U184" s="59">
        <v>70</v>
      </c>
      <c r="V184" s="56">
        <f t="shared" si="9"/>
        <v>72.899999999999991</v>
      </c>
      <c r="W184" s="42">
        <f>IFERROR(IF(V184=0,"",ROUNDUP(V184/H184,0)*0.02175),"")</f>
        <v>0.19574999999999998</v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23">
        <v>4607091387957</v>
      </c>
      <c r="E185" s="323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25"/>
      <c r="O185" s="325"/>
      <c r="P185" s="325"/>
      <c r="Q185" s="326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23">
        <v>4607091387964</v>
      </c>
      <c r="E186" s="323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25"/>
      <c r="O186" s="325"/>
      <c r="P186" s="325"/>
      <c r="Q186" s="326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23">
        <v>4680115880573</v>
      </c>
      <c r="E187" s="323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143</v>
      </c>
      <c r="L187" s="38">
        <v>45</v>
      </c>
      <c r="M187" s="469" t="s">
        <v>339</v>
      </c>
      <c r="N187" s="325"/>
      <c r="O187" s="325"/>
      <c r="P187" s="325"/>
      <c r="Q187" s="326"/>
      <c r="R187" s="40" t="s">
        <v>48</v>
      </c>
      <c r="S187" s="40" t="s">
        <v>48</v>
      </c>
      <c r="T187" s="41" t="s">
        <v>0</v>
      </c>
      <c r="U187" s="59">
        <v>60</v>
      </c>
      <c r="V187" s="56">
        <f t="shared" si="9"/>
        <v>62.4</v>
      </c>
      <c r="W187" s="42">
        <f>IFERROR(IF(V187=0,"",ROUNDUP(V187/H187,0)*0.02175),"")</f>
        <v>0.17399999999999999</v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23">
        <v>4680115881594</v>
      </c>
      <c r="E188" s="323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143</v>
      </c>
      <c r="L188" s="38">
        <v>40</v>
      </c>
      <c r="M188" s="470" t="s">
        <v>342</v>
      </c>
      <c r="N188" s="325"/>
      <c r="O188" s="325"/>
      <c r="P188" s="325"/>
      <c r="Q188" s="326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23">
        <v>4680115881587</v>
      </c>
      <c r="E189" s="323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61" t="s">
        <v>345</v>
      </c>
      <c r="N189" s="325"/>
      <c r="O189" s="325"/>
      <c r="P189" s="325"/>
      <c r="Q189" s="326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23">
        <v>4680115880962</v>
      </c>
      <c r="E190" s="323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62" t="s">
        <v>348</v>
      </c>
      <c r="N190" s="325"/>
      <c r="O190" s="325"/>
      <c r="P190" s="325"/>
      <c r="Q190" s="326"/>
      <c r="R190" s="40" t="s">
        <v>48</v>
      </c>
      <c r="S190" s="40" t="s">
        <v>48</v>
      </c>
      <c r="T190" s="41" t="s">
        <v>0</v>
      </c>
      <c r="U190" s="59">
        <v>60</v>
      </c>
      <c r="V190" s="56">
        <f t="shared" si="9"/>
        <v>62.4</v>
      </c>
      <c r="W190" s="42">
        <f>IFERROR(IF(V190=0,"",ROUNDUP(V190/H190,0)*0.02175),"")</f>
        <v>0.17399999999999999</v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23">
        <v>4680115881617</v>
      </c>
      <c r="E191" s="323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143</v>
      </c>
      <c r="L191" s="38">
        <v>40</v>
      </c>
      <c r="M191" s="463" t="s">
        <v>351</v>
      </c>
      <c r="N191" s="325"/>
      <c r="O191" s="325"/>
      <c r="P191" s="325"/>
      <c r="Q191" s="32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23">
        <v>4680115881228</v>
      </c>
      <c r="E192" s="323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64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25"/>
      <c r="O192" s="325"/>
      <c r="P192" s="325"/>
      <c r="Q192" s="32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23">
        <v>4680115881037</v>
      </c>
      <c r="E193" s="323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65" t="s">
        <v>356</v>
      </c>
      <c r="N193" s="325"/>
      <c r="O193" s="325"/>
      <c r="P193" s="325"/>
      <c r="Q193" s="32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23">
        <v>4680115881211</v>
      </c>
      <c r="E194" s="323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56" t="s">
        <v>359</v>
      </c>
      <c r="N194" s="325"/>
      <c r="O194" s="325"/>
      <c r="P194" s="325"/>
      <c r="Q194" s="326"/>
      <c r="R194" s="40" t="s">
        <v>48</v>
      </c>
      <c r="S194" s="40" t="s">
        <v>48</v>
      </c>
      <c r="T194" s="41" t="s">
        <v>0</v>
      </c>
      <c r="U194" s="59">
        <v>104</v>
      </c>
      <c r="V194" s="56">
        <f t="shared" si="9"/>
        <v>105.6</v>
      </c>
      <c r="W194" s="42">
        <f>IFERROR(IF(V194=0,"",ROUNDUP(V194/H194,0)*0.00753),"")</f>
        <v>0.33132</v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23">
        <v>4680115881020</v>
      </c>
      <c r="E195" s="323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57" t="s">
        <v>362</v>
      </c>
      <c r="N195" s="325"/>
      <c r="O195" s="325"/>
      <c r="P195" s="325"/>
      <c r="Q195" s="32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23">
        <v>4607091381672</v>
      </c>
      <c r="E196" s="323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5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25"/>
      <c r="O196" s="325"/>
      <c r="P196" s="325"/>
      <c r="Q196" s="32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23">
        <v>4607091387537</v>
      </c>
      <c r="E197" s="323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25"/>
      <c r="O197" s="325"/>
      <c r="P197" s="325"/>
      <c r="Q197" s="32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23">
        <v>4607091387513</v>
      </c>
      <c r="E198" s="323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25"/>
      <c r="O198" s="325"/>
      <c r="P198" s="325"/>
      <c r="Q198" s="32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23">
        <v>4680115882195</v>
      </c>
      <c r="E199" s="323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143</v>
      </c>
      <c r="L199" s="38">
        <v>40</v>
      </c>
      <c r="M199" s="451" t="s">
        <v>371</v>
      </c>
      <c r="N199" s="325"/>
      <c r="O199" s="325"/>
      <c r="P199" s="325"/>
      <c r="Q199" s="32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23">
        <v>4680115882607</v>
      </c>
      <c r="E200" s="323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143</v>
      </c>
      <c r="L200" s="38">
        <v>45</v>
      </c>
      <c r="M200" s="452" t="s">
        <v>374</v>
      </c>
      <c r="N200" s="325"/>
      <c r="O200" s="325"/>
      <c r="P200" s="325"/>
      <c r="Q200" s="32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23">
        <v>4680115880092</v>
      </c>
      <c r="E201" s="323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143</v>
      </c>
      <c r="L201" s="38">
        <v>45</v>
      </c>
      <c r="M201" s="453" t="s">
        <v>377</v>
      </c>
      <c r="N201" s="325"/>
      <c r="O201" s="325"/>
      <c r="P201" s="325"/>
      <c r="Q201" s="326"/>
      <c r="R201" s="40" t="s">
        <v>48</v>
      </c>
      <c r="S201" s="40" t="s">
        <v>48</v>
      </c>
      <c r="T201" s="41" t="s">
        <v>0</v>
      </c>
      <c r="U201" s="59">
        <v>2</v>
      </c>
      <c r="V201" s="56">
        <f t="shared" si="9"/>
        <v>2.4</v>
      </c>
      <c r="W201" s="42">
        <f t="shared" si="10"/>
        <v>7.5300000000000002E-3</v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23">
        <v>4680115880221</v>
      </c>
      <c r="E202" s="323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143</v>
      </c>
      <c r="L202" s="38">
        <v>45</v>
      </c>
      <c r="M202" s="454" t="s">
        <v>380</v>
      </c>
      <c r="N202" s="325"/>
      <c r="O202" s="325"/>
      <c r="P202" s="325"/>
      <c r="Q202" s="32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23">
        <v>4680115882942</v>
      </c>
      <c r="E203" s="323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455" t="s">
        <v>383</v>
      </c>
      <c r="N203" s="325"/>
      <c r="O203" s="325"/>
      <c r="P203" s="325"/>
      <c r="Q203" s="32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23">
        <v>4680115880504</v>
      </c>
      <c r="E204" s="323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44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25"/>
      <c r="O204" s="325"/>
      <c r="P204" s="325"/>
      <c r="Q204" s="326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23">
        <v>4680115882164</v>
      </c>
      <c r="E205" s="323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143</v>
      </c>
      <c r="L205" s="38">
        <v>40</v>
      </c>
      <c r="M205" s="449" t="s">
        <v>388</v>
      </c>
      <c r="N205" s="325"/>
      <c r="O205" s="325"/>
      <c r="P205" s="325"/>
      <c r="Q205" s="326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20"/>
      <c r="B206" s="320"/>
      <c r="C206" s="320"/>
      <c r="D206" s="320"/>
      <c r="E206" s="320"/>
      <c r="F206" s="320"/>
      <c r="G206" s="320"/>
      <c r="H206" s="320"/>
      <c r="I206" s="320"/>
      <c r="J206" s="320"/>
      <c r="K206" s="320"/>
      <c r="L206" s="332"/>
      <c r="M206" s="329" t="s">
        <v>43</v>
      </c>
      <c r="N206" s="330"/>
      <c r="O206" s="330"/>
      <c r="P206" s="330"/>
      <c r="Q206" s="330"/>
      <c r="R206" s="330"/>
      <c r="S206" s="331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68.193257359924033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70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0.88260000000000005</v>
      </c>
      <c r="X206" s="68"/>
      <c r="Y206" s="68"/>
    </row>
    <row r="207" spans="1:29" x14ac:dyDescent="0.2">
      <c r="A207" s="320"/>
      <c r="B207" s="320"/>
      <c r="C207" s="320"/>
      <c r="D207" s="320"/>
      <c r="E207" s="320"/>
      <c r="F207" s="320"/>
      <c r="G207" s="320"/>
      <c r="H207" s="320"/>
      <c r="I207" s="320"/>
      <c r="J207" s="320"/>
      <c r="K207" s="320"/>
      <c r="L207" s="332"/>
      <c r="M207" s="329" t="s">
        <v>43</v>
      </c>
      <c r="N207" s="330"/>
      <c r="O207" s="330"/>
      <c r="P207" s="330"/>
      <c r="Q207" s="330"/>
      <c r="R207" s="330"/>
      <c r="S207" s="331"/>
      <c r="T207" s="43" t="s">
        <v>0</v>
      </c>
      <c r="U207" s="44">
        <f>IFERROR(SUM(U183:U205),"0")</f>
        <v>296</v>
      </c>
      <c r="V207" s="44">
        <f>IFERROR(SUM(V183:V205),"0")</f>
        <v>305.69999999999993</v>
      </c>
      <c r="W207" s="43"/>
      <c r="X207" s="68"/>
      <c r="Y207" s="68"/>
    </row>
    <row r="208" spans="1:29" ht="14.25" customHeight="1" x14ac:dyDescent="0.25">
      <c r="A208" s="322" t="s">
        <v>214</v>
      </c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2"/>
      <c r="M208" s="322"/>
      <c r="N208" s="322"/>
      <c r="O208" s="322"/>
      <c r="P208" s="322"/>
      <c r="Q208" s="322"/>
      <c r="R208" s="322"/>
      <c r="S208" s="322"/>
      <c r="T208" s="322"/>
      <c r="U208" s="322"/>
      <c r="V208" s="322"/>
      <c r="W208" s="322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23">
        <v>4607091380880</v>
      </c>
      <c r="E209" s="323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45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25"/>
      <c r="O209" s="325"/>
      <c r="P209" s="325"/>
      <c r="Q209" s="326"/>
      <c r="R209" s="40" t="s">
        <v>48</v>
      </c>
      <c r="S209" s="40" t="s">
        <v>48</v>
      </c>
      <c r="T209" s="41" t="s">
        <v>0</v>
      </c>
      <c r="U209" s="59">
        <v>50</v>
      </c>
      <c r="V209" s="56">
        <f t="shared" ref="V209:V214" si="11">IFERROR(IF(U209="",0,CEILING((U209/$H209),1)*$H209),"")</f>
        <v>50.400000000000006</v>
      </c>
      <c r="W209" s="42">
        <f>IFERROR(IF(V209=0,"",ROUNDUP(V209/H209,0)*0.02175),"")</f>
        <v>0.1305</v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23">
        <v>4607091384482</v>
      </c>
      <c r="E210" s="323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25"/>
      <c r="O210" s="325"/>
      <c r="P210" s="325"/>
      <c r="Q210" s="326"/>
      <c r="R210" s="40" t="s">
        <v>48</v>
      </c>
      <c r="S210" s="40" t="s">
        <v>48</v>
      </c>
      <c r="T210" s="41" t="s">
        <v>0</v>
      </c>
      <c r="U210" s="59">
        <v>270</v>
      </c>
      <c r="V210" s="56">
        <f t="shared" si="11"/>
        <v>273</v>
      </c>
      <c r="W210" s="42">
        <f>IFERROR(IF(V210=0,"",ROUNDUP(V210/H210,0)*0.02175),"")</f>
        <v>0.76124999999999998</v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23">
        <v>4607091380897</v>
      </c>
      <c r="E211" s="323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25"/>
      <c r="O211" s="325"/>
      <c r="P211" s="325"/>
      <c r="Q211" s="326"/>
      <c r="R211" s="40" t="s">
        <v>48</v>
      </c>
      <c r="S211" s="40" t="s">
        <v>48</v>
      </c>
      <c r="T211" s="41" t="s">
        <v>0</v>
      </c>
      <c r="U211" s="59">
        <v>20</v>
      </c>
      <c r="V211" s="56">
        <f t="shared" si="11"/>
        <v>25.200000000000003</v>
      </c>
      <c r="W211" s="42">
        <f>IFERROR(IF(V211=0,"",ROUNDUP(V211/H211,0)*0.02175),"")</f>
        <v>6.5250000000000002E-2</v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23">
        <v>4680115880801</v>
      </c>
      <c r="E212" s="323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445" t="s">
        <v>397</v>
      </c>
      <c r="N212" s="325"/>
      <c r="O212" s="325"/>
      <c r="P212" s="325"/>
      <c r="Q212" s="326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23">
        <v>4680115880818</v>
      </c>
      <c r="E213" s="323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446" t="s">
        <v>400</v>
      </c>
      <c r="N213" s="325"/>
      <c r="O213" s="325"/>
      <c r="P213" s="325"/>
      <c r="Q213" s="326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1"/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23">
        <v>4680115880368</v>
      </c>
      <c r="E214" s="323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143</v>
      </c>
      <c r="L214" s="38">
        <v>40</v>
      </c>
      <c r="M214" s="447" t="s">
        <v>403</v>
      </c>
      <c r="N214" s="325"/>
      <c r="O214" s="325"/>
      <c r="P214" s="325"/>
      <c r="Q214" s="326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32"/>
      <c r="M215" s="329" t="s">
        <v>43</v>
      </c>
      <c r="N215" s="330"/>
      <c r="O215" s="330"/>
      <c r="P215" s="330"/>
      <c r="Q215" s="330"/>
      <c r="R215" s="330"/>
      <c r="S215" s="331"/>
      <c r="T215" s="43" t="s">
        <v>42</v>
      </c>
      <c r="U215" s="44">
        <f>IFERROR(U209/H209,"0")+IFERROR(U210/H210,"0")+IFERROR(U211/H211,"0")+IFERROR(U212/H212,"0")+IFERROR(U213/H213,"0")+IFERROR(U214/H214,"0")</f>
        <v>42.948717948717942</v>
      </c>
      <c r="V215" s="44">
        <f>IFERROR(V209/H209,"0")+IFERROR(V210/H210,"0")+IFERROR(V211/H211,"0")+IFERROR(V212/H212,"0")+IFERROR(V213/H213,"0")+IFERROR(V214/H214,"0")</f>
        <v>44</v>
      </c>
      <c r="W215" s="44">
        <f>IFERROR(IF(W209="",0,W209),"0")+IFERROR(IF(W210="",0,W210),"0")+IFERROR(IF(W211="",0,W211),"0")+IFERROR(IF(W212="",0,W212),"0")+IFERROR(IF(W213="",0,W213),"0")+IFERROR(IF(W214="",0,W214),"0")</f>
        <v>0.95700000000000007</v>
      </c>
      <c r="X215" s="68"/>
      <c r="Y215" s="68"/>
    </row>
    <row r="216" spans="1:29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32"/>
      <c r="M216" s="329" t="s">
        <v>43</v>
      </c>
      <c r="N216" s="330"/>
      <c r="O216" s="330"/>
      <c r="P216" s="330"/>
      <c r="Q216" s="330"/>
      <c r="R216" s="330"/>
      <c r="S216" s="331"/>
      <c r="T216" s="43" t="s">
        <v>0</v>
      </c>
      <c r="U216" s="44">
        <f>IFERROR(SUM(U209:U214),"0")</f>
        <v>340</v>
      </c>
      <c r="V216" s="44">
        <f>IFERROR(SUM(V209:V214),"0")</f>
        <v>348.59999999999997</v>
      </c>
      <c r="W216" s="43"/>
      <c r="X216" s="68"/>
      <c r="Y216" s="68"/>
    </row>
    <row r="217" spans="1:29" ht="14.25" customHeight="1" x14ac:dyDescent="0.25">
      <c r="A217" s="322" t="s">
        <v>94</v>
      </c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2"/>
      <c r="M217" s="322"/>
      <c r="N217" s="322"/>
      <c r="O217" s="322"/>
      <c r="P217" s="322"/>
      <c r="Q217" s="322"/>
      <c r="R217" s="322"/>
      <c r="S217" s="322"/>
      <c r="T217" s="322"/>
      <c r="U217" s="322"/>
      <c r="V217" s="322"/>
      <c r="W217" s="322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23">
        <v>4607091388374</v>
      </c>
      <c r="E218" s="323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440" t="s">
        <v>406</v>
      </c>
      <c r="N218" s="325"/>
      <c r="O218" s="325"/>
      <c r="P218" s="325"/>
      <c r="Q218" s="326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23">
        <v>4607091388381</v>
      </c>
      <c r="E219" s="323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441" t="s">
        <v>409</v>
      </c>
      <c r="N219" s="325"/>
      <c r="O219" s="325"/>
      <c r="P219" s="325"/>
      <c r="Q219" s="326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23">
        <v>4607091388404</v>
      </c>
      <c r="E220" s="323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25"/>
      <c r="O220" s="325"/>
      <c r="P220" s="325"/>
      <c r="Q220" s="326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20"/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32"/>
      <c r="M221" s="329" t="s">
        <v>43</v>
      </c>
      <c r="N221" s="330"/>
      <c r="O221" s="330"/>
      <c r="P221" s="330"/>
      <c r="Q221" s="330"/>
      <c r="R221" s="330"/>
      <c r="S221" s="331"/>
      <c r="T221" s="43" t="s">
        <v>42</v>
      </c>
      <c r="U221" s="44">
        <f>IFERROR(U218/H218,"0")+IFERROR(U219/H219,"0")+IFERROR(U220/H220,"0")</f>
        <v>0</v>
      </c>
      <c r="V221" s="44">
        <f>IFERROR(V218/H218,"0")+IFERROR(V219/H219,"0")+IFERROR(V220/H220,"0")</f>
        <v>0</v>
      </c>
      <c r="W221" s="44">
        <f>IFERROR(IF(W218="",0,W218),"0")+IFERROR(IF(W219="",0,W219),"0")+IFERROR(IF(W220="",0,W220),"0")</f>
        <v>0</v>
      </c>
      <c r="X221" s="68"/>
      <c r="Y221" s="68"/>
    </row>
    <row r="222" spans="1:29" x14ac:dyDescent="0.2">
      <c r="A222" s="320"/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32"/>
      <c r="M222" s="329" t="s">
        <v>43</v>
      </c>
      <c r="N222" s="330"/>
      <c r="O222" s="330"/>
      <c r="P222" s="330"/>
      <c r="Q222" s="330"/>
      <c r="R222" s="330"/>
      <c r="S222" s="331"/>
      <c r="T222" s="43" t="s">
        <v>0</v>
      </c>
      <c r="U222" s="44">
        <f>IFERROR(SUM(U218:U220),"0")</f>
        <v>0</v>
      </c>
      <c r="V222" s="44">
        <f>IFERROR(SUM(V218:V220),"0")</f>
        <v>0</v>
      </c>
      <c r="W222" s="43"/>
      <c r="X222" s="68"/>
      <c r="Y222" s="68"/>
    </row>
    <row r="223" spans="1:29" ht="14.25" customHeight="1" x14ac:dyDescent="0.25">
      <c r="A223" s="322" t="s">
        <v>412</v>
      </c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2"/>
      <c r="N223" s="322"/>
      <c r="O223" s="322"/>
      <c r="P223" s="322"/>
      <c r="Q223" s="322"/>
      <c r="R223" s="322"/>
      <c r="S223" s="322"/>
      <c r="T223" s="322"/>
      <c r="U223" s="322"/>
      <c r="V223" s="322"/>
      <c r="W223" s="322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4301180007</v>
      </c>
      <c r="D224" s="323">
        <v>4680115881808</v>
      </c>
      <c r="E224" s="323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416</v>
      </c>
      <c r="L224" s="38">
        <v>730</v>
      </c>
      <c r="M224" s="437" t="s">
        <v>415</v>
      </c>
      <c r="N224" s="325"/>
      <c r="O224" s="325"/>
      <c r="P224" s="325"/>
      <c r="Q224" s="326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27" customHeight="1" x14ac:dyDescent="0.25">
      <c r="A225" s="64" t="s">
        <v>417</v>
      </c>
      <c r="B225" s="64" t="s">
        <v>418</v>
      </c>
      <c r="C225" s="37">
        <v>4301180006</v>
      </c>
      <c r="D225" s="323">
        <v>4680115881822</v>
      </c>
      <c r="E225" s="323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416</v>
      </c>
      <c r="L225" s="38">
        <v>730</v>
      </c>
      <c r="M225" s="438" t="s">
        <v>419</v>
      </c>
      <c r="N225" s="325"/>
      <c r="O225" s="325"/>
      <c r="P225" s="325"/>
      <c r="Q225" s="326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420</v>
      </c>
      <c r="B226" s="64" t="s">
        <v>421</v>
      </c>
      <c r="C226" s="37">
        <v>4301180001</v>
      </c>
      <c r="D226" s="323">
        <v>4680115880016</v>
      </c>
      <c r="E226" s="323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416</v>
      </c>
      <c r="L226" s="38">
        <v>730</v>
      </c>
      <c r="M22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25"/>
      <c r="O226" s="325"/>
      <c r="P226" s="325"/>
      <c r="Q226" s="326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x14ac:dyDescent="0.2">
      <c r="A227" s="320"/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32"/>
      <c r="M227" s="329" t="s">
        <v>43</v>
      </c>
      <c r="N227" s="330"/>
      <c r="O227" s="330"/>
      <c r="P227" s="330"/>
      <c r="Q227" s="330"/>
      <c r="R227" s="330"/>
      <c r="S227" s="331"/>
      <c r="T227" s="43" t="s">
        <v>42</v>
      </c>
      <c r="U227" s="44">
        <f>IFERROR(U224/H224,"0")+IFERROR(U225/H225,"0")+IFERROR(U226/H226,"0")</f>
        <v>0</v>
      </c>
      <c r="V227" s="44">
        <f>IFERROR(V224/H224,"0")+IFERROR(V225/H225,"0")+IFERROR(V226/H226,"0")</f>
        <v>0</v>
      </c>
      <c r="W227" s="44">
        <f>IFERROR(IF(W224="",0,W224),"0")+IFERROR(IF(W225="",0,W225),"0")+IFERROR(IF(W226="",0,W226),"0")</f>
        <v>0</v>
      </c>
      <c r="X227" s="68"/>
      <c r="Y227" s="68"/>
    </row>
    <row r="228" spans="1:29" x14ac:dyDescent="0.2">
      <c r="A228" s="320"/>
      <c r="B228" s="320"/>
      <c r="C228" s="320"/>
      <c r="D228" s="320"/>
      <c r="E228" s="320"/>
      <c r="F228" s="320"/>
      <c r="G228" s="320"/>
      <c r="H228" s="320"/>
      <c r="I228" s="320"/>
      <c r="J228" s="320"/>
      <c r="K228" s="320"/>
      <c r="L228" s="332"/>
      <c r="M228" s="329" t="s">
        <v>43</v>
      </c>
      <c r="N228" s="330"/>
      <c r="O228" s="330"/>
      <c r="P228" s="330"/>
      <c r="Q228" s="330"/>
      <c r="R228" s="330"/>
      <c r="S228" s="331"/>
      <c r="T228" s="43" t="s">
        <v>0</v>
      </c>
      <c r="U228" s="44">
        <f>IFERROR(SUM(U224:U226),"0")</f>
        <v>0</v>
      </c>
      <c r="V228" s="44">
        <f>IFERROR(SUM(V224:V226),"0")</f>
        <v>0</v>
      </c>
      <c r="W228" s="43"/>
      <c r="X228" s="68"/>
      <c r="Y228" s="68"/>
    </row>
    <row r="229" spans="1:29" ht="16.5" customHeight="1" x14ac:dyDescent="0.25">
      <c r="A229" s="340" t="s">
        <v>422</v>
      </c>
      <c r="B229" s="340"/>
      <c r="C229" s="340"/>
      <c r="D229" s="340"/>
      <c r="E229" s="340"/>
      <c r="F229" s="340"/>
      <c r="G229" s="340"/>
      <c r="H229" s="340"/>
      <c r="I229" s="340"/>
      <c r="J229" s="340"/>
      <c r="K229" s="340"/>
      <c r="L229" s="340"/>
      <c r="M229" s="340"/>
      <c r="N229" s="340"/>
      <c r="O229" s="340"/>
      <c r="P229" s="340"/>
      <c r="Q229" s="340"/>
      <c r="R229" s="340"/>
      <c r="S229" s="340"/>
      <c r="T229" s="340"/>
      <c r="U229" s="340"/>
      <c r="V229" s="340"/>
      <c r="W229" s="340"/>
      <c r="X229" s="66"/>
      <c r="Y229" s="66"/>
    </row>
    <row r="230" spans="1:29" ht="14.25" customHeight="1" x14ac:dyDescent="0.25">
      <c r="A230" s="322" t="s">
        <v>118</v>
      </c>
      <c r="B230" s="322"/>
      <c r="C230" s="322"/>
      <c r="D230" s="322"/>
      <c r="E230" s="322"/>
      <c r="F230" s="322"/>
      <c r="G230" s="322"/>
      <c r="H230" s="322"/>
      <c r="I230" s="322"/>
      <c r="J230" s="322"/>
      <c r="K230" s="322"/>
      <c r="L230" s="322"/>
      <c r="M230" s="322"/>
      <c r="N230" s="322"/>
      <c r="O230" s="322"/>
      <c r="P230" s="322"/>
      <c r="Q230" s="322"/>
      <c r="R230" s="322"/>
      <c r="S230" s="322"/>
      <c r="T230" s="322"/>
      <c r="U230" s="322"/>
      <c r="V230" s="322"/>
      <c r="W230" s="322"/>
      <c r="X230" s="67"/>
      <c r="Y230" s="67"/>
    </row>
    <row r="231" spans="1:29" ht="27" customHeight="1" x14ac:dyDescent="0.25">
      <c r="A231" s="64" t="s">
        <v>423</v>
      </c>
      <c r="B231" s="64" t="s">
        <v>424</v>
      </c>
      <c r="C231" s="37">
        <v>4301011315</v>
      </c>
      <c r="D231" s="323">
        <v>4607091387421</v>
      </c>
      <c r="E231" s="323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114</v>
      </c>
      <c r="L231" s="38">
        <v>55</v>
      </c>
      <c r="M23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25"/>
      <c r="O231" s="325"/>
      <c r="P231" s="325"/>
      <c r="Q231" s="326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ref="V231:V237" si="12"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423</v>
      </c>
      <c r="B232" s="64" t="s">
        <v>425</v>
      </c>
      <c r="C232" s="37">
        <v>4301011121</v>
      </c>
      <c r="D232" s="323">
        <v>4607091387421</v>
      </c>
      <c r="E232" s="323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9" t="s">
        <v>248</v>
      </c>
      <c r="L232" s="38">
        <v>55</v>
      </c>
      <c r="M23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25"/>
      <c r="O232" s="325"/>
      <c r="P232" s="325"/>
      <c r="Q232" s="326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IFERROR(IF(V232=0,"",ROUNDUP(V232/H232,0)*0.02039),"")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426</v>
      </c>
      <c r="B233" s="64" t="s">
        <v>427</v>
      </c>
      <c r="C233" s="37">
        <v>4301011396</v>
      </c>
      <c r="D233" s="323">
        <v>4607091387452</v>
      </c>
      <c r="E233" s="323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248</v>
      </c>
      <c r="L233" s="38">
        <v>55</v>
      </c>
      <c r="M233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25"/>
      <c r="O233" s="325"/>
      <c r="P233" s="325"/>
      <c r="Q233" s="326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IFERROR(IF(V233=0,"",ROUNDUP(V233/H233,0)*0.02039),"")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426</v>
      </c>
      <c r="B234" s="64" t="s">
        <v>428</v>
      </c>
      <c r="C234" s="37">
        <v>4301011322</v>
      </c>
      <c r="D234" s="323">
        <v>4607091387452</v>
      </c>
      <c r="E234" s="323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9" t="s">
        <v>143</v>
      </c>
      <c r="L234" s="38">
        <v>55</v>
      </c>
      <c r="M234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25"/>
      <c r="O234" s="325"/>
      <c r="P234" s="325"/>
      <c r="Q234" s="326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IFERROR(IF(V234=0,"",ROUNDUP(V234/H234,0)*0.02175),"")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429</v>
      </c>
      <c r="B235" s="64" t="s">
        <v>430</v>
      </c>
      <c r="C235" s="37">
        <v>4301011313</v>
      </c>
      <c r="D235" s="323">
        <v>4607091385984</v>
      </c>
      <c r="E235" s="323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114</v>
      </c>
      <c r="L235" s="38">
        <v>55</v>
      </c>
      <c r="M23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25"/>
      <c r="O235" s="325"/>
      <c r="P235" s="325"/>
      <c r="Q235" s="326"/>
      <c r="R235" s="40" t="s">
        <v>48</v>
      </c>
      <c r="S235" s="40" t="s">
        <v>48</v>
      </c>
      <c r="T235" s="41" t="s">
        <v>0</v>
      </c>
      <c r="U235" s="59">
        <v>10</v>
      </c>
      <c r="V235" s="56">
        <f t="shared" si="12"/>
        <v>10.8</v>
      </c>
      <c r="W235" s="42">
        <f>IFERROR(IF(V235=0,"",ROUNDUP(V235/H235,0)*0.02175),"")</f>
        <v>2.1749999999999999E-2</v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4301011316</v>
      </c>
      <c r="D236" s="323">
        <v>4607091387438</v>
      </c>
      <c r="E236" s="323"/>
      <c r="F236" s="63">
        <v>0.5</v>
      </c>
      <c r="G236" s="38">
        <v>10</v>
      </c>
      <c r="H236" s="63">
        <v>5</v>
      </c>
      <c r="I236" s="63">
        <v>5.24</v>
      </c>
      <c r="J236" s="38">
        <v>120</v>
      </c>
      <c r="K236" s="39" t="s">
        <v>114</v>
      </c>
      <c r="L236" s="38">
        <v>55</v>
      </c>
      <c r="M23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25"/>
      <c r="O236" s="325"/>
      <c r="P236" s="325"/>
      <c r="Q236" s="326"/>
      <c r="R236" s="40" t="s">
        <v>48</v>
      </c>
      <c r="S236" s="40" t="s">
        <v>48</v>
      </c>
      <c r="T236" s="41" t="s">
        <v>0</v>
      </c>
      <c r="U236" s="59">
        <v>0</v>
      </c>
      <c r="V236" s="56">
        <f t="shared" si="12"/>
        <v>0</v>
      </c>
      <c r="W236" s="42" t="str">
        <f>IFERROR(IF(V236=0,"",ROUNDUP(V236/H236,0)*0.00937),"")</f>
        <v/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4301011318</v>
      </c>
      <c r="D237" s="323">
        <v>4607091387469</v>
      </c>
      <c r="E237" s="323"/>
      <c r="F237" s="63">
        <v>0.5</v>
      </c>
      <c r="G237" s="38">
        <v>10</v>
      </c>
      <c r="H237" s="63">
        <v>5</v>
      </c>
      <c r="I237" s="63">
        <v>5.21</v>
      </c>
      <c r="J237" s="38">
        <v>120</v>
      </c>
      <c r="K237" s="39" t="s">
        <v>79</v>
      </c>
      <c r="L237" s="38">
        <v>55</v>
      </c>
      <c r="M23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25"/>
      <c r="O237" s="325"/>
      <c r="P237" s="325"/>
      <c r="Q237" s="326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x14ac:dyDescent="0.2">
      <c r="A238" s="320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32"/>
      <c r="M238" s="329" t="s">
        <v>43</v>
      </c>
      <c r="N238" s="330"/>
      <c r="O238" s="330"/>
      <c r="P238" s="330"/>
      <c r="Q238" s="330"/>
      <c r="R238" s="330"/>
      <c r="S238" s="331"/>
      <c r="T238" s="43" t="s">
        <v>42</v>
      </c>
      <c r="U238" s="44">
        <f>IFERROR(U231/H231,"0")+IFERROR(U232/H232,"0")+IFERROR(U233/H233,"0")+IFERROR(U234/H234,"0")+IFERROR(U235/H235,"0")+IFERROR(U236/H236,"0")+IFERROR(U237/H237,"0")</f>
        <v>0.92592592592592582</v>
      </c>
      <c r="V238" s="44">
        <f>IFERROR(V231/H231,"0")+IFERROR(V232/H232,"0")+IFERROR(V233/H233,"0")+IFERROR(V234/H234,"0")+IFERROR(V235/H235,"0")+IFERROR(V236/H236,"0")+IFERROR(V237/H237,"0")</f>
        <v>1</v>
      </c>
      <c r="W238" s="44">
        <f>IFERROR(IF(W231="",0,W231),"0")+IFERROR(IF(W232="",0,W232),"0")+IFERROR(IF(W233="",0,W233),"0")+IFERROR(IF(W234="",0,W234),"0")+IFERROR(IF(W235="",0,W235),"0")+IFERROR(IF(W236="",0,W236),"0")+IFERROR(IF(W237="",0,W237),"0")</f>
        <v>2.1749999999999999E-2</v>
      </c>
      <c r="X238" s="68"/>
      <c r="Y238" s="68"/>
    </row>
    <row r="239" spans="1:29" x14ac:dyDescent="0.2">
      <c r="A239" s="320"/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32"/>
      <c r="M239" s="329" t="s">
        <v>43</v>
      </c>
      <c r="N239" s="330"/>
      <c r="O239" s="330"/>
      <c r="P239" s="330"/>
      <c r="Q239" s="330"/>
      <c r="R239" s="330"/>
      <c r="S239" s="331"/>
      <c r="T239" s="43" t="s">
        <v>0</v>
      </c>
      <c r="U239" s="44">
        <f>IFERROR(SUM(U231:U237),"0")</f>
        <v>10</v>
      </c>
      <c r="V239" s="44">
        <f>IFERROR(SUM(V231:V237),"0")</f>
        <v>10.8</v>
      </c>
      <c r="W239" s="43"/>
      <c r="X239" s="68"/>
      <c r="Y239" s="68"/>
    </row>
    <row r="240" spans="1:29" ht="14.25" customHeight="1" x14ac:dyDescent="0.25">
      <c r="A240" s="322" t="s">
        <v>75</v>
      </c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2"/>
      <c r="M240" s="322"/>
      <c r="N240" s="322"/>
      <c r="O240" s="322"/>
      <c r="P240" s="322"/>
      <c r="Q240" s="322"/>
      <c r="R240" s="322"/>
      <c r="S240" s="322"/>
      <c r="T240" s="322"/>
      <c r="U240" s="322"/>
      <c r="V240" s="322"/>
      <c r="W240" s="322"/>
      <c r="X240" s="67"/>
      <c r="Y240" s="67"/>
    </row>
    <row r="241" spans="1:29" ht="27" customHeight="1" x14ac:dyDescent="0.25">
      <c r="A241" s="64" t="s">
        <v>435</v>
      </c>
      <c r="B241" s="64" t="s">
        <v>436</v>
      </c>
      <c r="C241" s="37">
        <v>4301031154</v>
      </c>
      <c r="D241" s="323">
        <v>4607091387292</v>
      </c>
      <c r="E241" s="323"/>
      <c r="F241" s="63">
        <v>0.73</v>
      </c>
      <c r="G241" s="38">
        <v>6</v>
      </c>
      <c r="H241" s="63">
        <v>4.38</v>
      </c>
      <c r="I241" s="63">
        <v>4.6399999999999997</v>
      </c>
      <c r="J241" s="38">
        <v>156</v>
      </c>
      <c r="K241" s="39" t="s">
        <v>79</v>
      </c>
      <c r="L241" s="38">
        <v>45</v>
      </c>
      <c r="M24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25"/>
      <c r="O241" s="325"/>
      <c r="P241" s="325"/>
      <c r="Q241" s="326"/>
      <c r="R241" s="40" t="s">
        <v>48</v>
      </c>
      <c r="S241" s="40" t="s">
        <v>48</v>
      </c>
      <c r="T241" s="41" t="s">
        <v>0</v>
      </c>
      <c r="U241" s="59">
        <v>30</v>
      </c>
      <c r="V241" s="56">
        <f>IFERROR(IF(U241="",0,CEILING((U241/$H241),1)*$H241),"")</f>
        <v>30.66</v>
      </c>
      <c r="W241" s="42">
        <f>IFERROR(IF(V241=0,"",ROUNDUP(V241/H241,0)*0.00753),"")</f>
        <v>5.271E-2</v>
      </c>
      <c r="X241" s="69" t="s">
        <v>48</v>
      </c>
      <c r="Y241" s="70" t="s">
        <v>48</v>
      </c>
      <c r="AC241" s="216" t="s">
        <v>65</v>
      </c>
    </row>
    <row r="242" spans="1:29" ht="27" customHeight="1" x14ac:dyDescent="0.25">
      <c r="A242" s="64" t="s">
        <v>437</v>
      </c>
      <c r="B242" s="64" t="s">
        <v>438</v>
      </c>
      <c r="C242" s="37">
        <v>4301031155</v>
      </c>
      <c r="D242" s="323">
        <v>4607091387315</v>
      </c>
      <c r="E242" s="323"/>
      <c r="F242" s="63">
        <v>0.7</v>
      </c>
      <c r="G242" s="38">
        <v>4</v>
      </c>
      <c r="H242" s="63">
        <v>2.8</v>
      </c>
      <c r="I242" s="63">
        <v>3.048</v>
      </c>
      <c r="J242" s="38">
        <v>156</v>
      </c>
      <c r="K242" s="39" t="s">
        <v>79</v>
      </c>
      <c r="L242" s="38">
        <v>45</v>
      </c>
      <c r="M24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25"/>
      <c r="O242" s="325"/>
      <c r="P242" s="325"/>
      <c r="Q242" s="32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32"/>
      <c r="M243" s="329" t="s">
        <v>43</v>
      </c>
      <c r="N243" s="330"/>
      <c r="O243" s="330"/>
      <c r="P243" s="330"/>
      <c r="Q243" s="330"/>
      <c r="R243" s="330"/>
      <c r="S243" s="331"/>
      <c r="T243" s="43" t="s">
        <v>42</v>
      </c>
      <c r="U243" s="44">
        <f>IFERROR(U241/H241,"0")+IFERROR(U242/H242,"0")</f>
        <v>6.8493150684931505</v>
      </c>
      <c r="V243" s="44">
        <f>IFERROR(V241/H241,"0")+IFERROR(V242/H242,"0")</f>
        <v>7</v>
      </c>
      <c r="W243" s="44">
        <f>IFERROR(IF(W241="",0,W241),"0")+IFERROR(IF(W242="",0,W242),"0")</f>
        <v>5.271E-2</v>
      </c>
      <c r="X243" s="68"/>
      <c r="Y243" s="68"/>
    </row>
    <row r="244" spans="1:29" x14ac:dyDescent="0.2">
      <c r="A244" s="320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32"/>
      <c r="M244" s="329" t="s">
        <v>43</v>
      </c>
      <c r="N244" s="330"/>
      <c r="O244" s="330"/>
      <c r="P244" s="330"/>
      <c r="Q244" s="330"/>
      <c r="R244" s="330"/>
      <c r="S244" s="331"/>
      <c r="T244" s="43" t="s">
        <v>0</v>
      </c>
      <c r="U244" s="44">
        <f>IFERROR(SUM(U241:U242),"0")</f>
        <v>30</v>
      </c>
      <c r="V244" s="44">
        <f>IFERROR(SUM(V241:V242),"0")</f>
        <v>30.66</v>
      </c>
      <c r="W244" s="43"/>
      <c r="X244" s="68"/>
      <c r="Y244" s="68"/>
    </row>
    <row r="245" spans="1:29" ht="16.5" customHeight="1" x14ac:dyDescent="0.25">
      <c r="A245" s="340" t="s">
        <v>439</v>
      </c>
      <c r="B245" s="340"/>
      <c r="C245" s="340"/>
      <c r="D245" s="340"/>
      <c r="E245" s="340"/>
      <c r="F245" s="340"/>
      <c r="G245" s="340"/>
      <c r="H245" s="340"/>
      <c r="I245" s="340"/>
      <c r="J245" s="340"/>
      <c r="K245" s="340"/>
      <c r="L245" s="340"/>
      <c r="M245" s="340"/>
      <c r="N245" s="340"/>
      <c r="O245" s="340"/>
      <c r="P245" s="340"/>
      <c r="Q245" s="340"/>
      <c r="R245" s="340"/>
      <c r="S245" s="340"/>
      <c r="T245" s="340"/>
      <c r="U245" s="340"/>
      <c r="V245" s="340"/>
      <c r="W245" s="340"/>
      <c r="X245" s="66"/>
      <c r="Y245" s="66"/>
    </row>
    <row r="246" spans="1:29" ht="14.25" customHeight="1" x14ac:dyDescent="0.25">
      <c r="A246" s="322" t="s">
        <v>75</v>
      </c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2"/>
      <c r="P246" s="322"/>
      <c r="Q246" s="322"/>
      <c r="R246" s="322"/>
      <c r="S246" s="322"/>
      <c r="T246" s="322"/>
      <c r="U246" s="322"/>
      <c r="V246" s="322"/>
      <c r="W246" s="322"/>
      <c r="X246" s="67"/>
      <c r="Y246" s="67"/>
    </row>
    <row r="247" spans="1:29" ht="37.5" customHeight="1" x14ac:dyDescent="0.25">
      <c r="A247" s="64" t="s">
        <v>440</v>
      </c>
      <c r="B247" s="64" t="s">
        <v>441</v>
      </c>
      <c r="C247" s="37">
        <v>4301030368</v>
      </c>
      <c r="D247" s="323">
        <v>4607091383232</v>
      </c>
      <c r="E247" s="323"/>
      <c r="F247" s="63">
        <v>0.28000000000000003</v>
      </c>
      <c r="G247" s="38">
        <v>6</v>
      </c>
      <c r="H247" s="63">
        <v>1.68</v>
      </c>
      <c r="I247" s="63">
        <v>2.6</v>
      </c>
      <c r="J247" s="38">
        <v>156</v>
      </c>
      <c r="K247" s="39" t="s">
        <v>79</v>
      </c>
      <c r="L247" s="38">
        <v>35</v>
      </c>
      <c r="M247" s="4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25"/>
      <c r="O247" s="325"/>
      <c r="P247" s="325"/>
      <c r="Q247" s="326"/>
      <c r="R247" s="40" t="s">
        <v>48</v>
      </c>
      <c r="S247" s="40" t="s">
        <v>48</v>
      </c>
      <c r="T247" s="41" t="s">
        <v>0</v>
      </c>
      <c r="U247" s="59">
        <v>25</v>
      </c>
      <c r="V247" s="56">
        <f>IFERROR(IF(U247="",0,CEILING((U247/$H247),1)*$H247),"")</f>
        <v>25.2</v>
      </c>
      <c r="W247" s="42">
        <f>IFERROR(IF(V247=0,"",ROUNDUP(V247/H247,0)*0.00753),"")</f>
        <v>0.11295000000000001</v>
      </c>
      <c r="X247" s="69" t="s">
        <v>48</v>
      </c>
      <c r="Y247" s="70" t="s">
        <v>48</v>
      </c>
      <c r="AC247" s="218" t="s">
        <v>65</v>
      </c>
    </row>
    <row r="248" spans="1:29" ht="27" customHeight="1" x14ac:dyDescent="0.25">
      <c r="A248" s="64" t="s">
        <v>442</v>
      </c>
      <c r="B248" s="64" t="s">
        <v>443</v>
      </c>
      <c r="C248" s="37">
        <v>4301031066</v>
      </c>
      <c r="D248" s="323">
        <v>4607091383836</v>
      </c>
      <c r="E248" s="323"/>
      <c r="F248" s="63">
        <v>0.3</v>
      </c>
      <c r="G248" s="38">
        <v>6</v>
      </c>
      <c r="H248" s="63">
        <v>1.8</v>
      </c>
      <c r="I248" s="63">
        <v>2.048</v>
      </c>
      <c r="J248" s="38">
        <v>156</v>
      </c>
      <c r="K248" s="39" t="s">
        <v>79</v>
      </c>
      <c r="L248" s="38">
        <v>40</v>
      </c>
      <c r="M248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25"/>
      <c r="O248" s="325"/>
      <c r="P248" s="325"/>
      <c r="Q248" s="326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  <c r="AC248" s="219" t="s">
        <v>65</v>
      </c>
    </row>
    <row r="249" spans="1:29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32"/>
      <c r="M249" s="329" t="s">
        <v>43</v>
      </c>
      <c r="N249" s="330"/>
      <c r="O249" s="330"/>
      <c r="P249" s="330"/>
      <c r="Q249" s="330"/>
      <c r="R249" s="330"/>
      <c r="S249" s="331"/>
      <c r="T249" s="43" t="s">
        <v>42</v>
      </c>
      <c r="U249" s="44">
        <f>IFERROR(U247/H247,"0")+IFERROR(U248/H248,"0")</f>
        <v>14.880952380952381</v>
      </c>
      <c r="V249" s="44">
        <f>IFERROR(V247/H247,"0")+IFERROR(V248/H248,"0")</f>
        <v>15</v>
      </c>
      <c r="W249" s="44">
        <f>IFERROR(IF(W247="",0,W247),"0")+IFERROR(IF(W248="",0,W248),"0")</f>
        <v>0.11295000000000001</v>
      </c>
      <c r="X249" s="68"/>
      <c r="Y249" s="68"/>
    </row>
    <row r="250" spans="1:29" x14ac:dyDescent="0.2">
      <c r="A250" s="320"/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32"/>
      <c r="M250" s="329" t="s">
        <v>43</v>
      </c>
      <c r="N250" s="330"/>
      <c r="O250" s="330"/>
      <c r="P250" s="330"/>
      <c r="Q250" s="330"/>
      <c r="R250" s="330"/>
      <c r="S250" s="331"/>
      <c r="T250" s="43" t="s">
        <v>0</v>
      </c>
      <c r="U250" s="44">
        <f>IFERROR(SUM(U247:U248),"0")</f>
        <v>25</v>
      </c>
      <c r="V250" s="44">
        <f>IFERROR(SUM(V247:V248),"0")</f>
        <v>25.2</v>
      </c>
      <c r="W250" s="43"/>
      <c r="X250" s="68"/>
      <c r="Y250" s="68"/>
    </row>
    <row r="251" spans="1:29" ht="14.25" customHeight="1" x14ac:dyDescent="0.25">
      <c r="A251" s="322" t="s">
        <v>80</v>
      </c>
      <c r="B251" s="322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2"/>
      <c r="N251" s="322"/>
      <c r="O251" s="322"/>
      <c r="P251" s="322"/>
      <c r="Q251" s="322"/>
      <c r="R251" s="322"/>
      <c r="S251" s="322"/>
      <c r="T251" s="322"/>
      <c r="U251" s="322"/>
      <c r="V251" s="322"/>
      <c r="W251" s="322"/>
      <c r="X251" s="67"/>
      <c r="Y251" s="67"/>
    </row>
    <row r="252" spans="1:29" ht="27" customHeight="1" x14ac:dyDescent="0.25">
      <c r="A252" s="64" t="s">
        <v>444</v>
      </c>
      <c r="B252" s="64" t="s">
        <v>445</v>
      </c>
      <c r="C252" s="37">
        <v>4301051142</v>
      </c>
      <c r="D252" s="323">
        <v>4607091387919</v>
      </c>
      <c r="E252" s="323"/>
      <c r="F252" s="63">
        <v>1.35</v>
      </c>
      <c r="G252" s="38">
        <v>6</v>
      </c>
      <c r="H252" s="63">
        <v>8.1</v>
      </c>
      <c r="I252" s="63">
        <v>8.6639999999999997</v>
      </c>
      <c r="J252" s="38">
        <v>56</v>
      </c>
      <c r="K252" s="39" t="s">
        <v>79</v>
      </c>
      <c r="L252" s="38">
        <v>45</v>
      </c>
      <c r="M252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25"/>
      <c r="O252" s="325"/>
      <c r="P252" s="325"/>
      <c r="Q252" s="326"/>
      <c r="R252" s="40" t="s">
        <v>48</v>
      </c>
      <c r="S252" s="40" t="s">
        <v>48</v>
      </c>
      <c r="T252" s="41" t="s">
        <v>0</v>
      </c>
      <c r="U252" s="59">
        <v>80</v>
      </c>
      <c r="V252" s="56">
        <f>IFERROR(IF(U252="",0,CEILING((U252/$H252),1)*$H252),"")</f>
        <v>81</v>
      </c>
      <c r="W252" s="42">
        <f>IFERROR(IF(V252=0,"",ROUNDUP(V252/H252,0)*0.02175),"")</f>
        <v>0.21749999999999997</v>
      </c>
      <c r="X252" s="69" t="s">
        <v>48</v>
      </c>
      <c r="Y252" s="70" t="s">
        <v>48</v>
      </c>
      <c r="AC252" s="220" t="s">
        <v>65</v>
      </c>
    </row>
    <row r="253" spans="1:29" ht="27" customHeight="1" x14ac:dyDescent="0.25">
      <c r="A253" s="64" t="s">
        <v>446</v>
      </c>
      <c r="B253" s="64" t="s">
        <v>447</v>
      </c>
      <c r="C253" s="37">
        <v>4301051109</v>
      </c>
      <c r="D253" s="323">
        <v>4607091383942</v>
      </c>
      <c r="E253" s="323"/>
      <c r="F253" s="63">
        <v>0.42</v>
      </c>
      <c r="G253" s="38">
        <v>6</v>
      </c>
      <c r="H253" s="63">
        <v>2.52</v>
      </c>
      <c r="I253" s="63">
        <v>2.7919999999999998</v>
      </c>
      <c r="J253" s="38">
        <v>156</v>
      </c>
      <c r="K253" s="39" t="s">
        <v>143</v>
      </c>
      <c r="L253" s="38">
        <v>45</v>
      </c>
      <c r="M253" s="42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25"/>
      <c r="O253" s="325"/>
      <c r="P253" s="325"/>
      <c r="Q253" s="326"/>
      <c r="R253" s="40" t="s">
        <v>48</v>
      </c>
      <c r="S253" s="40" t="s">
        <v>48</v>
      </c>
      <c r="T253" s="41" t="s">
        <v>0</v>
      </c>
      <c r="U253" s="59">
        <v>106</v>
      </c>
      <c r="V253" s="56">
        <f>IFERROR(IF(U253="",0,CEILING((U253/$H253),1)*$H253),"")</f>
        <v>108.36</v>
      </c>
      <c r="W253" s="42">
        <f>IFERROR(IF(V253=0,"",ROUNDUP(V253/H253,0)*0.00753),"")</f>
        <v>0.32379000000000002</v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4301051300</v>
      </c>
      <c r="D254" s="323">
        <v>4607091383959</v>
      </c>
      <c r="E254" s="323"/>
      <c r="F254" s="63">
        <v>0.42</v>
      </c>
      <c r="G254" s="38">
        <v>6</v>
      </c>
      <c r="H254" s="63">
        <v>2.52</v>
      </c>
      <c r="I254" s="63">
        <v>2.78</v>
      </c>
      <c r="J254" s="38">
        <v>156</v>
      </c>
      <c r="K254" s="39" t="s">
        <v>79</v>
      </c>
      <c r="L254" s="38">
        <v>35</v>
      </c>
      <c r="M254" s="42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25"/>
      <c r="O254" s="325"/>
      <c r="P254" s="325"/>
      <c r="Q254" s="326"/>
      <c r="R254" s="40" t="s">
        <v>48</v>
      </c>
      <c r="S254" s="40" t="s">
        <v>48</v>
      </c>
      <c r="T254" s="41" t="s">
        <v>0</v>
      </c>
      <c r="U254" s="59">
        <v>54</v>
      </c>
      <c r="V254" s="56">
        <f>IFERROR(IF(U254="",0,CEILING((U254/$H254),1)*$H254),"")</f>
        <v>55.44</v>
      </c>
      <c r="W254" s="42">
        <f>IFERROR(IF(V254=0,"",ROUNDUP(V254/H254,0)*0.00753),"")</f>
        <v>0.16566</v>
      </c>
      <c r="X254" s="69" t="s">
        <v>48</v>
      </c>
      <c r="Y254" s="70" t="s">
        <v>48</v>
      </c>
      <c r="AC254" s="222" t="s">
        <v>65</v>
      </c>
    </row>
    <row r="255" spans="1:29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32"/>
      <c r="M255" s="329" t="s">
        <v>43</v>
      </c>
      <c r="N255" s="330"/>
      <c r="O255" s="330"/>
      <c r="P255" s="330"/>
      <c r="Q255" s="330"/>
      <c r="R255" s="330"/>
      <c r="S255" s="331"/>
      <c r="T255" s="43" t="s">
        <v>42</v>
      </c>
      <c r="U255" s="44">
        <f>IFERROR(U252/H252,"0")+IFERROR(U253/H253,"0")+IFERROR(U254/H254,"0")</f>
        <v>73.368606701940038</v>
      </c>
      <c r="V255" s="44">
        <f>IFERROR(V252/H252,"0")+IFERROR(V253/H253,"0")+IFERROR(V254/H254,"0")</f>
        <v>75</v>
      </c>
      <c r="W255" s="44">
        <f>IFERROR(IF(W252="",0,W252),"0")+IFERROR(IF(W253="",0,W253),"0")+IFERROR(IF(W254="",0,W254),"0")</f>
        <v>0.70695000000000008</v>
      </c>
      <c r="X255" s="68"/>
      <c r="Y255" s="68"/>
    </row>
    <row r="256" spans="1:29" x14ac:dyDescent="0.2">
      <c r="A256" s="320"/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32"/>
      <c r="M256" s="329" t="s">
        <v>43</v>
      </c>
      <c r="N256" s="330"/>
      <c r="O256" s="330"/>
      <c r="P256" s="330"/>
      <c r="Q256" s="330"/>
      <c r="R256" s="330"/>
      <c r="S256" s="331"/>
      <c r="T256" s="43" t="s">
        <v>0</v>
      </c>
      <c r="U256" s="44">
        <f>IFERROR(SUM(U252:U254),"0")</f>
        <v>240</v>
      </c>
      <c r="V256" s="44">
        <f>IFERROR(SUM(V252:V254),"0")</f>
        <v>244.8</v>
      </c>
      <c r="W256" s="43"/>
      <c r="X256" s="68"/>
      <c r="Y256" s="68"/>
    </row>
    <row r="257" spans="1:29" ht="14.25" customHeight="1" x14ac:dyDescent="0.25">
      <c r="A257" s="322" t="s">
        <v>214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67"/>
      <c r="Y257" s="67"/>
    </row>
    <row r="258" spans="1:29" ht="27" customHeight="1" x14ac:dyDescent="0.25">
      <c r="A258" s="64" t="s">
        <v>450</v>
      </c>
      <c r="B258" s="64" t="s">
        <v>451</v>
      </c>
      <c r="C258" s="37">
        <v>4301060324</v>
      </c>
      <c r="D258" s="323">
        <v>4607091388831</v>
      </c>
      <c r="E258" s="323"/>
      <c r="F258" s="63">
        <v>0.38</v>
      </c>
      <c r="G258" s="38">
        <v>6</v>
      </c>
      <c r="H258" s="63">
        <v>2.2799999999999998</v>
      </c>
      <c r="I258" s="63">
        <v>2.552</v>
      </c>
      <c r="J258" s="38">
        <v>156</v>
      </c>
      <c r="K258" s="39" t="s">
        <v>79</v>
      </c>
      <c r="L258" s="38">
        <v>40</v>
      </c>
      <c r="M258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25"/>
      <c r="O258" s="325"/>
      <c r="P258" s="325"/>
      <c r="Q258" s="326"/>
      <c r="R258" s="40" t="s">
        <v>48</v>
      </c>
      <c r="S258" s="40" t="s">
        <v>48</v>
      </c>
      <c r="T258" s="41" t="s">
        <v>0</v>
      </c>
      <c r="U258" s="59">
        <v>4</v>
      </c>
      <c r="V258" s="56">
        <f>IFERROR(IF(U258="",0,CEILING((U258/$H258),1)*$H258),"")</f>
        <v>4.5599999999999996</v>
      </c>
      <c r="W258" s="42">
        <f>IFERROR(IF(V258=0,"",ROUNDUP(V258/H258,0)*0.00753),"")</f>
        <v>1.506E-2</v>
      </c>
      <c r="X258" s="69" t="s">
        <v>48</v>
      </c>
      <c r="Y258" s="70" t="s">
        <v>48</v>
      </c>
      <c r="AC258" s="223" t="s">
        <v>65</v>
      </c>
    </row>
    <row r="259" spans="1:29" x14ac:dyDescent="0.2">
      <c r="A259" s="320"/>
      <c r="B259" s="320"/>
      <c r="C259" s="320"/>
      <c r="D259" s="320"/>
      <c r="E259" s="320"/>
      <c r="F259" s="320"/>
      <c r="G259" s="320"/>
      <c r="H259" s="320"/>
      <c r="I259" s="320"/>
      <c r="J259" s="320"/>
      <c r="K259" s="320"/>
      <c r="L259" s="332"/>
      <c r="M259" s="329" t="s">
        <v>43</v>
      </c>
      <c r="N259" s="330"/>
      <c r="O259" s="330"/>
      <c r="P259" s="330"/>
      <c r="Q259" s="330"/>
      <c r="R259" s="330"/>
      <c r="S259" s="331"/>
      <c r="T259" s="43" t="s">
        <v>42</v>
      </c>
      <c r="U259" s="44">
        <f>IFERROR(U258/H258,"0")</f>
        <v>1.7543859649122808</v>
      </c>
      <c r="V259" s="44">
        <f>IFERROR(V258/H258,"0")</f>
        <v>2</v>
      </c>
      <c r="W259" s="44">
        <f>IFERROR(IF(W258="",0,W258),"0")</f>
        <v>1.506E-2</v>
      </c>
      <c r="X259" s="68"/>
      <c r="Y259" s="68"/>
    </row>
    <row r="260" spans="1:29" x14ac:dyDescent="0.2">
      <c r="A260" s="320"/>
      <c r="B260" s="320"/>
      <c r="C260" s="320"/>
      <c r="D260" s="320"/>
      <c r="E260" s="320"/>
      <c r="F260" s="320"/>
      <c r="G260" s="320"/>
      <c r="H260" s="320"/>
      <c r="I260" s="320"/>
      <c r="J260" s="320"/>
      <c r="K260" s="320"/>
      <c r="L260" s="332"/>
      <c r="M260" s="329" t="s">
        <v>43</v>
      </c>
      <c r="N260" s="330"/>
      <c r="O260" s="330"/>
      <c r="P260" s="330"/>
      <c r="Q260" s="330"/>
      <c r="R260" s="330"/>
      <c r="S260" s="331"/>
      <c r="T260" s="43" t="s">
        <v>0</v>
      </c>
      <c r="U260" s="44">
        <f>IFERROR(SUM(U258:U258),"0")</f>
        <v>4</v>
      </c>
      <c r="V260" s="44">
        <f>IFERROR(SUM(V258:V258),"0")</f>
        <v>4.5599999999999996</v>
      </c>
      <c r="W260" s="43"/>
      <c r="X260" s="68"/>
      <c r="Y260" s="68"/>
    </row>
    <row r="261" spans="1:29" ht="14.25" customHeight="1" x14ac:dyDescent="0.25">
      <c r="A261" s="322" t="s">
        <v>94</v>
      </c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2"/>
      <c r="M261" s="322"/>
      <c r="N261" s="322"/>
      <c r="O261" s="322"/>
      <c r="P261" s="322"/>
      <c r="Q261" s="322"/>
      <c r="R261" s="322"/>
      <c r="S261" s="322"/>
      <c r="T261" s="322"/>
      <c r="U261" s="322"/>
      <c r="V261" s="322"/>
      <c r="W261" s="322"/>
      <c r="X261" s="67"/>
      <c r="Y261" s="67"/>
    </row>
    <row r="262" spans="1:29" ht="27" customHeight="1" x14ac:dyDescent="0.25">
      <c r="A262" s="64" t="s">
        <v>452</v>
      </c>
      <c r="B262" s="64" t="s">
        <v>453</v>
      </c>
      <c r="C262" s="37">
        <v>4301032015</v>
      </c>
      <c r="D262" s="323">
        <v>4607091383102</v>
      </c>
      <c r="E262" s="323"/>
      <c r="F262" s="63">
        <v>0.17</v>
      </c>
      <c r="G262" s="38">
        <v>15</v>
      </c>
      <c r="H262" s="63">
        <v>2.5499999999999998</v>
      </c>
      <c r="I262" s="63">
        <v>2.9750000000000001</v>
      </c>
      <c r="J262" s="38">
        <v>156</v>
      </c>
      <c r="K262" s="39" t="s">
        <v>98</v>
      </c>
      <c r="L262" s="38">
        <v>180</v>
      </c>
      <c r="M262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25"/>
      <c r="O262" s="325"/>
      <c r="P262" s="325"/>
      <c r="Q262" s="326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24" t="s">
        <v>65</v>
      </c>
    </row>
    <row r="263" spans="1:29" x14ac:dyDescent="0.2">
      <c r="A263" s="320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32"/>
      <c r="M263" s="329" t="s">
        <v>43</v>
      </c>
      <c r="N263" s="330"/>
      <c r="O263" s="330"/>
      <c r="P263" s="330"/>
      <c r="Q263" s="330"/>
      <c r="R263" s="330"/>
      <c r="S263" s="331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32"/>
      <c r="M264" s="329" t="s">
        <v>43</v>
      </c>
      <c r="N264" s="330"/>
      <c r="O264" s="330"/>
      <c r="P264" s="330"/>
      <c r="Q264" s="330"/>
      <c r="R264" s="330"/>
      <c r="S264" s="331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39" t="s">
        <v>454</v>
      </c>
      <c r="B265" s="339"/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39"/>
      <c r="P265" s="339"/>
      <c r="Q265" s="339"/>
      <c r="R265" s="339"/>
      <c r="S265" s="339"/>
      <c r="T265" s="339"/>
      <c r="U265" s="339"/>
      <c r="V265" s="339"/>
      <c r="W265" s="339"/>
      <c r="X265" s="55"/>
      <c r="Y265" s="55"/>
    </row>
    <row r="266" spans="1:29" ht="16.5" customHeight="1" x14ac:dyDescent="0.25">
      <c r="A266" s="340" t="s">
        <v>455</v>
      </c>
      <c r="B266" s="340"/>
      <c r="C266" s="340"/>
      <c r="D266" s="340"/>
      <c r="E266" s="340"/>
      <c r="F266" s="340"/>
      <c r="G266" s="340"/>
      <c r="H266" s="340"/>
      <c r="I266" s="340"/>
      <c r="J266" s="340"/>
      <c r="K266" s="340"/>
      <c r="L266" s="340"/>
      <c r="M266" s="340"/>
      <c r="N266" s="340"/>
      <c r="O266" s="340"/>
      <c r="P266" s="340"/>
      <c r="Q266" s="340"/>
      <c r="R266" s="340"/>
      <c r="S266" s="340"/>
      <c r="T266" s="340"/>
      <c r="U266" s="340"/>
      <c r="V266" s="340"/>
      <c r="W266" s="340"/>
      <c r="X266" s="66"/>
      <c r="Y266" s="66"/>
    </row>
    <row r="267" spans="1:29" ht="14.25" customHeight="1" x14ac:dyDescent="0.25">
      <c r="A267" s="322" t="s">
        <v>118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67"/>
      <c r="Y267" s="67"/>
    </row>
    <row r="268" spans="1:29" ht="27" customHeight="1" x14ac:dyDescent="0.25">
      <c r="A268" s="64" t="s">
        <v>456</v>
      </c>
      <c r="B268" s="64" t="s">
        <v>457</v>
      </c>
      <c r="C268" s="37">
        <v>4301011339</v>
      </c>
      <c r="D268" s="323">
        <v>4607091383997</v>
      </c>
      <c r="E268" s="323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25"/>
      <c r="O268" s="325"/>
      <c r="P268" s="325"/>
      <c r="Q268" s="326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225" t="s">
        <v>65</v>
      </c>
    </row>
    <row r="269" spans="1:29" ht="27" customHeight="1" x14ac:dyDescent="0.25">
      <c r="A269" s="64" t="s">
        <v>456</v>
      </c>
      <c r="B269" s="64" t="s">
        <v>458</v>
      </c>
      <c r="C269" s="37">
        <v>4301011239</v>
      </c>
      <c r="D269" s="323">
        <v>4607091383997</v>
      </c>
      <c r="E269" s="323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248</v>
      </c>
      <c r="L269" s="38">
        <v>60</v>
      </c>
      <c r="M269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25"/>
      <c r="O269" s="325"/>
      <c r="P269" s="325"/>
      <c r="Q269" s="326"/>
      <c r="R269" s="40" t="s">
        <v>48</v>
      </c>
      <c r="S269" s="40" t="s">
        <v>48</v>
      </c>
      <c r="T269" s="41" t="s">
        <v>0</v>
      </c>
      <c r="U269" s="59">
        <v>3400</v>
      </c>
      <c r="V269" s="56">
        <f t="shared" si="13"/>
        <v>3405</v>
      </c>
      <c r="W269" s="42">
        <f>IFERROR(IF(V269=0,"",ROUNDUP(V269/H269,0)*0.02039),"")</f>
        <v>4.6285299999999996</v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459</v>
      </c>
      <c r="B270" s="64" t="s">
        <v>460</v>
      </c>
      <c r="C270" s="37">
        <v>4301011326</v>
      </c>
      <c r="D270" s="323">
        <v>4607091384130</v>
      </c>
      <c r="E270" s="323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25"/>
      <c r="O270" s="325"/>
      <c r="P270" s="325"/>
      <c r="Q270" s="326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459</v>
      </c>
      <c r="B271" s="64" t="s">
        <v>461</v>
      </c>
      <c r="C271" s="37">
        <v>4301011240</v>
      </c>
      <c r="D271" s="323">
        <v>4607091384130</v>
      </c>
      <c r="E271" s="323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248</v>
      </c>
      <c r="L271" s="38">
        <v>60</v>
      </c>
      <c r="M271" s="4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25"/>
      <c r="O271" s="325"/>
      <c r="P271" s="325"/>
      <c r="Q271" s="326"/>
      <c r="R271" s="40" t="s">
        <v>48</v>
      </c>
      <c r="S271" s="40" t="s">
        <v>48</v>
      </c>
      <c r="T271" s="41" t="s">
        <v>0</v>
      </c>
      <c r="U271" s="59">
        <v>1250</v>
      </c>
      <c r="V271" s="56">
        <f t="shared" si="13"/>
        <v>1260</v>
      </c>
      <c r="W271" s="42">
        <f>IFERROR(IF(V271=0,"",ROUNDUP(V271/H271,0)*0.02039),"")</f>
        <v>1.7127599999999998</v>
      </c>
      <c r="X271" s="69" t="s">
        <v>48</v>
      </c>
      <c r="Y271" s="70" t="s">
        <v>48</v>
      </c>
      <c r="AC271" s="228" t="s">
        <v>65</v>
      </c>
    </row>
    <row r="272" spans="1:29" ht="16.5" customHeight="1" x14ac:dyDescent="0.25">
      <c r="A272" s="64" t="s">
        <v>462</v>
      </c>
      <c r="B272" s="64" t="s">
        <v>463</v>
      </c>
      <c r="C272" s="37">
        <v>4301011330</v>
      </c>
      <c r="D272" s="323">
        <v>4607091384147</v>
      </c>
      <c r="E272" s="323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79</v>
      </c>
      <c r="L272" s="38">
        <v>60</v>
      </c>
      <c r="M272" s="4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25"/>
      <c r="O272" s="325"/>
      <c r="P272" s="325"/>
      <c r="Q272" s="326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462</v>
      </c>
      <c r="B273" s="64" t="s">
        <v>464</v>
      </c>
      <c r="C273" s="37">
        <v>4301011238</v>
      </c>
      <c r="D273" s="323">
        <v>4607091384147</v>
      </c>
      <c r="E273" s="323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248</v>
      </c>
      <c r="L273" s="38">
        <v>60</v>
      </c>
      <c r="M273" s="417" t="s">
        <v>465</v>
      </c>
      <c r="N273" s="325"/>
      <c r="O273" s="325"/>
      <c r="P273" s="325"/>
      <c r="Q273" s="326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65</v>
      </c>
    </row>
    <row r="274" spans="1:29" ht="27" customHeight="1" x14ac:dyDescent="0.25">
      <c r="A274" s="64" t="s">
        <v>466</v>
      </c>
      <c r="B274" s="64" t="s">
        <v>467</v>
      </c>
      <c r="C274" s="37">
        <v>4301011327</v>
      </c>
      <c r="D274" s="323">
        <v>4607091384154</v>
      </c>
      <c r="E274" s="323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79</v>
      </c>
      <c r="L274" s="38">
        <v>60</v>
      </c>
      <c r="M274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25"/>
      <c r="O274" s="325"/>
      <c r="P274" s="325"/>
      <c r="Q274" s="326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4301011332</v>
      </c>
      <c r="D275" s="323">
        <v>4607091384161</v>
      </c>
      <c r="E275" s="323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25"/>
      <c r="O275" s="325"/>
      <c r="P275" s="325"/>
      <c r="Q275" s="326"/>
      <c r="R275" s="40" t="s">
        <v>48</v>
      </c>
      <c r="S275" s="40" t="s">
        <v>48</v>
      </c>
      <c r="T275" s="41" t="s">
        <v>0</v>
      </c>
      <c r="U275" s="59">
        <v>5</v>
      </c>
      <c r="V275" s="56">
        <f t="shared" si="13"/>
        <v>5</v>
      </c>
      <c r="W275" s="42">
        <f>IFERROR(IF(V275=0,"",ROUNDUP(V275/H275,0)*0.00937),"")</f>
        <v>9.3699999999999999E-3</v>
      </c>
      <c r="X275" s="69" t="s">
        <v>48</v>
      </c>
      <c r="Y275" s="70" t="s">
        <v>48</v>
      </c>
      <c r="AC275" s="232" t="s">
        <v>65</v>
      </c>
    </row>
    <row r="276" spans="1:29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32"/>
      <c r="M276" s="329" t="s">
        <v>43</v>
      </c>
      <c r="N276" s="330"/>
      <c r="O276" s="330"/>
      <c r="P276" s="330"/>
      <c r="Q276" s="330"/>
      <c r="R276" s="330"/>
      <c r="S276" s="331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311</v>
      </c>
      <c r="V276" s="44">
        <f>IFERROR(V268/H268,"0")+IFERROR(V269/H269,"0")+IFERROR(V270/H270,"0")+IFERROR(V271/H271,"0")+IFERROR(V272/H272,"0")+IFERROR(V273/H273,"0")+IFERROR(V274/H274,"0")+IFERROR(V275/H275,"0")</f>
        <v>312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6.3506599999999986</v>
      </c>
      <c r="X276" s="68"/>
      <c r="Y276" s="68"/>
    </row>
    <row r="277" spans="1:29" x14ac:dyDescent="0.2">
      <c r="A277" s="320"/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32"/>
      <c r="M277" s="329" t="s">
        <v>43</v>
      </c>
      <c r="N277" s="330"/>
      <c r="O277" s="330"/>
      <c r="P277" s="330"/>
      <c r="Q277" s="330"/>
      <c r="R277" s="330"/>
      <c r="S277" s="331"/>
      <c r="T277" s="43" t="s">
        <v>0</v>
      </c>
      <c r="U277" s="44">
        <f>IFERROR(SUM(U268:U275),"0")</f>
        <v>4655</v>
      </c>
      <c r="V277" s="44">
        <f>IFERROR(SUM(V268:V275),"0")</f>
        <v>4670</v>
      </c>
      <c r="W277" s="43"/>
      <c r="X277" s="68"/>
      <c r="Y277" s="68"/>
    </row>
    <row r="278" spans="1:29" ht="14.25" customHeight="1" x14ac:dyDescent="0.25">
      <c r="A278" s="322" t="s">
        <v>111</v>
      </c>
      <c r="B278" s="322"/>
      <c r="C278" s="322"/>
      <c r="D278" s="322"/>
      <c r="E278" s="322"/>
      <c r="F278" s="322"/>
      <c r="G278" s="322"/>
      <c r="H278" s="322"/>
      <c r="I278" s="322"/>
      <c r="J278" s="322"/>
      <c r="K278" s="322"/>
      <c r="L278" s="322"/>
      <c r="M278" s="322"/>
      <c r="N278" s="322"/>
      <c r="O278" s="322"/>
      <c r="P278" s="322"/>
      <c r="Q278" s="322"/>
      <c r="R278" s="322"/>
      <c r="S278" s="322"/>
      <c r="T278" s="322"/>
      <c r="U278" s="322"/>
      <c r="V278" s="322"/>
      <c r="W278" s="322"/>
      <c r="X278" s="67"/>
      <c r="Y278" s="67"/>
    </row>
    <row r="279" spans="1:29" ht="27" customHeight="1" x14ac:dyDescent="0.25">
      <c r="A279" s="64" t="s">
        <v>470</v>
      </c>
      <c r="B279" s="64" t="s">
        <v>471</v>
      </c>
      <c r="C279" s="37">
        <v>4301020178</v>
      </c>
      <c r="D279" s="323">
        <v>4607091383980</v>
      </c>
      <c r="E279" s="323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114</v>
      </c>
      <c r="L279" s="38">
        <v>50</v>
      </c>
      <c r="M279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25"/>
      <c r="O279" s="325"/>
      <c r="P279" s="325"/>
      <c r="Q279" s="326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IFERROR(IF(V279=0,"",ROUNDUP(V279/H279,0)*0.02175),"")</f>
        <v/>
      </c>
      <c r="X279" s="69" t="s">
        <v>48</v>
      </c>
      <c r="Y279" s="70" t="s">
        <v>48</v>
      </c>
      <c r="AC279" s="233" t="s">
        <v>65</v>
      </c>
    </row>
    <row r="280" spans="1:29" ht="27" customHeight="1" x14ac:dyDescent="0.25">
      <c r="A280" s="64" t="s">
        <v>472</v>
      </c>
      <c r="B280" s="64" t="s">
        <v>473</v>
      </c>
      <c r="C280" s="37">
        <v>4301020179</v>
      </c>
      <c r="D280" s="323">
        <v>4607091384178</v>
      </c>
      <c r="E280" s="323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114</v>
      </c>
      <c r="L280" s="38">
        <v>50</v>
      </c>
      <c r="M280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25"/>
      <c r="O280" s="325"/>
      <c r="P280" s="325"/>
      <c r="Q280" s="326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65</v>
      </c>
    </row>
    <row r="281" spans="1:29" x14ac:dyDescent="0.2">
      <c r="A281" s="320"/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32"/>
      <c r="M281" s="329" t="s">
        <v>43</v>
      </c>
      <c r="N281" s="330"/>
      <c r="O281" s="330"/>
      <c r="P281" s="330"/>
      <c r="Q281" s="330"/>
      <c r="R281" s="330"/>
      <c r="S281" s="331"/>
      <c r="T281" s="43" t="s">
        <v>42</v>
      </c>
      <c r="U281" s="44">
        <f>IFERROR(U279/H279,"0")+IFERROR(U280/H280,"0")</f>
        <v>0</v>
      </c>
      <c r="V281" s="44">
        <f>IFERROR(V279/H279,"0")+IFERROR(V280/H280,"0")</f>
        <v>0</v>
      </c>
      <c r="W281" s="44">
        <f>IFERROR(IF(W279="",0,W279),"0")+IFERROR(IF(W280="",0,W280),"0")</f>
        <v>0</v>
      </c>
      <c r="X281" s="68"/>
      <c r="Y281" s="68"/>
    </row>
    <row r="282" spans="1:29" x14ac:dyDescent="0.2">
      <c r="A282" s="320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32"/>
      <c r="M282" s="329" t="s">
        <v>43</v>
      </c>
      <c r="N282" s="330"/>
      <c r="O282" s="330"/>
      <c r="P282" s="330"/>
      <c r="Q282" s="330"/>
      <c r="R282" s="330"/>
      <c r="S282" s="331"/>
      <c r="T282" s="43" t="s">
        <v>0</v>
      </c>
      <c r="U282" s="44">
        <f>IFERROR(SUM(U279:U280),"0")</f>
        <v>0</v>
      </c>
      <c r="V282" s="44">
        <f>IFERROR(SUM(V279:V280),"0")</f>
        <v>0</v>
      </c>
      <c r="W282" s="43"/>
      <c r="X282" s="68"/>
      <c r="Y282" s="68"/>
    </row>
    <row r="283" spans="1:29" ht="14.25" customHeight="1" x14ac:dyDescent="0.25">
      <c r="A283" s="322" t="s">
        <v>75</v>
      </c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2"/>
      <c r="N283" s="322"/>
      <c r="O283" s="322"/>
      <c r="P283" s="322"/>
      <c r="Q283" s="322"/>
      <c r="R283" s="322"/>
      <c r="S283" s="322"/>
      <c r="T283" s="322"/>
      <c r="U283" s="322"/>
      <c r="V283" s="322"/>
      <c r="W283" s="322"/>
      <c r="X283" s="67"/>
      <c r="Y283" s="67"/>
    </row>
    <row r="284" spans="1:29" ht="27" customHeight="1" x14ac:dyDescent="0.25">
      <c r="A284" s="64" t="s">
        <v>474</v>
      </c>
      <c r="B284" s="64" t="s">
        <v>475</v>
      </c>
      <c r="C284" s="37">
        <v>4301031137</v>
      </c>
      <c r="D284" s="323">
        <v>4607091384857</v>
      </c>
      <c r="E284" s="323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79</v>
      </c>
      <c r="L284" s="38">
        <v>35</v>
      </c>
      <c r="M284" s="41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25"/>
      <c r="O284" s="325"/>
      <c r="P284" s="325"/>
      <c r="Q284" s="326"/>
      <c r="R284" s="40" t="s">
        <v>48</v>
      </c>
      <c r="S284" s="40" t="s">
        <v>48</v>
      </c>
      <c r="T284" s="41" t="s">
        <v>0</v>
      </c>
      <c r="U284" s="59">
        <v>30</v>
      </c>
      <c r="V284" s="56">
        <f>IFERROR(IF(U284="",0,CEILING((U284/$H284),1)*$H284),"")</f>
        <v>30.66</v>
      </c>
      <c r="W284" s="42">
        <f>IFERROR(IF(V284=0,"",ROUNDUP(V284/H284,0)*0.00753),"")</f>
        <v>5.271E-2</v>
      </c>
      <c r="X284" s="69" t="s">
        <v>48</v>
      </c>
      <c r="Y284" s="70" t="s">
        <v>48</v>
      </c>
      <c r="AC284" s="235" t="s">
        <v>65</v>
      </c>
    </row>
    <row r="285" spans="1:29" x14ac:dyDescent="0.2">
      <c r="A285" s="320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32"/>
      <c r="M285" s="329" t="s">
        <v>43</v>
      </c>
      <c r="N285" s="330"/>
      <c r="O285" s="330"/>
      <c r="P285" s="330"/>
      <c r="Q285" s="330"/>
      <c r="R285" s="330"/>
      <c r="S285" s="331"/>
      <c r="T285" s="43" t="s">
        <v>42</v>
      </c>
      <c r="U285" s="44">
        <f>IFERROR(U284/H284,"0")</f>
        <v>6.8493150684931505</v>
      </c>
      <c r="V285" s="44">
        <f>IFERROR(V284/H284,"0")</f>
        <v>7</v>
      </c>
      <c r="W285" s="44">
        <f>IFERROR(IF(W284="",0,W284),"0")</f>
        <v>5.271E-2</v>
      </c>
      <c r="X285" s="68"/>
      <c r="Y285" s="68"/>
    </row>
    <row r="286" spans="1:29" x14ac:dyDescent="0.2">
      <c r="A286" s="320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32"/>
      <c r="M286" s="329" t="s">
        <v>43</v>
      </c>
      <c r="N286" s="330"/>
      <c r="O286" s="330"/>
      <c r="P286" s="330"/>
      <c r="Q286" s="330"/>
      <c r="R286" s="330"/>
      <c r="S286" s="331"/>
      <c r="T286" s="43" t="s">
        <v>0</v>
      </c>
      <c r="U286" s="44">
        <f>IFERROR(SUM(U284:U284),"0")</f>
        <v>30</v>
      </c>
      <c r="V286" s="44">
        <f>IFERROR(SUM(V284:V284),"0")</f>
        <v>30.66</v>
      </c>
      <c r="W286" s="43"/>
      <c r="X286" s="68"/>
      <c r="Y286" s="68"/>
    </row>
    <row r="287" spans="1:29" ht="14.25" customHeight="1" x14ac:dyDescent="0.25">
      <c r="A287" s="322" t="s">
        <v>80</v>
      </c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2"/>
      <c r="N287" s="322"/>
      <c r="O287" s="322"/>
      <c r="P287" s="322"/>
      <c r="Q287" s="322"/>
      <c r="R287" s="322"/>
      <c r="S287" s="322"/>
      <c r="T287" s="322"/>
      <c r="U287" s="322"/>
      <c r="V287" s="322"/>
      <c r="W287" s="322"/>
      <c r="X287" s="67"/>
      <c r="Y287" s="67"/>
    </row>
    <row r="288" spans="1:29" ht="27" customHeight="1" x14ac:dyDescent="0.25">
      <c r="A288" s="64" t="s">
        <v>476</v>
      </c>
      <c r="B288" s="64" t="s">
        <v>477</v>
      </c>
      <c r="C288" s="37">
        <v>4301051298</v>
      </c>
      <c r="D288" s="323">
        <v>4607091384260</v>
      </c>
      <c r="E288" s="323"/>
      <c r="F288" s="63">
        <v>1.3</v>
      </c>
      <c r="G288" s="38">
        <v>6</v>
      </c>
      <c r="H288" s="63">
        <v>7.8</v>
      </c>
      <c r="I288" s="63">
        <v>8.3640000000000008</v>
      </c>
      <c r="J288" s="38">
        <v>56</v>
      </c>
      <c r="K288" s="39" t="s">
        <v>79</v>
      </c>
      <c r="L288" s="38">
        <v>35</v>
      </c>
      <c r="M288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25"/>
      <c r="O288" s="325"/>
      <c r="P288" s="325"/>
      <c r="Q288" s="326"/>
      <c r="R288" s="40" t="s">
        <v>48</v>
      </c>
      <c r="S288" s="40" t="s">
        <v>48</v>
      </c>
      <c r="T288" s="41" t="s">
        <v>0</v>
      </c>
      <c r="U288" s="59">
        <v>300</v>
      </c>
      <c r="V288" s="56">
        <f>IFERROR(IF(U288="",0,CEILING((U288/$H288),1)*$H288),"")</f>
        <v>304.2</v>
      </c>
      <c r="W288" s="42">
        <f>IFERROR(IF(V288=0,"",ROUNDUP(V288/H288,0)*0.02175),"")</f>
        <v>0.84824999999999995</v>
      </c>
      <c r="X288" s="69" t="s">
        <v>48</v>
      </c>
      <c r="Y288" s="70" t="s">
        <v>48</v>
      </c>
      <c r="AC288" s="236" t="s">
        <v>65</v>
      </c>
    </row>
    <row r="289" spans="1:29" x14ac:dyDescent="0.2">
      <c r="A289" s="320"/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32"/>
      <c r="M289" s="329" t="s">
        <v>43</v>
      </c>
      <c r="N289" s="330"/>
      <c r="O289" s="330"/>
      <c r="P289" s="330"/>
      <c r="Q289" s="330"/>
      <c r="R289" s="330"/>
      <c r="S289" s="331"/>
      <c r="T289" s="43" t="s">
        <v>42</v>
      </c>
      <c r="U289" s="44">
        <f>IFERROR(U288/H288,"0")</f>
        <v>38.46153846153846</v>
      </c>
      <c r="V289" s="44">
        <f>IFERROR(V288/H288,"0")</f>
        <v>39</v>
      </c>
      <c r="W289" s="44">
        <f>IFERROR(IF(W288="",0,W288),"0")</f>
        <v>0.84824999999999995</v>
      </c>
      <c r="X289" s="68"/>
      <c r="Y289" s="68"/>
    </row>
    <row r="290" spans="1:29" x14ac:dyDescent="0.2">
      <c r="A290" s="320"/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32"/>
      <c r="M290" s="329" t="s">
        <v>43</v>
      </c>
      <c r="N290" s="330"/>
      <c r="O290" s="330"/>
      <c r="P290" s="330"/>
      <c r="Q290" s="330"/>
      <c r="R290" s="330"/>
      <c r="S290" s="331"/>
      <c r="T290" s="43" t="s">
        <v>0</v>
      </c>
      <c r="U290" s="44">
        <f>IFERROR(SUM(U288:U288),"0")</f>
        <v>300</v>
      </c>
      <c r="V290" s="44">
        <f>IFERROR(SUM(V288:V288),"0")</f>
        <v>304.2</v>
      </c>
      <c r="W290" s="43"/>
      <c r="X290" s="68"/>
      <c r="Y290" s="68"/>
    </row>
    <row r="291" spans="1:29" ht="14.25" customHeight="1" x14ac:dyDescent="0.25">
      <c r="A291" s="322" t="s">
        <v>214</v>
      </c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22"/>
      <c r="P291" s="322"/>
      <c r="Q291" s="322"/>
      <c r="R291" s="322"/>
      <c r="S291" s="322"/>
      <c r="T291" s="322"/>
      <c r="U291" s="322"/>
      <c r="V291" s="322"/>
      <c r="W291" s="322"/>
      <c r="X291" s="67"/>
      <c r="Y291" s="67"/>
    </row>
    <row r="292" spans="1:29" ht="16.5" customHeight="1" x14ac:dyDescent="0.25">
      <c r="A292" s="64" t="s">
        <v>478</v>
      </c>
      <c r="B292" s="64" t="s">
        <v>479</v>
      </c>
      <c r="C292" s="37">
        <v>4301060314</v>
      </c>
      <c r="D292" s="323">
        <v>4607091384673</v>
      </c>
      <c r="E292" s="323"/>
      <c r="F292" s="63">
        <v>1.3</v>
      </c>
      <c r="G292" s="38">
        <v>6</v>
      </c>
      <c r="H292" s="63">
        <v>7.8</v>
      </c>
      <c r="I292" s="63">
        <v>8.3640000000000008</v>
      </c>
      <c r="J292" s="38">
        <v>56</v>
      </c>
      <c r="K292" s="39" t="s">
        <v>79</v>
      </c>
      <c r="L292" s="38">
        <v>30</v>
      </c>
      <c r="M29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25"/>
      <c r="O292" s="325"/>
      <c r="P292" s="325"/>
      <c r="Q292" s="326"/>
      <c r="R292" s="40" t="s">
        <v>48</v>
      </c>
      <c r="S292" s="40" t="s">
        <v>48</v>
      </c>
      <c r="T292" s="41" t="s">
        <v>0</v>
      </c>
      <c r="U292" s="59">
        <v>150</v>
      </c>
      <c r="V292" s="56">
        <f>IFERROR(IF(U292="",0,CEILING((U292/$H292),1)*$H292),"")</f>
        <v>156</v>
      </c>
      <c r="W292" s="42">
        <f>IFERROR(IF(V292=0,"",ROUNDUP(V292/H292,0)*0.02175),"")</f>
        <v>0.43499999999999994</v>
      </c>
      <c r="X292" s="69" t="s">
        <v>48</v>
      </c>
      <c r="Y292" s="70" t="s">
        <v>48</v>
      </c>
      <c r="AC292" s="237" t="s">
        <v>65</v>
      </c>
    </row>
    <row r="293" spans="1:29" x14ac:dyDescent="0.2">
      <c r="A293" s="320"/>
      <c r="B293" s="320"/>
      <c r="C293" s="320"/>
      <c r="D293" s="320"/>
      <c r="E293" s="320"/>
      <c r="F293" s="320"/>
      <c r="G293" s="320"/>
      <c r="H293" s="320"/>
      <c r="I293" s="320"/>
      <c r="J293" s="320"/>
      <c r="K293" s="320"/>
      <c r="L293" s="332"/>
      <c r="M293" s="329" t="s">
        <v>43</v>
      </c>
      <c r="N293" s="330"/>
      <c r="O293" s="330"/>
      <c r="P293" s="330"/>
      <c r="Q293" s="330"/>
      <c r="R293" s="330"/>
      <c r="S293" s="331"/>
      <c r="T293" s="43" t="s">
        <v>42</v>
      </c>
      <c r="U293" s="44">
        <f>IFERROR(U292/H292,"0")</f>
        <v>19.23076923076923</v>
      </c>
      <c r="V293" s="44">
        <f>IFERROR(V292/H292,"0")</f>
        <v>20</v>
      </c>
      <c r="W293" s="44">
        <f>IFERROR(IF(W292="",0,W292),"0")</f>
        <v>0.43499999999999994</v>
      </c>
      <c r="X293" s="68"/>
      <c r="Y293" s="68"/>
    </row>
    <row r="294" spans="1:29" x14ac:dyDescent="0.2">
      <c r="A294" s="320"/>
      <c r="B294" s="320"/>
      <c r="C294" s="320"/>
      <c r="D294" s="320"/>
      <c r="E294" s="320"/>
      <c r="F294" s="320"/>
      <c r="G294" s="320"/>
      <c r="H294" s="320"/>
      <c r="I294" s="320"/>
      <c r="J294" s="320"/>
      <c r="K294" s="320"/>
      <c r="L294" s="332"/>
      <c r="M294" s="329" t="s">
        <v>43</v>
      </c>
      <c r="N294" s="330"/>
      <c r="O294" s="330"/>
      <c r="P294" s="330"/>
      <c r="Q294" s="330"/>
      <c r="R294" s="330"/>
      <c r="S294" s="331"/>
      <c r="T294" s="43" t="s">
        <v>0</v>
      </c>
      <c r="U294" s="44">
        <f>IFERROR(SUM(U292:U292),"0")</f>
        <v>150</v>
      </c>
      <c r="V294" s="44">
        <f>IFERROR(SUM(V292:V292),"0")</f>
        <v>156</v>
      </c>
      <c r="W294" s="43"/>
      <c r="X294" s="68"/>
      <c r="Y294" s="68"/>
    </row>
    <row r="295" spans="1:29" ht="16.5" customHeight="1" x14ac:dyDescent="0.25">
      <c r="A295" s="340" t="s">
        <v>480</v>
      </c>
      <c r="B295" s="340"/>
      <c r="C295" s="340"/>
      <c r="D295" s="340"/>
      <c r="E295" s="340"/>
      <c r="F295" s="340"/>
      <c r="G295" s="340"/>
      <c r="H295" s="340"/>
      <c r="I295" s="340"/>
      <c r="J295" s="340"/>
      <c r="K295" s="340"/>
      <c r="L295" s="340"/>
      <c r="M295" s="340"/>
      <c r="N295" s="340"/>
      <c r="O295" s="340"/>
      <c r="P295" s="340"/>
      <c r="Q295" s="340"/>
      <c r="R295" s="340"/>
      <c r="S295" s="340"/>
      <c r="T295" s="340"/>
      <c r="U295" s="340"/>
      <c r="V295" s="340"/>
      <c r="W295" s="340"/>
      <c r="X295" s="66"/>
      <c r="Y295" s="66"/>
    </row>
    <row r="296" spans="1:29" ht="14.25" customHeight="1" x14ac:dyDescent="0.25">
      <c r="A296" s="322" t="s">
        <v>118</v>
      </c>
      <c r="B296" s="322"/>
      <c r="C296" s="322"/>
      <c r="D296" s="322"/>
      <c r="E296" s="322"/>
      <c r="F296" s="322"/>
      <c r="G296" s="322"/>
      <c r="H296" s="322"/>
      <c r="I296" s="322"/>
      <c r="J296" s="322"/>
      <c r="K296" s="322"/>
      <c r="L296" s="322"/>
      <c r="M296" s="322"/>
      <c r="N296" s="322"/>
      <c r="O296" s="322"/>
      <c r="P296" s="322"/>
      <c r="Q296" s="322"/>
      <c r="R296" s="322"/>
      <c r="S296" s="322"/>
      <c r="T296" s="322"/>
      <c r="U296" s="322"/>
      <c r="V296" s="322"/>
      <c r="W296" s="322"/>
      <c r="X296" s="67"/>
      <c r="Y296" s="67"/>
    </row>
    <row r="297" spans="1:29" ht="27" customHeight="1" x14ac:dyDescent="0.25">
      <c r="A297" s="64" t="s">
        <v>481</v>
      </c>
      <c r="B297" s="64" t="s">
        <v>482</v>
      </c>
      <c r="C297" s="37">
        <v>4301011324</v>
      </c>
      <c r="D297" s="323">
        <v>4607091384185</v>
      </c>
      <c r="E297" s="323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79</v>
      </c>
      <c r="L297" s="38">
        <v>60</v>
      </c>
      <c r="M297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25"/>
      <c r="O297" s="325"/>
      <c r="P297" s="325"/>
      <c r="Q297" s="326"/>
      <c r="R297" s="40" t="s">
        <v>48</v>
      </c>
      <c r="S297" s="40" t="s">
        <v>48</v>
      </c>
      <c r="T297" s="41" t="s">
        <v>0</v>
      </c>
      <c r="U297" s="59">
        <v>130</v>
      </c>
      <c r="V297" s="56">
        <f>IFERROR(IF(U297="",0,CEILING((U297/$H297),1)*$H297),"")</f>
        <v>132</v>
      </c>
      <c r="W297" s="42">
        <f>IFERROR(IF(V297=0,"",ROUNDUP(V297/H297,0)*0.02175),"")</f>
        <v>0.23924999999999999</v>
      </c>
      <c r="X297" s="69" t="s">
        <v>48</v>
      </c>
      <c r="Y297" s="70" t="s">
        <v>48</v>
      </c>
      <c r="AC297" s="238" t="s">
        <v>65</v>
      </c>
    </row>
    <row r="298" spans="1:29" ht="27" customHeight="1" x14ac:dyDescent="0.25">
      <c r="A298" s="64" t="s">
        <v>483</v>
      </c>
      <c r="B298" s="64" t="s">
        <v>484</v>
      </c>
      <c r="C298" s="37">
        <v>4301011312</v>
      </c>
      <c r="D298" s="323">
        <v>4607091384192</v>
      </c>
      <c r="E298" s="323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114</v>
      </c>
      <c r="L298" s="38">
        <v>60</v>
      </c>
      <c r="M29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25"/>
      <c r="O298" s="325"/>
      <c r="P298" s="325"/>
      <c r="Q298" s="326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4301011483</v>
      </c>
      <c r="D299" s="323">
        <v>4680115881907</v>
      </c>
      <c r="E299" s="323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79</v>
      </c>
      <c r="L299" s="38">
        <v>60</v>
      </c>
      <c r="M299" s="403" t="s">
        <v>487</v>
      </c>
      <c r="N299" s="325"/>
      <c r="O299" s="325"/>
      <c r="P299" s="325"/>
      <c r="Q299" s="326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488</v>
      </c>
      <c r="B300" s="64" t="s">
        <v>489</v>
      </c>
      <c r="C300" s="37">
        <v>4301011303</v>
      </c>
      <c r="D300" s="323">
        <v>4607091384680</v>
      </c>
      <c r="E300" s="323"/>
      <c r="F300" s="63">
        <v>0.4</v>
      </c>
      <c r="G300" s="38">
        <v>10</v>
      </c>
      <c r="H300" s="63">
        <v>4</v>
      </c>
      <c r="I300" s="63">
        <v>4.21</v>
      </c>
      <c r="J300" s="38">
        <v>120</v>
      </c>
      <c r="K300" s="39" t="s">
        <v>79</v>
      </c>
      <c r="L300" s="38">
        <v>60</v>
      </c>
      <c r="M300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25"/>
      <c r="O300" s="325"/>
      <c r="P300" s="325"/>
      <c r="Q300" s="326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41" t="s">
        <v>65</v>
      </c>
    </row>
    <row r="301" spans="1:29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32"/>
      <c r="M301" s="329" t="s">
        <v>43</v>
      </c>
      <c r="N301" s="330"/>
      <c r="O301" s="330"/>
      <c r="P301" s="330"/>
      <c r="Q301" s="330"/>
      <c r="R301" s="330"/>
      <c r="S301" s="331"/>
      <c r="T301" s="43" t="s">
        <v>42</v>
      </c>
      <c r="U301" s="44">
        <f>IFERROR(U297/H297,"0")+IFERROR(U298/H298,"0")+IFERROR(U299/H299,"0")+IFERROR(U300/H300,"0")</f>
        <v>10.833333333333334</v>
      </c>
      <c r="V301" s="44">
        <f>IFERROR(V297/H297,"0")+IFERROR(V298/H298,"0")+IFERROR(V299/H299,"0")+IFERROR(V300/H300,"0")</f>
        <v>11</v>
      </c>
      <c r="W301" s="44">
        <f>IFERROR(IF(W297="",0,W297),"0")+IFERROR(IF(W298="",0,W298),"0")+IFERROR(IF(W299="",0,W299),"0")+IFERROR(IF(W300="",0,W300),"0")</f>
        <v>0.23924999999999999</v>
      </c>
      <c r="X301" s="68"/>
      <c r="Y301" s="68"/>
    </row>
    <row r="302" spans="1:29" x14ac:dyDescent="0.2">
      <c r="A302" s="320"/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32"/>
      <c r="M302" s="329" t="s">
        <v>43</v>
      </c>
      <c r="N302" s="330"/>
      <c r="O302" s="330"/>
      <c r="P302" s="330"/>
      <c r="Q302" s="330"/>
      <c r="R302" s="330"/>
      <c r="S302" s="331"/>
      <c r="T302" s="43" t="s">
        <v>0</v>
      </c>
      <c r="U302" s="44">
        <f>IFERROR(SUM(U297:U300),"0")</f>
        <v>130</v>
      </c>
      <c r="V302" s="44">
        <f>IFERROR(SUM(V297:V300),"0")</f>
        <v>132</v>
      </c>
      <c r="W302" s="43"/>
      <c r="X302" s="68"/>
      <c r="Y302" s="68"/>
    </row>
    <row r="303" spans="1:29" ht="14.25" customHeight="1" x14ac:dyDescent="0.25">
      <c r="A303" s="322" t="s">
        <v>75</v>
      </c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2"/>
      <c r="M303" s="322"/>
      <c r="N303" s="322"/>
      <c r="O303" s="322"/>
      <c r="P303" s="322"/>
      <c r="Q303" s="322"/>
      <c r="R303" s="322"/>
      <c r="S303" s="322"/>
      <c r="T303" s="322"/>
      <c r="U303" s="322"/>
      <c r="V303" s="322"/>
      <c r="W303" s="322"/>
      <c r="X303" s="67"/>
      <c r="Y303" s="67"/>
    </row>
    <row r="304" spans="1:29" ht="27" customHeight="1" x14ac:dyDescent="0.25">
      <c r="A304" s="64" t="s">
        <v>490</v>
      </c>
      <c r="B304" s="64" t="s">
        <v>491</v>
      </c>
      <c r="C304" s="37">
        <v>4301031139</v>
      </c>
      <c r="D304" s="323">
        <v>4607091384802</v>
      </c>
      <c r="E304" s="323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79</v>
      </c>
      <c r="L304" s="38">
        <v>35</v>
      </c>
      <c r="M30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25"/>
      <c r="O304" s="325"/>
      <c r="P304" s="325"/>
      <c r="Q304" s="326"/>
      <c r="R304" s="40" t="s">
        <v>48</v>
      </c>
      <c r="S304" s="40" t="s">
        <v>48</v>
      </c>
      <c r="T304" s="41" t="s">
        <v>0</v>
      </c>
      <c r="U304" s="59">
        <v>70</v>
      </c>
      <c r="V304" s="56">
        <f>IFERROR(IF(U304="",0,CEILING((U304/$H304),1)*$H304),"")</f>
        <v>70.08</v>
      </c>
      <c r="W304" s="42">
        <f>IFERROR(IF(V304=0,"",ROUNDUP(V304/H304,0)*0.00753),"")</f>
        <v>0.12048</v>
      </c>
      <c r="X304" s="69" t="s">
        <v>48</v>
      </c>
      <c r="Y304" s="70" t="s">
        <v>48</v>
      </c>
      <c r="AC304" s="242" t="s">
        <v>65</v>
      </c>
    </row>
    <row r="305" spans="1:29" ht="27" customHeight="1" x14ac:dyDescent="0.25">
      <c r="A305" s="64" t="s">
        <v>492</v>
      </c>
      <c r="B305" s="64" t="s">
        <v>493</v>
      </c>
      <c r="C305" s="37">
        <v>4301031140</v>
      </c>
      <c r="D305" s="323">
        <v>4607091384826</v>
      </c>
      <c r="E305" s="323"/>
      <c r="F305" s="63">
        <v>0.35</v>
      </c>
      <c r="G305" s="38">
        <v>8</v>
      </c>
      <c r="H305" s="63">
        <v>2.8</v>
      </c>
      <c r="I305" s="63">
        <v>2.9</v>
      </c>
      <c r="J305" s="38">
        <v>234</v>
      </c>
      <c r="K305" s="39" t="s">
        <v>79</v>
      </c>
      <c r="L305" s="38">
        <v>35</v>
      </c>
      <c r="M305" s="4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25"/>
      <c r="O305" s="325"/>
      <c r="P305" s="325"/>
      <c r="Q305" s="326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IFERROR(IF(V305=0,"",ROUNDUP(V305/H305,0)*0.00502),"")</f>
        <v/>
      </c>
      <c r="X305" s="69" t="s">
        <v>48</v>
      </c>
      <c r="Y305" s="70" t="s">
        <v>48</v>
      </c>
      <c r="AC305" s="243" t="s">
        <v>65</v>
      </c>
    </row>
    <row r="306" spans="1:29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32"/>
      <c r="M306" s="329" t="s">
        <v>43</v>
      </c>
      <c r="N306" s="330"/>
      <c r="O306" s="330"/>
      <c r="P306" s="330"/>
      <c r="Q306" s="330"/>
      <c r="R306" s="330"/>
      <c r="S306" s="331"/>
      <c r="T306" s="43" t="s">
        <v>42</v>
      </c>
      <c r="U306" s="44">
        <f>IFERROR(U304/H304,"0")+IFERROR(U305/H305,"0")</f>
        <v>15.981735159817353</v>
      </c>
      <c r="V306" s="44">
        <f>IFERROR(V304/H304,"0")+IFERROR(V305/H305,"0")</f>
        <v>16</v>
      </c>
      <c r="W306" s="44">
        <f>IFERROR(IF(W304="",0,W304),"0")+IFERROR(IF(W305="",0,W305),"0")</f>
        <v>0.12048</v>
      </c>
      <c r="X306" s="68"/>
      <c r="Y306" s="68"/>
    </row>
    <row r="307" spans="1:29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32"/>
      <c r="M307" s="329" t="s">
        <v>43</v>
      </c>
      <c r="N307" s="330"/>
      <c r="O307" s="330"/>
      <c r="P307" s="330"/>
      <c r="Q307" s="330"/>
      <c r="R307" s="330"/>
      <c r="S307" s="331"/>
      <c r="T307" s="43" t="s">
        <v>0</v>
      </c>
      <c r="U307" s="44">
        <f>IFERROR(SUM(U304:U305),"0")</f>
        <v>70</v>
      </c>
      <c r="V307" s="44">
        <f>IFERROR(SUM(V304:V305),"0")</f>
        <v>70.08</v>
      </c>
      <c r="W307" s="43"/>
      <c r="X307" s="68"/>
      <c r="Y307" s="68"/>
    </row>
    <row r="308" spans="1:29" ht="14.25" customHeight="1" x14ac:dyDescent="0.25">
      <c r="A308" s="322" t="s">
        <v>80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67"/>
      <c r="Y308" s="67"/>
    </row>
    <row r="309" spans="1:29" ht="27" customHeight="1" x14ac:dyDescent="0.25">
      <c r="A309" s="64" t="s">
        <v>494</v>
      </c>
      <c r="B309" s="64" t="s">
        <v>495</v>
      </c>
      <c r="C309" s="37">
        <v>4301051303</v>
      </c>
      <c r="D309" s="323">
        <v>4607091384246</v>
      </c>
      <c r="E309" s="323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9" t="s">
        <v>79</v>
      </c>
      <c r="L309" s="38">
        <v>40</v>
      </c>
      <c r="M309" s="4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25"/>
      <c r="O309" s="325"/>
      <c r="P309" s="325"/>
      <c r="Q309" s="326"/>
      <c r="R309" s="40" t="s">
        <v>48</v>
      </c>
      <c r="S309" s="40" t="s">
        <v>48</v>
      </c>
      <c r="T309" s="41" t="s">
        <v>0</v>
      </c>
      <c r="U309" s="59">
        <v>160</v>
      </c>
      <c r="V309" s="56">
        <f>IFERROR(IF(U309="",0,CEILING((U309/$H309),1)*$H309),"")</f>
        <v>163.79999999999998</v>
      </c>
      <c r="W309" s="42">
        <f>IFERROR(IF(V309=0,"",ROUNDUP(V309/H309,0)*0.02175),"")</f>
        <v>0.45674999999999999</v>
      </c>
      <c r="X309" s="69" t="s">
        <v>48</v>
      </c>
      <c r="Y309" s="70" t="s">
        <v>48</v>
      </c>
      <c r="AC309" s="244" t="s">
        <v>65</v>
      </c>
    </row>
    <row r="310" spans="1:29" ht="27" customHeight="1" x14ac:dyDescent="0.25">
      <c r="A310" s="64" t="s">
        <v>496</v>
      </c>
      <c r="B310" s="64" t="s">
        <v>497</v>
      </c>
      <c r="C310" s="37">
        <v>4301051445</v>
      </c>
      <c r="D310" s="323">
        <v>4680115881976</v>
      </c>
      <c r="E310" s="323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79</v>
      </c>
      <c r="L310" s="38">
        <v>40</v>
      </c>
      <c r="M310" s="402" t="s">
        <v>498</v>
      </c>
      <c r="N310" s="325"/>
      <c r="O310" s="325"/>
      <c r="P310" s="325"/>
      <c r="Q310" s="32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499</v>
      </c>
      <c r="B311" s="64" t="s">
        <v>500</v>
      </c>
      <c r="C311" s="37">
        <v>4301051297</v>
      </c>
      <c r="D311" s="323">
        <v>4607091384253</v>
      </c>
      <c r="E311" s="323"/>
      <c r="F311" s="63">
        <v>0.4</v>
      </c>
      <c r="G311" s="38">
        <v>6</v>
      </c>
      <c r="H311" s="63">
        <v>2.4</v>
      </c>
      <c r="I311" s="63">
        <v>2.6840000000000002</v>
      </c>
      <c r="J311" s="38">
        <v>156</v>
      </c>
      <c r="K311" s="39" t="s">
        <v>79</v>
      </c>
      <c r="L311" s="38">
        <v>40</v>
      </c>
      <c r="M311" s="3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25"/>
      <c r="O311" s="325"/>
      <c r="P311" s="325"/>
      <c r="Q311" s="32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4301051444</v>
      </c>
      <c r="D312" s="323">
        <v>4680115881969</v>
      </c>
      <c r="E312" s="323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79</v>
      </c>
      <c r="L312" s="38">
        <v>40</v>
      </c>
      <c r="M312" s="398" t="s">
        <v>503</v>
      </c>
      <c r="N312" s="325"/>
      <c r="O312" s="325"/>
      <c r="P312" s="325"/>
      <c r="Q312" s="326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x14ac:dyDescent="0.2">
      <c r="A313" s="320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32"/>
      <c r="M313" s="329" t="s">
        <v>43</v>
      </c>
      <c r="N313" s="330"/>
      <c r="O313" s="330"/>
      <c r="P313" s="330"/>
      <c r="Q313" s="330"/>
      <c r="R313" s="330"/>
      <c r="S313" s="331"/>
      <c r="T313" s="43" t="s">
        <v>42</v>
      </c>
      <c r="U313" s="44">
        <f>IFERROR(U309/H309,"0")+IFERROR(U310/H310,"0")+IFERROR(U311/H311,"0")+IFERROR(U312/H312,"0")</f>
        <v>20.512820512820515</v>
      </c>
      <c r="V313" s="44">
        <f>IFERROR(V309/H309,"0")+IFERROR(V310/H310,"0")+IFERROR(V311/H311,"0")+IFERROR(V312/H312,"0")</f>
        <v>21</v>
      </c>
      <c r="W313" s="44">
        <f>IFERROR(IF(W309="",0,W309),"0")+IFERROR(IF(W310="",0,W310),"0")+IFERROR(IF(W311="",0,W311),"0")+IFERROR(IF(W312="",0,W312),"0")</f>
        <v>0.45674999999999999</v>
      </c>
      <c r="X313" s="68"/>
      <c r="Y313" s="68"/>
    </row>
    <row r="314" spans="1:29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32"/>
      <c r="M314" s="329" t="s">
        <v>43</v>
      </c>
      <c r="N314" s="330"/>
      <c r="O314" s="330"/>
      <c r="P314" s="330"/>
      <c r="Q314" s="330"/>
      <c r="R314" s="330"/>
      <c r="S314" s="331"/>
      <c r="T314" s="43" t="s">
        <v>0</v>
      </c>
      <c r="U314" s="44">
        <f>IFERROR(SUM(U309:U312),"0")</f>
        <v>160</v>
      </c>
      <c r="V314" s="44">
        <f>IFERROR(SUM(V309:V312),"0")</f>
        <v>163.79999999999998</v>
      </c>
      <c r="W314" s="43"/>
      <c r="X314" s="68"/>
      <c r="Y314" s="68"/>
    </row>
    <row r="315" spans="1:29" ht="14.25" customHeight="1" x14ac:dyDescent="0.25">
      <c r="A315" s="322" t="s">
        <v>214</v>
      </c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2"/>
      <c r="N315" s="322"/>
      <c r="O315" s="322"/>
      <c r="P315" s="322"/>
      <c r="Q315" s="322"/>
      <c r="R315" s="322"/>
      <c r="S315" s="322"/>
      <c r="T315" s="322"/>
      <c r="U315" s="322"/>
      <c r="V315" s="322"/>
      <c r="W315" s="322"/>
      <c r="X315" s="67"/>
      <c r="Y315" s="67"/>
    </row>
    <row r="316" spans="1:29" ht="27" customHeight="1" x14ac:dyDescent="0.25">
      <c r="A316" s="64" t="s">
        <v>504</v>
      </c>
      <c r="B316" s="64" t="s">
        <v>505</v>
      </c>
      <c r="C316" s="37">
        <v>4301060322</v>
      </c>
      <c r="D316" s="323">
        <v>4607091389357</v>
      </c>
      <c r="E316" s="323"/>
      <c r="F316" s="63">
        <v>1.3</v>
      </c>
      <c r="G316" s="38">
        <v>6</v>
      </c>
      <c r="H316" s="63">
        <v>7.8</v>
      </c>
      <c r="I316" s="63">
        <v>8.2799999999999994</v>
      </c>
      <c r="J316" s="38">
        <v>56</v>
      </c>
      <c r="K316" s="39" t="s">
        <v>79</v>
      </c>
      <c r="L316" s="38">
        <v>40</v>
      </c>
      <c r="M316" s="399" t="s">
        <v>506</v>
      </c>
      <c r="N316" s="325"/>
      <c r="O316" s="325"/>
      <c r="P316" s="325"/>
      <c r="Q316" s="326"/>
      <c r="R316" s="40" t="s">
        <v>48</v>
      </c>
      <c r="S316" s="40" t="s">
        <v>48</v>
      </c>
      <c r="T316" s="41" t="s">
        <v>0</v>
      </c>
      <c r="U316" s="59">
        <v>90</v>
      </c>
      <c r="V316" s="56">
        <f>IFERROR(IF(U316="",0,CEILING((U316/$H316),1)*$H316),"")</f>
        <v>93.6</v>
      </c>
      <c r="W316" s="42">
        <f>IFERROR(IF(V316=0,"",ROUNDUP(V316/H316,0)*0.02175),"")</f>
        <v>0.26100000000000001</v>
      </c>
      <c r="X316" s="69" t="s">
        <v>48</v>
      </c>
      <c r="Y316" s="70" t="s">
        <v>48</v>
      </c>
      <c r="AC316" s="248" t="s">
        <v>65</v>
      </c>
    </row>
    <row r="317" spans="1:29" x14ac:dyDescent="0.2">
      <c r="A317" s="320"/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32"/>
      <c r="M317" s="329" t="s">
        <v>43</v>
      </c>
      <c r="N317" s="330"/>
      <c r="O317" s="330"/>
      <c r="P317" s="330"/>
      <c r="Q317" s="330"/>
      <c r="R317" s="330"/>
      <c r="S317" s="331"/>
      <c r="T317" s="43" t="s">
        <v>42</v>
      </c>
      <c r="U317" s="44">
        <f>IFERROR(U316/H316,"0")</f>
        <v>11.538461538461538</v>
      </c>
      <c r="V317" s="44">
        <f>IFERROR(V316/H316,"0")</f>
        <v>12</v>
      </c>
      <c r="W317" s="44">
        <f>IFERROR(IF(W316="",0,W316),"0")</f>
        <v>0.26100000000000001</v>
      </c>
      <c r="X317" s="68"/>
      <c r="Y317" s="68"/>
    </row>
    <row r="318" spans="1:29" x14ac:dyDescent="0.2">
      <c r="A318" s="320"/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32"/>
      <c r="M318" s="329" t="s">
        <v>43</v>
      </c>
      <c r="N318" s="330"/>
      <c r="O318" s="330"/>
      <c r="P318" s="330"/>
      <c r="Q318" s="330"/>
      <c r="R318" s="330"/>
      <c r="S318" s="331"/>
      <c r="T318" s="43" t="s">
        <v>0</v>
      </c>
      <c r="U318" s="44">
        <f>IFERROR(SUM(U316:U316),"0")</f>
        <v>90</v>
      </c>
      <c r="V318" s="44">
        <f>IFERROR(SUM(V316:V316),"0")</f>
        <v>93.6</v>
      </c>
      <c r="W318" s="43"/>
      <c r="X318" s="68"/>
      <c r="Y318" s="68"/>
    </row>
    <row r="319" spans="1:29" ht="27.75" customHeight="1" x14ac:dyDescent="0.2">
      <c r="A319" s="339" t="s">
        <v>507</v>
      </c>
      <c r="B319" s="339"/>
      <c r="C319" s="339"/>
      <c r="D319" s="339"/>
      <c r="E319" s="339"/>
      <c r="F319" s="339"/>
      <c r="G319" s="339"/>
      <c r="H319" s="339"/>
      <c r="I319" s="339"/>
      <c r="J319" s="339"/>
      <c r="K319" s="339"/>
      <c r="L319" s="339"/>
      <c r="M319" s="339"/>
      <c r="N319" s="339"/>
      <c r="O319" s="339"/>
      <c r="P319" s="339"/>
      <c r="Q319" s="339"/>
      <c r="R319" s="339"/>
      <c r="S319" s="339"/>
      <c r="T319" s="339"/>
      <c r="U319" s="339"/>
      <c r="V319" s="339"/>
      <c r="W319" s="339"/>
      <c r="X319" s="55"/>
      <c r="Y319" s="55"/>
    </row>
    <row r="320" spans="1:29" ht="16.5" customHeight="1" x14ac:dyDescent="0.25">
      <c r="A320" s="340" t="s">
        <v>508</v>
      </c>
      <c r="B320" s="340"/>
      <c r="C320" s="340"/>
      <c r="D320" s="340"/>
      <c r="E320" s="340"/>
      <c r="F320" s="340"/>
      <c r="G320" s="340"/>
      <c r="H320" s="340"/>
      <c r="I320" s="340"/>
      <c r="J320" s="340"/>
      <c r="K320" s="340"/>
      <c r="L320" s="340"/>
      <c r="M320" s="340"/>
      <c r="N320" s="340"/>
      <c r="O320" s="340"/>
      <c r="P320" s="340"/>
      <c r="Q320" s="340"/>
      <c r="R320" s="340"/>
      <c r="S320" s="340"/>
      <c r="T320" s="340"/>
      <c r="U320" s="340"/>
      <c r="V320" s="340"/>
      <c r="W320" s="340"/>
      <c r="X320" s="66"/>
      <c r="Y320" s="66"/>
    </row>
    <row r="321" spans="1:29" ht="14.25" customHeight="1" x14ac:dyDescent="0.25">
      <c r="A321" s="322" t="s">
        <v>118</v>
      </c>
      <c r="B321" s="322"/>
      <c r="C321" s="322"/>
      <c r="D321" s="322"/>
      <c r="E321" s="322"/>
      <c r="F321" s="322"/>
      <c r="G321" s="322"/>
      <c r="H321" s="322"/>
      <c r="I321" s="322"/>
      <c r="J321" s="322"/>
      <c r="K321" s="322"/>
      <c r="L321" s="322"/>
      <c r="M321" s="322"/>
      <c r="N321" s="322"/>
      <c r="O321" s="322"/>
      <c r="P321" s="322"/>
      <c r="Q321" s="322"/>
      <c r="R321" s="322"/>
      <c r="S321" s="322"/>
      <c r="T321" s="322"/>
      <c r="U321" s="322"/>
      <c r="V321" s="322"/>
      <c r="W321" s="322"/>
      <c r="X321" s="67"/>
      <c r="Y321" s="67"/>
    </row>
    <row r="322" spans="1:29" ht="27" customHeight="1" x14ac:dyDescent="0.25">
      <c r="A322" s="64" t="s">
        <v>509</v>
      </c>
      <c r="B322" s="64" t="s">
        <v>510</v>
      </c>
      <c r="C322" s="37">
        <v>4301011428</v>
      </c>
      <c r="D322" s="323">
        <v>4607091389708</v>
      </c>
      <c r="E322" s="323"/>
      <c r="F322" s="63">
        <v>0.45</v>
      </c>
      <c r="G322" s="38">
        <v>6</v>
      </c>
      <c r="H322" s="63">
        <v>2.7</v>
      </c>
      <c r="I322" s="63">
        <v>2.9</v>
      </c>
      <c r="J322" s="38">
        <v>156</v>
      </c>
      <c r="K322" s="39" t="s">
        <v>114</v>
      </c>
      <c r="L322" s="38">
        <v>50</v>
      </c>
      <c r="M322" s="3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25"/>
      <c r="O322" s="325"/>
      <c r="P322" s="325"/>
      <c r="Q322" s="32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249" t="s">
        <v>65</v>
      </c>
    </row>
    <row r="323" spans="1:29" ht="27" customHeight="1" x14ac:dyDescent="0.25">
      <c r="A323" s="64" t="s">
        <v>511</v>
      </c>
      <c r="B323" s="64" t="s">
        <v>512</v>
      </c>
      <c r="C323" s="37">
        <v>4301011427</v>
      </c>
      <c r="D323" s="323">
        <v>4607091389692</v>
      </c>
      <c r="E323" s="323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396" t="s">
        <v>513</v>
      </c>
      <c r="N323" s="325"/>
      <c r="O323" s="325"/>
      <c r="P323" s="325"/>
      <c r="Q323" s="32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x14ac:dyDescent="0.2">
      <c r="A324" s="320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32"/>
      <c r="M324" s="329" t="s">
        <v>43</v>
      </c>
      <c r="N324" s="330"/>
      <c r="O324" s="330"/>
      <c r="P324" s="330"/>
      <c r="Q324" s="330"/>
      <c r="R324" s="330"/>
      <c r="S324" s="331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29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32"/>
      <c r="M325" s="329" t="s">
        <v>43</v>
      </c>
      <c r="N325" s="330"/>
      <c r="O325" s="330"/>
      <c r="P325" s="330"/>
      <c r="Q325" s="330"/>
      <c r="R325" s="330"/>
      <c r="S325" s="331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29" ht="14.25" customHeight="1" x14ac:dyDescent="0.25">
      <c r="A326" s="322" t="s">
        <v>75</v>
      </c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2"/>
      <c r="M326" s="322"/>
      <c r="N326" s="322"/>
      <c r="O326" s="322"/>
      <c r="P326" s="322"/>
      <c r="Q326" s="322"/>
      <c r="R326" s="322"/>
      <c r="S326" s="322"/>
      <c r="T326" s="322"/>
      <c r="U326" s="322"/>
      <c r="V326" s="322"/>
      <c r="W326" s="322"/>
      <c r="X326" s="67"/>
      <c r="Y326" s="67"/>
    </row>
    <row r="327" spans="1:29" ht="37.5" customHeight="1" x14ac:dyDescent="0.25">
      <c r="A327" s="64" t="s">
        <v>514</v>
      </c>
      <c r="B327" s="64" t="s">
        <v>515</v>
      </c>
      <c r="C327" s="37">
        <v>4301031236</v>
      </c>
      <c r="D327" s="323">
        <v>4680115882928</v>
      </c>
      <c r="E327" s="323"/>
      <c r="F327" s="63">
        <v>0.28000000000000003</v>
      </c>
      <c r="G327" s="38">
        <v>6</v>
      </c>
      <c r="H327" s="63">
        <v>1.68</v>
      </c>
      <c r="I327" s="63">
        <v>2.6</v>
      </c>
      <c r="J327" s="38">
        <v>156</v>
      </c>
      <c r="K327" s="39" t="s">
        <v>79</v>
      </c>
      <c r="L327" s="38">
        <v>35</v>
      </c>
      <c r="M327" s="392" t="s">
        <v>516</v>
      </c>
      <c r="N327" s="325"/>
      <c r="O327" s="325"/>
      <c r="P327" s="325"/>
      <c r="Q327" s="326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ref="V327:V339" si="14"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517</v>
      </c>
      <c r="AC327" s="251" t="s">
        <v>65</v>
      </c>
    </row>
    <row r="328" spans="1:29" ht="27" customHeight="1" x14ac:dyDescent="0.25">
      <c r="A328" s="64" t="s">
        <v>518</v>
      </c>
      <c r="B328" s="64" t="s">
        <v>519</v>
      </c>
      <c r="C328" s="37">
        <v>4301031255</v>
      </c>
      <c r="D328" s="323">
        <v>4680115883185</v>
      </c>
      <c r="E328" s="323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79</v>
      </c>
      <c r="L328" s="38">
        <v>45</v>
      </c>
      <c r="M328" s="393" t="s">
        <v>520</v>
      </c>
      <c r="N328" s="325"/>
      <c r="O328" s="325"/>
      <c r="P328" s="325"/>
      <c r="Q328" s="326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517</v>
      </c>
      <c r="AC328" s="252" t="s">
        <v>65</v>
      </c>
    </row>
    <row r="329" spans="1:29" ht="27" customHeight="1" x14ac:dyDescent="0.25">
      <c r="A329" s="64" t="s">
        <v>521</v>
      </c>
      <c r="B329" s="64" t="s">
        <v>522</v>
      </c>
      <c r="C329" s="37">
        <v>4301031177</v>
      </c>
      <c r="D329" s="323">
        <v>4607091389753</v>
      </c>
      <c r="E329" s="323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79</v>
      </c>
      <c r="L329" s="38">
        <v>45</v>
      </c>
      <c r="M329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25"/>
      <c r="O329" s="325"/>
      <c r="P329" s="325"/>
      <c r="Q329" s="326"/>
      <c r="R329" s="40" t="s">
        <v>48</v>
      </c>
      <c r="S329" s="40" t="s">
        <v>48</v>
      </c>
      <c r="T329" s="41" t="s">
        <v>0</v>
      </c>
      <c r="U329" s="59">
        <v>334</v>
      </c>
      <c r="V329" s="56">
        <f t="shared" si="14"/>
        <v>336</v>
      </c>
      <c r="W329" s="42">
        <f>IFERROR(IF(V329=0,"",ROUNDUP(V329/H329,0)*0.00753),"")</f>
        <v>0.60240000000000005</v>
      </c>
      <c r="X329" s="69" t="s">
        <v>48</v>
      </c>
      <c r="Y329" s="70" t="s">
        <v>48</v>
      </c>
      <c r="AC329" s="253" t="s">
        <v>65</v>
      </c>
    </row>
    <row r="330" spans="1:29" ht="27" customHeight="1" x14ac:dyDescent="0.25">
      <c r="A330" s="64" t="s">
        <v>523</v>
      </c>
      <c r="B330" s="64" t="s">
        <v>524</v>
      </c>
      <c r="C330" s="37">
        <v>4301031174</v>
      </c>
      <c r="D330" s="323">
        <v>4607091389760</v>
      </c>
      <c r="E330" s="323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79</v>
      </c>
      <c r="L330" s="38">
        <v>45</v>
      </c>
      <c r="M330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25"/>
      <c r="O330" s="325"/>
      <c r="P330" s="325"/>
      <c r="Q330" s="326"/>
      <c r="R330" s="40" t="s">
        <v>48</v>
      </c>
      <c r="S330" s="40" t="s">
        <v>48</v>
      </c>
      <c r="T330" s="41" t="s">
        <v>0</v>
      </c>
      <c r="U330" s="59">
        <v>40</v>
      </c>
      <c r="V330" s="56">
        <f t="shared" si="14"/>
        <v>42</v>
      </c>
      <c r="W330" s="42">
        <f>IFERROR(IF(V330=0,"",ROUNDUP(V330/H330,0)*0.00753),"")</f>
        <v>7.5300000000000006E-2</v>
      </c>
      <c r="X330" s="69" t="s">
        <v>48</v>
      </c>
      <c r="Y330" s="70" t="s">
        <v>48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4301031175</v>
      </c>
      <c r="D331" s="323">
        <v>4607091389746</v>
      </c>
      <c r="E331" s="323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79</v>
      </c>
      <c r="L331" s="38">
        <v>45</v>
      </c>
      <c r="M331" s="3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25"/>
      <c r="O331" s="325"/>
      <c r="P331" s="325"/>
      <c r="Q331" s="326"/>
      <c r="R331" s="40" t="s">
        <v>48</v>
      </c>
      <c r="S331" s="40" t="s">
        <v>48</v>
      </c>
      <c r="T331" s="41" t="s">
        <v>0</v>
      </c>
      <c r="U331" s="59">
        <v>240</v>
      </c>
      <c r="V331" s="56">
        <f t="shared" si="14"/>
        <v>243.60000000000002</v>
      </c>
      <c r="W331" s="42">
        <f>IFERROR(IF(V331=0,"",ROUNDUP(V331/H331,0)*0.00753),"")</f>
        <v>0.43674000000000002</v>
      </c>
      <c r="X331" s="69" t="s">
        <v>48</v>
      </c>
      <c r="Y331" s="70" t="s">
        <v>48</v>
      </c>
      <c r="AC331" s="255" t="s">
        <v>65</v>
      </c>
    </row>
    <row r="332" spans="1:29" ht="27" customHeight="1" x14ac:dyDescent="0.25">
      <c r="A332" s="64" t="s">
        <v>527</v>
      </c>
      <c r="B332" s="64" t="s">
        <v>528</v>
      </c>
      <c r="C332" s="37">
        <v>4301031257</v>
      </c>
      <c r="D332" s="323">
        <v>4680115883147</v>
      </c>
      <c r="E332" s="323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389" t="s">
        <v>529</v>
      </c>
      <c r="N332" s="325"/>
      <c r="O332" s="325"/>
      <c r="P332" s="325"/>
      <c r="Q332" s="326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 t="shared" ref="W332:W339" si="15">IFERROR(IF(V332=0,"",ROUNDUP(V332/H332,0)*0.00502),"")</f>
        <v/>
      </c>
      <c r="X332" s="69" t="s">
        <v>48</v>
      </c>
      <c r="Y332" s="70" t="s">
        <v>48</v>
      </c>
      <c r="AC332" s="256" t="s">
        <v>65</v>
      </c>
    </row>
    <row r="333" spans="1:29" ht="27" customHeight="1" x14ac:dyDescent="0.25">
      <c r="A333" s="64" t="s">
        <v>530</v>
      </c>
      <c r="B333" s="64" t="s">
        <v>531</v>
      </c>
      <c r="C333" s="37">
        <v>4301031178</v>
      </c>
      <c r="D333" s="323">
        <v>4607091384338</v>
      </c>
      <c r="E333" s="323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79</v>
      </c>
      <c r="L333" s="38">
        <v>45</v>
      </c>
      <c r="M333" s="3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25"/>
      <c r="O333" s="325"/>
      <c r="P333" s="325"/>
      <c r="Q333" s="326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 t="shared" si="15"/>
        <v/>
      </c>
      <c r="X333" s="69" t="s">
        <v>48</v>
      </c>
      <c r="Y333" s="70" t="s">
        <v>48</v>
      </c>
      <c r="AC333" s="257" t="s">
        <v>65</v>
      </c>
    </row>
    <row r="334" spans="1:29" ht="37.5" customHeight="1" x14ac:dyDescent="0.25">
      <c r="A334" s="64" t="s">
        <v>532</v>
      </c>
      <c r="B334" s="64" t="s">
        <v>533</v>
      </c>
      <c r="C334" s="37">
        <v>4301031254</v>
      </c>
      <c r="D334" s="323">
        <v>4680115883154</v>
      </c>
      <c r="E334" s="323"/>
      <c r="F334" s="63">
        <v>0.28000000000000003</v>
      </c>
      <c r="G334" s="38">
        <v>6</v>
      </c>
      <c r="H334" s="63">
        <v>1.68</v>
      </c>
      <c r="I334" s="63">
        <v>1.81</v>
      </c>
      <c r="J334" s="38">
        <v>234</v>
      </c>
      <c r="K334" s="39" t="s">
        <v>79</v>
      </c>
      <c r="L334" s="38">
        <v>45</v>
      </c>
      <c r="M334" s="391" t="s">
        <v>534</v>
      </c>
      <c r="N334" s="325"/>
      <c r="O334" s="325"/>
      <c r="P334" s="325"/>
      <c r="Q334" s="326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 t="shared" si="15"/>
        <v/>
      </c>
      <c r="X334" s="69" t="s">
        <v>48</v>
      </c>
      <c r="Y334" s="70" t="s">
        <v>48</v>
      </c>
      <c r="AC334" s="258" t="s">
        <v>65</v>
      </c>
    </row>
    <row r="335" spans="1:29" ht="37.5" customHeight="1" x14ac:dyDescent="0.25">
      <c r="A335" s="64" t="s">
        <v>535</v>
      </c>
      <c r="B335" s="64" t="s">
        <v>536</v>
      </c>
      <c r="C335" s="37">
        <v>4301031171</v>
      </c>
      <c r="D335" s="323">
        <v>4607091389524</v>
      </c>
      <c r="E335" s="323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79</v>
      </c>
      <c r="L335" s="38">
        <v>45</v>
      </c>
      <c r="M335" s="3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25"/>
      <c r="O335" s="325"/>
      <c r="P335" s="325"/>
      <c r="Q335" s="326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 t="shared" si="15"/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537</v>
      </c>
      <c r="B336" s="64" t="s">
        <v>538</v>
      </c>
      <c r="C336" s="37">
        <v>4301031258</v>
      </c>
      <c r="D336" s="323">
        <v>4680115883161</v>
      </c>
      <c r="E336" s="323"/>
      <c r="F336" s="63">
        <v>0.28000000000000003</v>
      </c>
      <c r="G336" s="38">
        <v>6</v>
      </c>
      <c r="H336" s="63">
        <v>1.68</v>
      </c>
      <c r="I336" s="63">
        <v>1.81</v>
      </c>
      <c r="J336" s="38">
        <v>234</v>
      </c>
      <c r="K336" s="39" t="s">
        <v>79</v>
      </c>
      <c r="L336" s="38">
        <v>45</v>
      </c>
      <c r="M336" s="383" t="s">
        <v>539</v>
      </c>
      <c r="N336" s="325"/>
      <c r="O336" s="325"/>
      <c r="P336" s="325"/>
      <c r="Q336" s="326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 t="shared" si="15"/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4301031170</v>
      </c>
      <c r="D337" s="323">
        <v>4607091384345</v>
      </c>
      <c r="E337" s="323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3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25"/>
      <c r="O337" s="325"/>
      <c r="P337" s="325"/>
      <c r="Q337" s="326"/>
      <c r="R337" s="40" t="s">
        <v>48</v>
      </c>
      <c r="S337" s="40" t="s">
        <v>48</v>
      </c>
      <c r="T337" s="41" t="s">
        <v>0</v>
      </c>
      <c r="U337" s="59">
        <v>4</v>
      </c>
      <c r="V337" s="56">
        <f t="shared" si="14"/>
        <v>4.2</v>
      </c>
      <c r="W337" s="42">
        <f t="shared" si="15"/>
        <v>1.004E-2</v>
      </c>
      <c r="X337" s="69" t="s">
        <v>48</v>
      </c>
      <c r="Y337" s="70" t="s">
        <v>48</v>
      </c>
      <c r="AC337" s="261" t="s">
        <v>65</v>
      </c>
    </row>
    <row r="338" spans="1:29" ht="27" customHeight="1" x14ac:dyDescent="0.25">
      <c r="A338" s="64" t="s">
        <v>542</v>
      </c>
      <c r="B338" s="64" t="s">
        <v>543</v>
      </c>
      <c r="C338" s="37">
        <v>4301031256</v>
      </c>
      <c r="D338" s="323">
        <v>4680115883178</v>
      </c>
      <c r="E338" s="323"/>
      <c r="F338" s="63">
        <v>0.28000000000000003</v>
      </c>
      <c r="G338" s="38">
        <v>6</v>
      </c>
      <c r="H338" s="63">
        <v>1.68</v>
      </c>
      <c r="I338" s="63">
        <v>1.81</v>
      </c>
      <c r="J338" s="38">
        <v>234</v>
      </c>
      <c r="K338" s="39" t="s">
        <v>79</v>
      </c>
      <c r="L338" s="38">
        <v>45</v>
      </c>
      <c r="M338" s="385" t="s">
        <v>544</v>
      </c>
      <c r="N338" s="325"/>
      <c r="O338" s="325"/>
      <c r="P338" s="325"/>
      <c r="Q338" s="326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 t="shared" si="15"/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545</v>
      </c>
      <c r="B339" s="64" t="s">
        <v>546</v>
      </c>
      <c r="C339" s="37">
        <v>4301031172</v>
      </c>
      <c r="D339" s="323">
        <v>4607091389531</v>
      </c>
      <c r="E339" s="323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3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25"/>
      <c r="O339" s="325"/>
      <c r="P339" s="325"/>
      <c r="Q339" s="326"/>
      <c r="R339" s="40" t="s">
        <v>48</v>
      </c>
      <c r="S339" s="40" t="s">
        <v>48</v>
      </c>
      <c r="T339" s="41" t="s">
        <v>0</v>
      </c>
      <c r="U339" s="59">
        <v>4</v>
      </c>
      <c r="V339" s="56">
        <f t="shared" si="14"/>
        <v>4.2</v>
      </c>
      <c r="W339" s="42">
        <f t="shared" si="15"/>
        <v>1.004E-2</v>
      </c>
      <c r="X339" s="69" t="s">
        <v>48</v>
      </c>
      <c r="Y339" s="70" t="s">
        <v>48</v>
      </c>
      <c r="AC339" s="263" t="s">
        <v>65</v>
      </c>
    </row>
    <row r="340" spans="1:29" x14ac:dyDescent="0.2">
      <c r="A340" s="320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32"/>
      <c r="M340" s="329" t="s">
        <v>43</v>
      </c>
      <c r="N340" s="330"/>
      <c r="O340" s="330"/>
      <c r="P340" s="330"/>
      <c r="Q340" s="330"/>
      <c r="R340" s="330"/>
      <c r="S340" s="331"/>
      <c r="T340" s="43" t="s">
        <v>42</v>
      </c>
      <c r="U340" s="44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149.99999999999997</v>
      </c>
      <c r="V340" s="44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152</v>
      </c>
      <c r="W340" s="44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1.1345200000000002</v>
      </c>
      <c r="X340" s="68"/>
      <c r="Y340" s="68"/>
    </row>
    <row r="341" spans="1:29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32"/>
      <c r="M341" s="329" t="s">
        <v>43</v>
      </c>
      <c r="N341" s="330"/>
      <c r="O341" s="330"/>
      <c r="P341" s="330"/>
      <c r="Q341" s="330"/>
      <c r="R341" s="330"/>
      <c r="S341" s="331"/>
      <c r="T341" s="43" t="s">
        <v>0</v>
      </c>
      <c r="U341" s="44">
        <f>IFERROR(SUM(U327:U339),"0")</f>
        <v>622</v>
      </c>
      <c r="V341" s="44">
        <f>IFERROR(SUM(V327:V339),"0")</f>
        <v>630.00000000000011</v>
      </c>
      <c r="W341" s="43"/>
      <c r="X341" s="68"/>
      <c r="Y341" s="68"/>
    </row>
    <row r="342" spans="1:29" ht="14.25" customHeight="1" x14ac:dyDescent="0.25">
      <c r="A342" s="322" t="s">
        <v>80</v>
      </c>
      <c r="B342" s="322"/>
      <c r="C342" s="322"/>
      <c r="D342" s="322"/>
      <c r="E342" s="322"/>
      <c r="F342" s="322"/>
      <c r="G342" s="322"/>
      <c r="H342" s="322"/>
      <c r="I342" s="322"/>
      <c r="J342" s="322"/>
      <c r="K342" s="322"/>
      <c r="L342" s="322"/>
      <c r="M342" s="322"/>
      <c r="N342" s="322"/>
      <c r="O342" s="322"/>
      <c r="P342" s="322"/>
      <c r="Q342" s="322"/>
      <c r="R342" s="322"/>
      <c r="S342" s="322"/>
      <c r="T342" s="322"/>
      <c r="U342" s="322"/>
      <c r="V342" s="322"/>
      <c r="W342" s="322"/>
      <c r="X342" s="67"/>
      <c r="Y342" s="67"/>
    </row>
    <row r="343" spans="1:29" ht="27" customHeight="1" x14ac:dyDescent="0.25">
      <c r="A343" s="64" t="s">
        <v>547</v>
      </c>
      <c r="B343" s="64" t="s">
        <v>548</v>
      </c>
      <c r="C343" s="37">
        <v>4301051258</v>
      </c>
      <c r="D343" s="323">
        <v>4607091389685</v>
      </c>
      <c r="E343" s="323"/>
      <c r="F343" s="63">
        <v>1.3</v>
      </c>
      <c r="G343" s="38">
        <v>6</v>
      </c>
      <c r="H343" s="63">
        <v>7.8</v>
      </c>
      <c r="I343" s="63">
        <v>8.3460000000000001</v>
      </c>
      <c r="J343" s="38">
        <v>56</v>
      </c>
      <c r="K343" s="39" t="s">
        <v>143</v>
      </c>
      <c r="L343" s="38">
        <v>45</v>
      </c>
      <c r="M343" s="3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25"/>
      <c r="O343" s="325"/>
      <c r="P343" s="325"/>
      <c r="Q343" s="326"/>
      <c r="R343" s="40" t="s">
        <v>48</v>
      </c>
      <c r="S343" s="40" t="s">
        <v>48</v>
      </c>
      <c r="T343" s="41" t="s">
        <v>0</v>
      </c>
      <c r="U343" s="59">
        <v>50</v>
      </c>
      <c r="V343" s="56">
        <f>IFERROR(IF(U343="",0,CEILING((U343/$H343),1)*$H343),"")</f>
        <v>54.6</v>
      </c>
      <c r="W343" s="42">
        <f>IFERROR(IF(V343=0,"",ROUNDUP(V343/H343,0)*0.02175),"")</f>
        <v>0.15225</v>
      </c>
      <c r="X343" s="69" t="s">
        <v>48</v>
      </c>
      <c r="Y343" s="70" t="s">
        <v>48</v>
      </c>
      <c r="AC343" s="264" t="s">
        <v>65</v>
      </c>
    </row>
    <row r="344" spans="1:29" ht="27" customHeight="1" x14ac:dyDescent="0.25">
      <c r="A344" s="64" t="s">
        <v>549</v>
      </c>
      <c r="B344" s="64" t="s">
        <v>550</v>
      </c>
      <c r="C344" s="37">
        <v>4301051431</v>
      </c>
      <c r="D344" s="323">
        <v>4607091389654</v>
      </c>
      <c r="E344" s="323"/>
      <c r="F344" s="63">
        <v>0.33</v>
      </c>
      <c r="G344" s="38">
        <v>6</v>
      </c>
      <c r="H344" s="63">
        <v>1.98</v>
      </c>
      <c r="I344" s="63">
        <v>2.258</v>
      </c>
      <c r="J344" s="38">
        <v>156</v>
      </c>
      <c r="K344" s="39" t="s">
        <v>143</v>
      </c>
      <c r="L344" s="38">
        <v>45</v>
      </c>
      <c r="M344" s="380" t="s">
        <v>551</v>
      </c>
      <c r="N344" s="325"/>
      <c r="O344" s="325"/>
      <c r="P344" s="325"/>
      <c r="Q344" s="326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552</v>
      </c>
      <c r="B345" s="64" t="s">
        <v>553</v>
      </c>
      <c r="C345" s="37">
        <v>4301051284</v>
      </c>
      <c r="D345" s="323">
        <v>4607091384352</v>
      </c>
      <c r="E345" s="323"/>
      <c r="F345" s="63">
        <v>0.6</v>
      </c>
      <c r="G345" s="38">
        <v>4</v>
      </c>
      <c r="H345" s="63">
        <v>2.4</v>
      </c>
      <c r="I345" s="63">
        <v>2.6459999999999999</v>
      </c>
      <c r="J345" s="38">
        <v>120</v>
      </c>
      <c r="K345" s="39" t="s">
        <v>143</v>
      </c>
      <c r="L345" s="38">
        <v>45</v>
      </c>
      <c r="M345" s="3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25"/>
      <c r="O345" s="325"/>
      <c r="P345" s="325"/>
      <c r="Q345" s="326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IFERROR(IF(V345=0,"",ROUNDUP(V345/H345,0)*0.00937),"")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554</v>
      </c>
      <c r="B346" s="64" t="s">
        <v>555</v>
      </c>
      <c r="C346" s="37">
        <v>4301051257</v>
      </c>
      <c r="D346" s="323">
        <v>4607091389661</v>
      </c>
      <c r="E346" s="323"/>
      <c r="F346" s="63">
        <v>0.55000000000000004</v>
      </c>
      <c r="G346" s="38">
        <v>4</v>
      </c>
      <c r="H346" s="63">
        <v>2.2000000000000002</v>
      </c>
      <c r="I346" s="63">
        <v>2.492</v>
      </c>
      <c r="J346" s="38">
        <v>120</v>
      </c>
      <c r="K346" s="39" t="s">
        <v>143</v>
      </c>
      <c r="L346" s="38">
        <v>45</v>
      </c>
      <c r="M346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25"/>
      <c r="O346" s="325"/>
      <c r="P346" s="325"/>
      <c r="Q346" s="326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x14ac:dyDescent="0.2">
      <c r="A347" s="320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32"/>
      <c r="M347" s="329" t="s">
        <v>43</v>
      </c>
      <c r="N347" s="330"/>
      <c r="O347" s="330"/>
      <c r="P347" s="330"/>
      <c r="Q347" s="330"/>
      <c r="R347" s="330"/>
      <c r="S347" s="331"/>
      <c r="T347" s="43" t="s">
        <v>42</v>
      </c>
      <c r="U347" s="44">
        <f>IFERROR(U343/H343,"0")+IFERROR(U344/H344,"0")+IFERROR(U345/H345,"0")+IFERROR(U346/H346,"0")</f>
        <v>6.4102564102564106</v>
      </c>
      <c r="V347" s="44">
        <f>IFERROR(V343/H343,"0")+IFERROR(V344/H344,"0")+IFERROR(V345/H345,"0")+IFERROR(V346/H346,"0")</f>
        <v>7</v>
      </c>
      <c r="W347" s="44">
        <f>IFERROR(IF(W343="",0,W343),"0")+IFERROR(IF(W344="",0,W344),"0")+IFERROR(IF(W345="",0,W345),"0")+IFERROR(IF(W346="",0,W346),"0")</f>
        <v>0.15225</v>
      </c>
      <c r="X347" s="68"/>
      <c r="Y347" s="68"/>
    </row>
    <row r="348" spans="1:29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32"/>
      <c r="M348" s="329" t="s">
        <v>43</v>
      </c>
      <c r="N348" s="330"/>
      <c r="O348" s="330"/>
      <c r="P348" s="330"/>
      <c r="Q348" s="330"/>
      <c r="R348" s="330"/>
      <c r="S348" s="331"/>
      <c r="T348" s="43" t="s">
        <v>0</v>
      </c>
      <c r="U348" s="44">
        <f>IFERROR(SUM(U343:U346),"0")</f>
        <v>50</v>
      </c>
      <c r="V348" s="44">
        <f>IFERROR(SUM(V343:V346),"0")</f>
        <v>54.6</v>
      </c>
      <c r="W348" s="43"/>
      <c r="X348" s="68"/>
      <c r="Y348" s="68"/>
    </row>
    <row r="349" spans="1:29" ht="14.25" customHeight="1" x14ac:dyDescent="0.25">
      <c r="A349" s="322" t="s">
        <v>214</v>
      </c>
      <c r="B349" s="322"/>
      <c r="C349" s="322"/>
      <c r="D349" s="322"/>
      <c r="E349" s="322"/>
      <c r="F349" s="322"/>
      <c r="G349" s="322"/>
      <c r="H349" s="322"/>
      <c r="I349" s="322"/>
      <c r="J349" s="322"/>
      <c r="K349" s="322"/>
      <c r="L349" s="322"/>
      <c r="M349" s="322"/>
      <c r="N349" s="322"/>
      <c r="O349" s="322"/>
      <c r="P349" s="322"/>
      <c r="Q349" s="322"/>
      <c r="R349" s="322"/>
      <c r="S349" s="322"/>
      <c r="T349" s="322"/>
      <c r="U349" s="322"/>
      <c r="V349" s="322"/>
      <c r="W349" s="322"/>
      <c r="X349" s="67"/>
      <c r="Y349" s="67"/>
    </row>
    <row r="350" spans="1:29" ht="27" customHeight="1" x14ac:dyDescent="0.25">
      <c r="A350" s="64" t="s">
        <v>556</v>
      </c>
      <c r="B350" s="64" t="s">
        <v>557</v>
      </c>
      <c r="C350" s="37">
        <v>4301060352</v>
      </c>
      <c r="D350" s="323">
        <v>4680115881648</v>
      </c>
      <c r="E350" s="323"/>
      <c r="F350" s="63">
        <v>1</v>
      </c>
      <c r="G350" s="38">
        <v>4</v>
      </c>
      <c r="H350" s="63">
        <v>4</v>
      </c>
      <c r="I350" s="63">
        <v>4.4039999999999999</v>
      </c>
      <c r="J350" s="38">
        <v>104</v>
      </c>
      <c r="K350" s="39" t="s">
        <v>79</v>
      </c>
      <c r="L350" s="38">
        <v>35</v>
      </c>
      <c r="M350" s="378" t="s">
        <v>558</v>
      </c>
      <c r="N350" s="325"/>
      <c r="O350" s="325"/>
      <c r="P350" s="325"/>
      <c r="Q350" s="326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8" t="s">
        <v>65</v>
      </c>
    </row>
    <row r="351" spans="1:29" x14ac:dyDescent="0.2">
      <c r="A351" s="320"/>
      <c r="B351" s="320"/>
      <c r="C351" s="320"/>
      <c r="D351" s="320"/>
      <c r="E351" s="320"/>
      <c r="F351" s="320"/>
      <c r="G351" s="320"/>
      <c r="H351" s="320"/>
      <c r="I351" s="320"/>
      <c r="J351" s="320"/>
      <c r="K351" s="320"/>
      <c r="L351" s="332"/>
      <c r="M351" s="329" t="s">
        <v>43</v>
      </c>
      <c r="N351" s="330"/>
      <c r="O351" s="330"/>
      <c r="P351" s="330"/>
      <c r="Q351" s="330"/>
      <c r="R351" s="330"/>
      <c r="S351" s="331"/>
      <c r="T351" s="43" t="s">
        <v>42</v>
      </c>
      <c r="U351" s="44">
        <f>IFERROR(U350/H350,"0")</f>
        <v>0</v>
      </c>
      <c r="V351" s="44">
        <f>IFERROR(V350/H350,"0")</f>
        <v>0</v>
      </c>
      <c r="W351" s="44">
        <f>IFERROR(IF(W350="",0,W350),"0")</f>
        <v>0</v>
      </c>
      <c r="X351" s="68"/>
      <c r="Y351" s="68"/>
    </row>
    <row r="352" spans="1:29" x14ac:dyDescent="0.2">
      <c r="A352" s="320"/>
      <c r="B352" s="320"/>
      <c r="C352" s="320"/>
      <c r="D352" s="320"/>
      <c r="E352" s="320"/>
      <c r="F352" s="320"/>
      <c r="G352" s="320"/>
      <c r="H352" s="320"/>
      <c r="I352" s="320"/>
      <c r="J352" s="320"/>
      <c r="K352" s="320"/>
      <c r="L352" s="332"/>
      <c r="M352" s="329" t="s">
        <v>43</v>
      </c>
      <c r="N352" s="330"/>
      <c r="O352" s="330"/>
      <c r="P352" s="330"/>
      <c r="Q352" s="330"/>
      <c r="R352" s="330"/>
      <c r="S352" s="331"/>
      <c r="T352" s="43" t="s">
        <v>0</v>
      </c>
      <c r="U352" s="44">
        <f>IFERROR(SUM(U350:U350),"0")</f>
        <v>0</v>
      </c>
      <c r="V352" s="44">
        <f>IFERROR(SUM(V350:V350),"0")</f>
        <v>0</v>
      </c>
      <c r="W352" s="43"/>
      <c r="X352" s="68"/>
      <c r="Y352" s="68"/>
    </row>
    <row r="353" spans="1:29" ht="14.25" customHeight="1" x14ac:dyDescent="0.25">
      <c r="A353" s="322" t="s">
        <v>94</v>
      </c>
      <c r="B353" s="322"/>
      <c r="C353" s="322"/>
      <c r="D353" s="322"/>
      <c r="E353" s="322"/>
      <c r="F353" s="322"/>
      <c r="G353" s="322"/>
      <c r="H353" s="322"/>
      <c r="I353" s="322"/>
      <c r="J353" s="322"/>
      <c r="K353" s="322"/>
      <c r="L353" s="322"/>
      <c r="M353" s="322"/>
      <c r="N353" s="322"/>
      <c r="O353" s="322"/>
      <c r="P353" s="322"/>
      <c r="Q353" s="322"/>
      <c r="R353" s="322"/>
      <c r="S353" s="322"/>
      <c r="T353" s="322"/>
      <c r="U353" s="322"/>
      <c r="V353" s="322"/>
      <c r="W353" s="322"/>
      <c r="X353" s="67"/>
      <c r="Y353" s="67"/>
    </row>
    <row r="354" spans="1:29" ht="27" customHeight="1" x14ac:dyDescent="0.25">
      <c r="A354" s="64" t="s">
        <v>559</v>
      </c>
      <c r="B354" s="64" t="s">
        <v>560</v>
      </c>
      <c r="C354" s="37">
        <v>4301032042</v>
      </c>
      <c r="D354" s="323">
        <v>4680115883017</v>
      </c>
      <c r="E354" s="323"/>
      <c r="F354" s="63">
        <v>0.03</v>
      </c>
      <c r="G354" s="38">
        <v>20</v>
      </c>
      <c r="H354" s="63">
        <v>0.6</v>
      </c>
      <c r="I354" s="63">
        <v>0.63</v>
      </c>
      <c r="J354" s="38">
        <v>350</v>
      </c>
      <c r="K354" s="39" t="s">
        <v>562</v>
      </c>
      <c r="L354" s="38">
        <v>60</v>
      </c>
      <c r="M354" s="374" t="s">
        <v>561</v>
      </c>
      <c r="N354" s="325"/>
      <c r="O354" s="325"/>
      <c r="P354" s="325"/>
      <c r="Q354" s="326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IFERROR(IF(V354=0,"",ROUNDUP(V354/H354,0)*0.00349),"")</f>
        <v/>
      </c>
      <c r="X354" s="69" t="s">
        <v>48</v>
      </c>
      <c r="Y354" s="70" t="s">
        <v>48</v>
      </c>
      <c r="AC354" s="269" t="s">
        <v>65</v>
      </c>
    </row>
    <row r="355" spans="1:29" ht="27" customHeight="1" x14ac:dyDescent="0.25">
      <c r="A355" s="64" t="s">
        <v>563</v>
      </c>
      <c r="B355" s="64" t="s">
        <v>564</v>
      </c>
      <c r="C355" s="37">
        <v>4301032043</v>
      </c>
      <c r="D355" s="323">
        <v>4680115883031</v>
      </c>
      <c r="E355" s="323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562</v>
      </c>
      <c r="L355" s="38">
        <v>60</v>
      </c>
      <c r="M355" s="375" t="s">
        <v>565</v>
      </c>
      <c r="N355" s="325"/>
      <c r="O355" s="325"/>
      <c r="P355" s="325"/>
      <c r="Q355" s="326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48</v>
      </c>
      <c r="AC355" s="270" t="s">
        <v>65</v>
      </c>
    </row>
    <row r="356" spans="1:29" ht="27" customHeight="1" x14ac:dyDescent="0.25">
      <c r="A356" s="64" t="s">
        <v>566</v>
      </c>
      <c r="B356" s="64" t="s">
        <v>567</v>
      </c>
      <c r="C356" s="37">
        <v>4301032041</v>
      </c>
      <c r="D356" s="323">
        <v>4680115883024</v>
      </c>
      <c r="E356" s="323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562</v>
      </c>
      <c r="L356" s="38">
        <v>60</v>
      </c>
      <c r="M356" s="376" t="s">
        <v>568</v>
      </c>
      <c r="N356" s="325"/>
      <c r="O356" s="325"/>
      <c r="P356" s="325"/>
      <c r="Q356" s="32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48</v>
      </c>
      <c r="AC356" s="271" t="s">
        <v>65</v>
      </c>
    </row>
    <row r="357" spans="1:29" x14ac:dyDescent="0.2">
      <c r="A357" s="320"/>
      <c r="B357" s="320"/>
      <c r="C357" s="320"/>
      <c r="D357" s="320"/>
      <c r="E357" s="320"/>
      <c r="F357" s="320"/>
      <c r="G357" s="320"/>
      <c r="H357" s="320"/>
      <c r="I357" s="320"/>
      <c r="J357" s="320"/>
      <c r="K357" s="320"/>
      <c r="L357" s="332"/>
      <c r="M357" s="329" t="s">
        <v>43</v>
      </c>
      <c r="N357" s="330"/>
      <c r="O357" s="330"/>
      <c r="P357" s="330"/>
      <c r="Q357" s="330"/>
      <c r="R357" s="330"/>
      <c r="S357" s="331"/>
      <c r="T357" s="43" t="s">
        <v>42</v>
      </c>
      <c r="U357" s="44">
        <f>IFERROR(U354/H354,"0")+IFERROR(U355/H355,"0")+IFERROR(U356/H356,"0")</f>
        <v>0</v>
      </c>
      <c r="V357" s="44">
        <f>IFERROR(V354/H354,"0")+IFERROR(V355/H355,"0")+IFERROR(V356/H356,"0")</f>
        <v>0</v>
      </c>
      <c r="W357" s="44">
        <f>IFERROR(IF(W354="",0,W354),"0")+IFERROR(IF(W355="",0,W355),"0")+IFERROR(IF(W356="",0,W356),"0")</f>
        <v>0</v>
      </c>
      <c r="X357" s="68"/>
      <c r="Y357" s="68"/>
    </row>
    <row r="358" spans="1:29" x14ac:dyDescent="0.2">
      <c r="A358" s="320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32"/>
      <c r="M358" s="329" t="s">
        <v>43</v>
      </c>
      <c r="N358" s="330"/>
      <c r="O358" s="330"/>
      <c r="P358" s="330"/>
      <c r="Q358" s="330"/>
      <c r="R358" s="330"/>
      <c r="S358" s="331"/>
      <c r="T358" s="43" t="s">
        <v>0</v>
      </c>
      <c r="U358" s="44">
        <f>IFERROR(SUM(U354:U356),"0")</f>
        <v>0</v>
      </c>
      <c r="V358" s="44">
        <f>IFERROR(SUM(V354:V356),"0")</f>
        <v>0</v>
      </c>
      <c r="W358" s="43"/>
      <c r="X358" s="68"/>
      <c r="Y358" s="68"/>
    </row>
    <row r="359" spans="1:29" ht="16.5" customHeight="1" x14ac:dyDescent="0.25">
      <c r="A359" s="340" t="s">
        <v>569</v>
      </c>
      <c r="B359" s="340"/>
      <c r="C359" s="340"/>
      <c r="D359" s="340"/>
      <c r="E359" s="340"/>
      <c r="F359" s="340"/>
      <c r="G359" s="340"/>
      <c r="H359" s="340"/>
      <c r="I359" s="340"/>
      <c r="J359" s="340"/>
      <c r="K359" s="340"/>
      <c r="L359" s="340"/>
      <c r="M359" s="340"/>
      <c r="N359" s="340"/>
      <c r="O359" s="340"/>
      <c r="P359" s="340"/>
      <c r="Q359" s="340"/>
      <c r="R359" s="340"/>
      <c r="S359" s="340"/>
      <c r="T359" s="340"/>
      <c r="U359" s="340"/>
      <c r="V359" s="340"/>
      <c r="W359" s="340"/>
      <c r="X359" s="66"/>
      <c r="Y359" s="66"/>
    </row>
    <row r="360" spans="1:29" ht="14.25" customHeight="1" x14ac:dyDescent="0.25">
      <c r="A360" s="322" t="s">
        <v>111</v>
      </c>
      <c r="B360" s="322"/>
      <c r="C360" s="322"/>
      <c r="D360" s="322"/>
      <c r="E360" s="322"/>
      <c r="F360" s="322"/>
      <c r="G360" s="322"/>
      <c r="H360" s="322"/>
      <c r="I360" s="322"/>
      <c r="J360" s="322"/>
      <c r="K360" s="322"/>
      <c r="L360" s="322"/>
      <c r="M360" s="322"/>
      <c r="N360" s="322"/>
      <c r="O360" s="322"/>
      <c r="P360" s="322"/>
      <c r="Q360" s="322"/>
      <c r="R360" s="322"/>
      <c r="S360" s="322"/>
      <c r="T360" s="322"/>
      <c r="U360" s="322"/>
      <c r="V360" s="322"/>
      <c r="W360" s="322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4301020196</v>
      </c>
      <c r="D361" s="323">
        <v>4607091389388</v>
      </c>
      <c r="E361" s="323"/>
      <c r="F361" s="63">
        <v>1.3</v>
      </c>
      <c r="G361" s="38">
        <v>4</v>
      </c>
      <c r="H361" s="63">
        <v>5.2</v>
      </c>
      <c r="I361" s="63">
        <v>5.6079999999999997</v>
      </c>
      <c r="J361" s="38">
        <v>104</v>
      </c>
      <c r="K361" s="39" t="s">
        <v>143</v>
      </c>
      <c r="L361" s="38">
        <v>35</v>
      </c>
      <c r="M36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25"/>
      <c r="O361" s="325"/>
      <c r="P361" s="325"/>
      <c r="Q361" s="326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272" t="s">
        <v>65</v>
      </c>
    </row>
    <row r="362" spans="1:29" ht="27" customHeight="1" x14ac:dyDescent="0.25">
      <c r="A362" s="64" t="s">
        <v>572</v>
      </c>
      <c r="B362" s="64" t="s">
        <v>573</v>
      </c>
      <c r="C362" s="37">
        <v>4301020185</v>
      </c>
      <c r="D362" s="323">
        <v>4607091389364</v>
      </c>
      <c r="E362" s="323"/>
      <c r="F362" s="63">
        <v>0.42</v>
      </c>
      <c r="G362" s="38">
        <v>6</v>
      </c>
      <c r="H362" s="63">
        <v>2.52</v>
      </c>
      <c r="I362" s="63">
        <v>2.75</v>
      </c>
      <c r="J362" s="38">
        <v>156</v>
      </c>
      <c r="K362" s="39" t="s">
        <v>143</v>
      </c>
      <c r="L362" s="38">
        <v>35</v>
      </c>
      <c r="M362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25"/>
      <c r="O362" s="325"/>
      <c r="P362" s="325"/>
      <c r="Q362" s="326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273" t="s">
        <v>65</v>
      </c>
    </row>
    <row r="363" spans="1:29" x14ac:dyDescent="0.2">
      <c r="A363" s="320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32"/>
      <c r="M363" s="329" t="s">
        <v>43</v>
      </c>
      <c r="N363" s="330"/>
      <c r="O363" s="330"/>
      <c r="P363" s="330"/>
      <c r="Q363" s="330"/>
      <c r="R363" s="330"/>
      <c r="S363" s="331"/>
      <c r="T363" s="43" t="s">
        <v>42</v>
      </c>
      <c r="U363" s="44">
        <f>IFERROR(U361/H361,"0")+IFERROR(U362/H362,"0")</f>
        <v>0</v>
      </c>
      <c r="V363" s="44">
        <f>IFERROR(V361/H361,"0")+IFERROR(V362/H362,"0")</f>
        <v>0</v>
      </c>
      <c r="W363" s="44">
        <f>IFERROR(IF(W361="",0,W361),"0")+IFERROR(IF(W362="",0,W362),"0")</f>
        <v>0</v>
      </c>
      <c r="X363" s="68"/>
      <c r="Y363" s="68"/>
    </row>
    <row r="364" spans="1:29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32"/>
      <c r="M364" s="329" t="s">
        <v>43</v>
      </c>
      <c r="N364" s="330"/>
      <c r="O364" s="330"/>
      <c r="P364" s="330"/>
      <c r="Q364" s="330"/>
      <c r="R364" s="330"/>
      <c r="S364" s="331"/>
      <c r="T364" s="43" t="s">
        <v>0</v>
      </c>
      <c r="U364" s="44">
        <f>IFERROR(SUM(U361:U362),"0")</f>
        <v>0</v>
      </c>
      <c r="V364" s="44">
        <f>IFERROR(SUM(V361:V362),"0")</f>
        <v>0</v>
      </c>
      <c r="W364" s="43"/>
      <c r="X364" s="68"/>
      <c r="Y364" s="68"/>
    </row>
    <row r="365" spans="1:29" ht="14.25" customHeight="1" x14ac:dyDescent="0.25">
      <c r="A365" s="322" t="s">
        <v>75</v>
      </c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4301031179</v>
      </c>
      <c r="D366" s="323">
        <v>4607091389739</v>
      </c>
      <c r="E366" s="323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9" t="s">
        <v>79</v>
      </c>
      <c r="L366" s="38">
        <v>45</v>
      </c>
      <c r="M366" s="36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25"/>
      <c r="O366" s="325"/>
      <c r="P366" s="325"/>
      <c r="Q366" s="326"/>
      <c r="R366" s="40" t="s">
        <v>48</v>
      </c>
      <c r="S366" s="40" t="s">
        <v>48</v>
      </c>
      <c r="T366" s="41" t="s">
        <v>0</v>
      </c>
      <c r="U366" s="59">
        <v>480</v>
      </c>
      <c r="V366" s="56">
        <f t="shared" ref="V366:V371" si="16">IFERROR(IF(U366="",0,CEILING((U366/$H366),1)*$H366),"")</f>
        <v>483</v>
      </c>
      <c r="W366" s="42">
        <f>IFERROR(IF(V366=0,"",ROUNDUP(V366/H366,0)*0.00753),"")</f>
        <v>0.86595</v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4301031247</v>
      </c>
      <c r="D367" s="323">
        <v>4680115883048</v>
      </c>
      <c r="E367" s="323"/>
      <c r="F367" s="63">
        <v>1</v>
      </c>
      <c r="G367" s="38">
        <v>4</v>
      </c>
      <c r="H367" s="63">
        <v>4</v>
      </c>
      <c r="I367" s="63">
        <v>4.21</v>
      </c>
      <c r="J367" s="38">
        <v>120</v>
      </c>
      <c r="K367" s="39" t="s">
        <v>79</v>
      </c>
      <c r="L367" s="38">
        <v>40</v>
      </c>
      <c r="M367" s="369" t="s">
        <v>578</v>
      </c>
      <c r="N367" s="325"/>
      <c r="O367" s="325"/>
      <c r="P367" s="325"/>
      <c r="Q367" s="326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6"/>
        <v>0</v>
      </c>
      <c r="W367" s="42" t="str">
        <f>IFERROR(IF(V367=0,"",ROUNDUP(V367/H367,0)*0.00937),"")</f>
        <v/>
      </c>
      <c r="X367" s="69" t="s">
        <v>48</v>
      </c>
      <c r="Y367" s="70" t="s">
        <v>48</v>
      </c>
      <c r="AC367" s="275" t="s">
        <v>65</v>
      </c>
    </row>
    <row r="368" spans="1:29" ht="27" customHeight="1" x14ac:dyDescent="0.25">
      <c r="A368" s="64" t="s">
        <v>579</v>
      </c>
      <c r="B368" s="64" t="s">
        <v>580</v>
      </c>
      <c r="C368" s="37">
        <v>4301031176</v>
      </c>
      <c r="D368" s="323">
        <v>4607091389425</v>
      </c>
      <c r="E368" s="323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9" t="s">
        <v>79</v>
      </c>
      <c r="L368" s="38">
        <v>45</v>
      </c>
      <c r="M368" s="37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25"/>
      <c r="O368" s="325"/>
      <c r="P368" s="325"/>
      <c r="Q368" s="326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6"/>
        <v>0</v>
      </c>
      <c r="W368" s="42" t="str">
        <f>IFERROR(IF(V368=0,"",ROUNDUP(V368/H368,0)*0.00502),"")</f>
        <v/>
      </c>
      <c r="X368" s="69" t="s">
        <v>48</v>
      </c>
      <c r="Y368" s="70" t="s">
        <v>48</v>
      </c>
      <c r="AC368" s="276" t="s">
        <v>65</v>
      </c>
    </row>
    <row r="369" spans="1:29" ht="27" customHeight="1" x14ac:dyDescent="0.25">
      <c r="A369" s="64" t="s">
        <v>581</v>
      </c>
      <c r="B369" s="64" t="s">
        <v>582</v>
      </c>
      <c r="C369" s="37">
        <v>4301031167</v>
      </c>
      <c r="D369" s="323">
        <v>4680115880771</v>
      </c>
      <c r="E369" s="323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9" t="s">
        <v>79</v>
      </c>
      <c r="L369" s="38">
        <v>45</v>
      </c>
      <c r="M369" s="3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25"/>
      <c r="O369" s="325"/>
      <c r="P369" s="325"/>
      <c r="Q369" s="326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6"/>
        <v>0</v>
      </c>
      <c r="W369" s="42" t="str">
        <f>IFERROR(IF(V369=0,"",ROUNDUP(V369/H369,0)*0.00502),"")</f>
        <v/>
      </c>
      <c r="X369" s="69" t="s">
        <v>48</v>
      </c>
      <c r="Y369" s="70" t="s">
        <v>48</v>
      </c>
      <c r="AC369" s="277" t="s">
        <v>65</v>
      </c>
    </row>
    <row r="370" spans="1:29" ht="27" customHeight="1" x14ac:dyDescent="0.25">
      <c r="A370" s="64" t="s">
        <v>583</v>
      </c>
      <c r="B370" s="64" t="s">
        <v>584</v>
      </c>
      <c r="C370" s="37">
        <v>4301031173</v>
      </c>
      <c r="D370" s="323">
        <v>4607091389500</v>
      </c>
      <c r="E370" s="323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9" t="s">
        <v>79</v>
      </c>
      <c r="L370" s="38">
        <v>45</v>
      </c>
      <c r="M370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25"/>
      <c r="O370" s="325"/>
      <c r="P370" s="325"/>
      <c r="Q370" s="326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6"/>
        <v>0</v>
      </c>
      <c r="W370" s="42" t="str">
        <f>IFERROR(IF(V370=0,"",ROUNDUP(V370/H370,0)*0.00502),"")</f>
        <v/>
      </c>
      <c r="X370" s="69" t="s">
        <v>48</v>
      </c>
      <c r="Y370" s="70" t="s">
        <v>48</v>
      </c>
      <c r="AC370" s="278" t="s">
        <v>65</v>
      </c>
    </row>
    <row r="371" spans="1:29" ht="27" customHeight="1" x14ac:dyDescent="0.25">
      <c r="A371" s="64" t="s">
        <v>585</v>
      </c>
      <c r="B371" s="64" t="s">
        <v>586</v>
      </c>
      <c r="C371" s="37">
        <v>4301031103</v>
      </c>
      <c r="D371" s="323">
        <v>4680115881983</v>
      </c>
      <c r="E371" s="323"/>
      <c r="F371" s="63">
        <v>0.28000000000000003</v>
      </c>
      <c r="G371" s="38">
        <v>4</v>
      </c>
      <c r="H371" s="63">
        <v>1.1200000000000001</v>
      </c>
      <c r="I371" s="63">
        <v>1.252</v>
      </c>
      <c r="J371" s="38">
        <v>234</v>
      </c>
      <c r="K371" s="39" t="s">
        <v>79</v>
      </c>
      <c r="L371" s="38">
        <v>40</v>
      </c>
      <c r="M371" s="366" t="s">
        <v>587</v>
      </c>
      <c r="N371" s="325"/>
      <c r="O371" s="325"/>
      <c r="P371" s="325"/>
      <c r="Q371" s="326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6"/>
        <v>0</v>
      </c>
      <c r="W371" s="42" t="str">
        <f>IFERROR(IF(V371=0,"",ROUNDUP(V371/H371,0)*0.00502),"")</f>
        <v/>
      </c>
      <c r="X371" s="69" t="s">
        <v>48</v>
      </c>
      <c r="Y371" s="70" t="s">
        <v>48</v>
      </c>
      <c r="AC371" s="279" t="s">
        <v>65</v>
      </c>
    </row>
    <row r="372" spans="1:29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32"/>
      <c r="M372" s="329" t="s">
        <v>43</v>
      </c>
      <c r="N372" s="330"/>
      <c r="O372" s="330"/>
      <c r="P372" s="330"/>
      <c r="Q372" s="330"/>
      <c r="R372" s="330"/>
      <c r="S372" s="331"/>
      <c r="T372" s="43" t="s">
        <v>42</v>
      </c>
      <c r="U372" s="44">
        <f>IFERROR(U366/H366,"0")+IFERROR(U367/H367,"0")+IFERROR(U368/H368,"0")+IFERROR(U369/H369,"0")+IFERROR(U370/H370,"0")+IFERROR(U371/H371,"0")</f>
        <v>114.28571428571428</v>
      </c>
      <c r="V372" s="44">
        <f>IFERROR(V366/H366,"0")+IFERROR(V367/H367,"0")+IFERROR(V368/H368,"0")+IFERROR(V369/H369,"0")+IFERROR(V370/H370,"0")+IFERROR(V371/H371,"0")</f>
        <v>115</v>
      </c>
      <c r="W372" s="44">
        <f>IFERROR(IF(W366="",0,W366),"0")+IFERROR(IF(W367="",0,W367),"0")+IFERROR(IF(W368="",0,W368),"0")+IFERROR(IF(W369="",0,W369),"0")+IFERROR(IF(W370="",0,W370),"0")+IFERROR(IF(W371="",0,W371),"0")</f>
        <v>0.86595</v>
      </c>
      <c r="X372" s="68"/>
      <c r="Y372" s="68"/>
    </row>
    <row r="373" spans="1:29" x14ac:dyDescent="0.2">
      <c r="A373" s="320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32"/>
      <c r="M373" s="329" t="s">
        <v>43</v>
      </c>
      <c r="N373" s="330"/>
      <c r="O373" s="330"/>
      <c r="P373" s="330"/>
      <c r="Q373" s="330"/>
      <c r="R373" s="330"/>
      <c r="S373" s="331"/>
      <c r="T373" s="43" t="s">
        <v>0</v>
      </c>
      <c r="U373" s="44">
        <f>IFERROR(SUM(U366:U371),"0")</f>
        <v>480</v>
      </c>
      <c r="V373" s="44">
        <f>IFERROR(SUM(V366:V371),"0")</f>
        <v>483</v>
      </c>
      <c r="W373" s="43"/>
      <c r="X373" s="68"/>
      <c r="Y373" s="68"/>
    </row>
    <row r="374" spans="1:29" ht="14.25" customHeight="1" x14ac:dyDescent="0.25">
      <c r="A374" s="322" t="s">
        <v>94</v>
      </c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2"/>
      <c r="M374" s="322"/>
      <c r="N374" s="322"/>
      <c r="O374" s="322"/>
      <c r="P374" s="322"/>
      <c r="Q374" s="322"/>
      <c r="R374" s="322"/>
      <c r="S374" s="322"/>
      <c r="T374" s="322"/>
      <c r="U374" s="322"/>
      <c r="V374" s="322"/>
      <c r="W374" s="322"/>
      <c r="X374" s="67"/>
      <c r="Y374" s="67"/>
    </row>
    <row r="375" spans="1:29" ht="27" customHeight="1" x14ac:dyDescent="0.25">
      <c r="A375" s="64" t="s">
        <v>588</v>
      </c>
      <c r="B375" s="64" t="s">
        <v>589</v>
      </c>
      <c r="C375" s="37">
        <v>4301032044</v>
      </c>
      <c r="D375" s="323">
        <v>4680115883000</v>
      </c>
      <c r="E375" s="323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562</v>
      </c>
      <c r="L375" s="38">
        <v>60</v>
      </c>
      <c r="M375" s="367" t="s">
        <v>590</v>
      </c>
      <c r="N375" s="325"/>
      <c r="O375" s="325"/>
      <c r="P375" s="325"/>
      <c r="Q375" s="326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20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32"/>
      <c r="M376" s="329" t="s">
        <v>43</v>
      </c>
      <c r="N376" s="330"/>
      <c r="O376" s="330"/>
      <c r="P376" s="330"/>
      <c r="Q376" s="330"/>
      <c r="R376" s="330"/>
      <c r="S376" s="331"/>
      <c r="T376" s="43" t="s">
        <v>42</v>
      </c>
      <c r="U376" s="44">
        <f>IFERROR(U375/H375,"0")</f>
        <v>0</v>
      </c>
      <c r="V376" s="44">
        <f>IFERROR(V375/H375,"0")</f>
        <v>0</v>
      </c>
      <c r="W376" s="44">
        <f>IFERROR(IF(W375="",0,W375),"0")</f>
        <v>0</v>
      </c>
      <c r="X376" s="68"/>
      <c r="Y376" s="68"/>
    </row>
    <row r="377" spans="1:29" x14ac:dyDescent="0.2">
      <c r="A377" s="320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32"/>
      <c r="M377" s="329" t="s">
        <v>43</v>
      </c>
      <c r="N377" s="330"/>
      <c r="O377" s="330"/>
      <c r="P377" s="330"/>
      <c r="Q377" s="330"/>
      <c r="R377" s="330"/>
      <c r="S377" s="331"/>
      <c r="T377" s="43" t="s">
        <v>0</v>
      </c>
      <c r="U377" s="44">
        <f>IFERROR(SUM(U375:U375),"0")</f>
        <v>0</v>
      </c>
      <c r="V377" s="44">
        <f>IFERROR(SUM(V375:V375),"0")</f>
        <v>0</v>
      </c>
      <c r="W377" s="43"/>
      <c r="X377" s="68"/>
      <c r="Y377" s="68"/>
    </row>
    <row r="378" spans="1:29" ht="14.25" customHeight="1" x14ac:dyDescent="0.25">
      <c r="A378" s="322" t="s">
        <v>106</v>
      </c>
      <c r="B378" s="322"/>
      <c r="C378" s="322"/>
      <c r="D378" s="322"/>
      <c r="E378" s="322"/>
      <c r="F378" s="322"/>
      <c r="G378" s="322"/>
      <c r="H378" s="322"/>
      <c r="I378" s="322"/>
      <c r="J378" s="322"/>
      <c r="K378" s="322"/>
      <c r="L378" s="322"/>
      <c r="M378" s="322"/>
      <c r="N378" s="322"/>
      <c r="O378" s="322"/>
      <c r="P378" s="322"/>
      <c r="Q378" s="322"/>
      <c r="R378" s="322"/>
      <c r="S378" s="322"/>
      <c r="T378" s="322"/>
      <c r="U378" s="322"/>
      <c r="V378" s="322"/>
      <c r="W378" s="322"/>
      <c r="X378" s="67"/>
      <c r="Y378" s="67"/>
    </row>
    <row r="379" spans="1:29" ht="27" customHeight="1" x14ac:dyDescent="0.25">
      <c r="A379" s="64" t="s">
        <v>591</v>
      </c>
      <c r="B379" s="64" t="s">
        <v>592</v>
      </c>
      <c r="C379" s="37">
        <v>4301170008</v>
      </c>
      <c r="D379" s="323">
        <v>4680115882980</v>
      </c>
      <c r="E379" s="323"/>
      <c r="F379" s="63">
        <v>0.13</v>
      </c>
      <c r="G379" s="38">
        <v>10</v>
      </c>
      <c r="H379" s="63">
        <v>1.3</v>
      </c>
      <c r="I379" s="63">
        <v>1.46</v>
      </c>
      <c r="J379" s="38">
        <v>200</v>
      </c>
      <c r="K379" s="39" t="s">
        <v>562</v>
      </c>
      <c r="L379" s="38">
        <v>150</v>
      </c>
      <c r="M379" s="364" t="s">
        <v>593</v>
      </c>
      <c r="N379" s="325"/>
      <c r="O379" s="325"/>
      <c r="P379" s="325"/>
      <c r="Q379" s="326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IFERROR(IF(V379=0,"",ROUNDUP(V379/H379,0)*0.00673),"")</f>
        <v/>
      </c>
      <c r="X379" s="69" t="s">
        <v>48</v>
      </c>
      <c r="Y379" s="70" t="s">
        <v>48</v>
      </c>
      <c r="AC379" s="281" t="s">
        <v>65</v>
      </c>
    </row>
    <row r="380" spans="1:29" x14ac:dyDescent="0.2">
      <c r="A380" s="320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32"/>
      <c r="M380" s="329" t="s">
        <v>43</v>
      </c>
      <c r="N380" s="330"/>
      <c r="O380" s="330"/>
      <c r="P380" s="330"/>
      <c r="Q380" s="330"/>
      <c r="R380" s="330"/>
      <c r="S380" s="331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20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32"/>
      <c r="M381" s="329" t="s">
        <v>43</v>
      </c>
      <c r="N381" s="330"/>
      <c r="O381" s="330"/>
      <c r="P381" s="330"/>
      <c r="Q381" s="330"/>
      <c r="R381" s="330"/>
      <c r="S381" s="331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27.75" customHeight="1" x14ac:dyDescent="0.2">
      <c r="A382" s="339" t="s">
        <v>594</v>
      </c>
      <c r="B382" s="339"/>
      <c r="C382" s="339"/>
      <c r="D382" s="339"/>
      <c r="E382" s="339"/>
      <c r="F382" s="339"/>
      <c r="G382" s="339"/>
      <c r="H382" s="339"/>
      <c r="I382" s="339"/>
      <c r="J382" s="339"/>
      <c r="K382" s="339"/>
      <c r="L382" s="339"/>
      <c r="M382" s="339"/>
      <c r="N382" s="339"/>
      <c r="O382" s="339"/>
      <c r="P382" s="339"/>
      <c r="Q382" s="339"/>
      <c r="R382" s="339"/>
      <c r="S382" s="339"/>
      <c r="T382" s="339"/>
      <c r="U382" s="339"/>
      <c r="V382" s="339"/>
      <c r="W382" s="339"/>
      <c r="X382" s="55"/>
      <c r="Y382" s="55"/>
    </row>
    <row r="383" spans="1:29" ht="16.5" customHeight="1" x14ac:dyDescent="0.25">
      <c r="A383" s="340" t="s">
        <v>594</v>
      </c>
      <c r="B383" s="340"/>
      <c r="C383" s="340"/>
      <c r="D383" s="340"/>
      <c r="E383" s="340"/>
      <c r="F383" s="340"/>
      <c r="G383" s="340"/>
      <c r="H383" s="340"/>
      <c r="I383" s="340"/>
      <c r="J383" s="340"/>
      <c r="K383" s="340"/>
      <c r="L383" s="340"/>
      <c r="M383" s="340"/>
      <c r="N383" s="340"/>
      <c r="O383" s="340"/>
      <c r="P383" s="340"/>
      <c r="Q383" s="340"/>
      <c r="R383" s="340"/>
      <c r="S383" s="340"/>
      <c r="T383" s="340"/>
      <c r="U383" s="340"/>
      <c r="V383" s="340"/>
      <c r="W383" s="340"/>
      <c r="X383" s="66"/>
      <c r="Y383" s="66"/>
    </row>
    <row r="384" spans="1:29" ht="14.25" customHeight="1" x14ac:dyDescent="0.25">
      <c r="A384" s="322" t="s">
        <v>118</v>
      </c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2"/>
      <c r="M384" s="322"/>
      <c r="N384" s="322"/>
      <c r="O384" s="322"/>
      <c r="P384" s="322"/>
      <c r="Q384" s="322"/>
      <c r="R384" s="322"/>
      <c r="S384" s="322"/>
      <c r="T384" s="322"/>
      <c r="U384" s="322"/>
      <c r="V384" s="322"/>
      <c r="W384" s="322"/>
      <c r="X384" s="67"/>
      <c r="Y384" s="67"/>
    </row>
    <row r="385" spans="1:29" ht="27" customHeight="1" x14ac:dyDescent="0.25">
      <c r="A385" s="64" t="s">
        <v>595</v>
      </c>
      <c r="B385" s="64" t="s">
        <v>596</v>
      </c>
      <c r="C385" s="37">
        <v>4301011371</v>
      </c>
      <c r="D385" s="323">
        <v>4607091389067</v>
      </c>
      <c r="E385" s="323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143</v>
      </c>
      <c r="L385" s="38">
        <v>55</v>
      </c>
      <c r="M385" s="3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25"/>
      <c r="O385" s="325"/>
      <c r="P385" s="325"/>
      <c r="Q385" s="326"/>
      <c r="R385" s="40" t="s">
        <v>48</v>
      </c>
      <c r="S385" s="40" t="s">
        <v>48</v>
      </c>
      <c r="T385" s="41" t="s">
        <v>0</v>
      </c>
      <c r="U385" s="59">
        <v>5</v>
      </c>
      <c r="V385" s="56">
        <f t="shared" ref="V385:V394" si="17">IFERROR(IF(U385="",0,CEILING((U385/$H385),1)*$H385),"")</f>
        <v>5.28</v>
      </c>
      <c r="W385" s="42">
        <f>IFERROR(IF(V385=0,"",ROUNDUP(V385/H385,0)*0.01196),"")</f>
        <v>1.196E-2</v>
      </c>
      <c r="X385" s="69" t="s">
        <v>48</v>
      </c>
      <c r="Y385" s="70" t="s">
        <v>48</v>
      </c>
      <c r="AC385" s="282" t="s">
        <v>65</v>
      </c>
    </row>
    <row r="386" spans="1:29" ht="27" customHeight="1" x14ac:dyDescent="0.25">
      <c r="A386" s="64" t="s">
        <v>597</v>
      </c>
      <c r="B386" s="64" t="s">
        <v>598</v>
      </c>
      <c r="C386" s="37">
        <v>4301011363</v>
      </c>
      <c r="D386" s="323">
        <v>4607091383522</v>
      </c>
      <c r="E386" s="323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114</v>
      </c>
      <c r="L386" s="38">
        <v>55</v>
      </c>
      <c r="M386" s="3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25"/>
      <c r="O386" s="325"/>
      <c r="P386" s="325"/>
      <c r="Q386" s="326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IFERROR(IF(V386=0,"",ROUNDUP(V386/H386,0)*0.01196),"")</f>
        <v/>
      </c>
      <c r="X386" s="69" t="s">
        <v>48</v>
      </c>
      <c r="Y386" s="70" t="s">
        <v>48</v>
      </c>
      <c r="AC386" s="283" t="s">
        <v>65</v>
      </c>
    </row>
    <row r="387" spans="1:29" ht="27" customHeight="1" x14ac:dyDescent="0.25">
      <c r="A387" s="64" t="s">
        <v>599</v>
      </c>
      <c r="B387" s="64" t="s">
        <v>600</v>
      </c>
      <c r="C387" s="37">
        <v>4301011431</v>
      </c>
      <c r="D387" s="323">
        <v>4607091384437</v>
      </c>
      <c r="E387" s="323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114</v>
      </c>
      <c r="L387" s="38">
        <v>50</v>
      </c>
      <c r="M387" s="363" t="s">
        <v>601</v>
      </c>
      <c r="N387" s="325"/>
      <c r="O387" s="325"/>
      <c r="P387" s="325"/>
      <c r="Q387" s="32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4" t="s">
        <v>65</v>
      </c>
    </row>
    <row r="388" spans="1:29" ht="27" customHeight="1" x14ac:dyDescent="0.25">
      <c r="A388" s="64" t="s">
        <v>602</v>
      </c>
      <c r="B388" s="64" t="s">
        <v>603</v>
      </c>
      <c r="C388" s="37">
        <v>4301011365</v>
      </c>
      <c r="D388" s="323">
        <v>4607091389104</v>
      </c>
      <c r="E388" s="323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114</v>
      </c>
      <c r="L388" s="38">
        <v>55</v>
      </c>
      <c r="M388" s="3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25"/>
      <c r="O388" s="325"/>
      <c r="P388" s="325"/>
      <c r="Q388" s="326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IFERROR(IF(V388=0,"",ROUNDUP(V388/H388,0)*0.01196),"")</f>
        <v/>
      </c>
      <c r="X388" s="69" t="s">
        <v>48</v>
      </c>
      <c r="Y388" s="70" t="s">
        <v>48</v>
      </c>
      <c r="AC388" s="285" t="s">
        <v>65</v>
      </c>
    </row>
    <row r="389" spans="1:29" ht="27" customHeight="1" x14ac:dyDescent="0.25">
      <c r="A389" s="64" t="s">
        <v>604</v>
      </c>
      <c r="B389" s="64" t="s">
        <v>605</v>
      </c>
      <c r="C389" s="37">
        <v>4301011142</v>
      </c>
      <c r="D389" s="323">
        <v>4607091389036</v>
      </c>
      <c r="E389" s="323"/>
      <c r="F389" s="63">
        <v>0.4</v>
      </c>
      <c r="G389" s="38">
        <v>6</v>
      </c>
      <c r="H389" s="63">
        <v>2.4</v>
      </c>
      <c r="I389" s="63">
        <v>2.6</v>
      </c>
      <c r="J389" s="38">
        <v>156</v>
      </c>
      <c r="K389" s="39" t="s">
        <v>143</v>
      </c>
      <c r="L389" s="38">
        <v>50</v>
      </c>
      <c r="M389" s="35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25"/>
      <c r="O389" s="325"/>
      <c r="P389" s="325"/>
      <c r="Q389" s="32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IFERROR(IF(V389=0,"",ROUNDUP(V389/H389,0)*0.00753),"")</f>
        <v/>
      </c>
      <c r="X389" s="69" t="s">
        <v>48</v>
      </c>
      <c r="Y389" s="70" t="s">
        <v>48</v>
      </c>
      <c r="AC389" s="286" t="s">
        <v>65</v>
      </c>
    </row>
    <row r="390" spans="1:29" ht="27" customHeight="1" x14ac:dyDescent="0.25">
      <c r="A390" s="64" t="s">
        <v>606</v>
      </c>
      <c r="B390" s="64" t="s">
        <v>607</v>
      </c>
      <c r="C390" s="37">
        <v>4301011367</v>
      </c>
      <c r="D390" s="323">
        <v>4680115880603</v>
      </c>
      <c r="E390" s="323"/>
      <c r="F390" s="63">
        <v>0.6</v>
      </c>
      <c r="G390" s="38">
        <v>6</v>
      </c>
      <c r="H390" s="63">
        <v>3.6</v>
      </c>
      <c r="I390" s="63">
        <v>3.84</v>
      </c>
      <c r="J390" s="38">
        <v>120</v>
      </c>
      <c r="K390" s="39" t="s">
        <v>114</v>
      </c>
      <c r="L390" s="38">
        <v>55</v>
      </c>
      <c r="M390" s="358" t="s">
        <v>608</v>
      </c>
      <c r="N390" s="325"/>
      <c r="O390" s="325"/>
      <c r="P390" s="325"/>
      <c r="Q390" s="326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87" t="s">
        <v>65</v>
      </c>
    </row>
    <row r="391" spans="1:29" ht="27" customHeight="1" x14ac:dyDescent="0.25">
      <c r="A391" s="64" t="s">
        <v>609</v>
      </c>
      <c r="B391" s="64" t="s">
        <v>610</v>
      </c>
      <c r="C391" s="37">
        <v>4301011168</v>
      </c>
      <c r="D391" s="323">
        <v>4607091389999</v>
      </c>
      <c r="E391" s="323"/>
      <c r="F391" s="63">
        <v>0.6</v>
      </c>
      <c r="G391" s="38">
        <v>6</v>
      </c>
      <c r="H391" s="63">
        <v>3.6</v>
      </c>
      <c r="I391" s="63">
        <v>3.84</v>
      </c>
      <c r="J391" s="38">
        <v>120</v>
      </c>
      <c r="K391" s="39" t="s">
        <v>114</v>
      </c>
      <c r="L391" s="38">
        <v>55</v>
      </c>
      <c r="M391" s="359" t="s">
        <v>611</v>
      </c>
      <c r="N391" s="325"/>
      <c r="O391" s="325"/>
      <c r="P391" s="325"/>
      <c r="Q391" s="326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288" t="s">
        <v>65</v>
      </c>
    </row>
    <row r="392" spans="1:29" ht="27" customHeight="1" x14ac:dyDescent="0.25">
      <c r="A392" s="64" t="s">
        <v>612</v>
      </c>
      <c r="B392" s="64" t="s">
        <v>613</v>
      </c>
      <c r="C392" s="37">
        <v>4301011372</v>
      </c>
      <c r="D392" s="323">
        <v>4680115882782</v>
      </c>
      <c r="E392" s="323"/>
      <c r="F392" s="63">
        <v>0.6</v>
      </c>
      <c r="G392" s="38">
        <v>6</v>
      </c>
      <c r="H392" s="63">
        <v>3.6</v>
      </c>
      <c r="I392" s="63">
        <v>3.84</v>
      </c>
      <c r="J392" s="38">
        <v>120</v>
      </c>
      <c r="K392" s="39" t="s">
        <v>114</v>
      </c>
      <c r="L392" s="38">
        <v>50</v>
      </c>
      <c r="M392" s="360" t="s">
        <v>614</v>
      </c>
      <c r="N392" s="325"/>
      <c r="O392" s="325"/>
      <c r="P392" s="325"/>
      <c r="Q392" s="326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IFERROR(IF(V392=0,"",ROUNDUP(V392/H392,0)*0.00937),"")</f>
        <v/>
      </c>
      <c r="X392" s="69" t="s">
        <v>48</v>
      </c>
      <c r="Y392" s="70" t="s">
        <v>48</v>
      </c>
      <c r="AC392" s="289" t="s">
        <v>65</v>
      </c>
    </row>
    <row r="393" spans="1:29" ht="27" customHeight="1" x14ac:dyDescent="0.25">
      <c r="A393" s="64" t="s">
        <v>615</v>
      </c>
      <c r="B393" s="64" t="s">
        <v>616</v>
      </c>
      <c r="C393" s="37">
        <v>4301011190</v>
      </c>
      <c r="D393" s="323">
        <v>4607091389098</v>
      </c>
      <c r="E393" s="323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143</v>
      </c>
      <c r="L393" s="38">
        <v>50</v>
      </c>
      <c r="M393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25"/>
      <c r="O393" s="325"/>
      <c r="P393" s="325"/>
      <c r="Q393" s="326"/>
      <c r="R393" s="40" t="s">
        <v>48</v>
      </c>
      <c r="S393" s="40" t="s">
        <v>48</v>
      </c>
      <c r="T393" s="41" t="s">
        <v>0</v>
      </c>
      <c r="U393" s="59">
        <v>6</v>
      </c>
      <c r="V393" s="56">
        <f t="shared" si="17"/>
        <v>7.1999999999999993</v>
      </c>
      <c r="W393" s="42">
        <f>IFERROR(IF(V393=0,"",ROUNDUP(V393/H393,0)*0.00753),"")</f>
        <v>2.2589999999999999E-2</v>
      </c>
      <c r="X393" s="69" t="s">
        <v>48</v>
      </c>
      <c r="Y393" s="70" t="s">
        <v>48</v>
      </c>
      <c r="AC393" s="290" t="s">
        <v>65</v>
      </c>
    </row>
    <row r="394" spans="1:29" ht="27" customHeight="1" x14ac:dyDescent="0.25">
      <c r="A394" s="64" t="s">
        <v>617</v>
      </c>
      <c r="B394" s="64" t="s">
        <v>618</v>
      </c>
      <c r="C394" s="37">
        <v>4301011366</v>
      </c>
      <c r="D394" s="323">
        <v>4607091389982</v>
      </c>
      <c r="E394" s="323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354" t="s">
        <v>619</v>
      </c>
      <c r="N394" s="325"/>
      <c r="O394" s="325"/>
      <c r="P394" s="325"/>
      <c r="Q394" s="326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91" t="s">
        <v>65</v>
      </c>
    </row>
    <row r="395" spans="1:29" x14ac:dyDescent="0.2">
      <c r="A395" s="320"/>
      <c r="B395" s="320"/>
      <c r="C395" s="320"/>
      <c r="D395" s="320"/>
      <c r="E395" s="320"/>
      <c r="F395" s="320"/>
      <c r="G395" s="320"/>
      <c r="H395" s="320"/>
      <c r="I395" s="320"/>
      <c r="J395" s="320"/>
      <c r="K395" s="320"/>
      <c r="L395" s="332"/>
      <c r="M395" s="329" t="s">
        <v>43</v>
      </c>
      <c r="N395" s="330"/>
      <c r="O395" s="330"/>
      <c r="P395" s="330"/>
      <c r="Q395" s="330"/>
      <c r="R395" s="330"/>
      <c r="S395" s="331"/>
      <c r="T395" s="43" t="s">
        <v>42</v>
      </c>
      <c r="U395" s="44">
        <f>IFERROR(U385/H385,"0")+IFERROR(U386/H386,"0")+IFERROR(U387/H387,"0")+IFERROR(U388/H388,"0")+IFERROR(U389/H389,"0")+IFERROR(U390/H390,"0")+IFERROR(U391/H391,"0")+IFERROR(U392/H392,"0")+IFERROR(U393/H393,"0")+IFERROR(U394/H394,"0")</f>
        <v>3.4469696969696968</v>
      </c>
      <c r="V395" s="44">
        <f>IFERROR(V385/H385,"0")+IFERROR(V386/H386,"0")+IFERROR(V387/H387,"0")+IFERROR(V388/H388,"0")+IFERROR(V389/H389,"0")+IFERROR(V390/H390,"0")+IFERROR(V391/H391,"0")+IFERROR(V392/H392,"0")+IFERROR(V393/H393,"0")+IFERROR(V394/H394,"0")</f>
        <v>4</v>
      </c>
      <c r="W395" s="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3.4549999999999997E-2</v>
      </c>
      <c r="X395" s="68"/>
      <c r="Y395" s="68"/>
    </row>
    <row r="396" spans="1:29" x14ac:dyDescent="0.2">
      <c r="A396" s="320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32"/>
      <c r="M396" s="329" t="s">
        <v>43</v>
      </c>
      <c r="N396" s="330"/>
      <c r="O396" s="330"/>
      <c r="P396" s="330"/>
      <c r="Q396" s="330"/>
      <c r="R396" s="330"/>
      <c r="S396" s="331"/>
      <c r="T396" s="43" t="s">
        <v>0</v>
      </c>
      <c r="U396" s="44">
        <f>IFERROR(SUM(U385:U394),"0")</f>
        <v>11</v>
      </c>
      <c r="V396" s="44">
        <f>IFERROR(SUM(V385:V394),"0")</f>
        <v>12.48</v>
      </c>
      <c r="W396" s="43"/>
      <c r="X396" s="68"/>
      <c r="Y396" s="68"/>
    </row>
    <row r="397" spans="1:29" ht="14.25" customHeight="1" x14ac:dyDescent="0.25">
      <c r="A397" s="322" t="s">
        <v>111</v>
      </c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2"/>
      <c r="M397" s="322"/>
      <c r="N397" s="322"/>
      <c r="O397" s="322"/>
      <c r="P397" s="322"/>
      <c r="Q397" s="322"/>
      <c r="R397" s="322"/>
      <c r="S397" s="322"/>
      <c r="T397" s="322"/>
      <c r="U397" s="322"/>
      <c r="V397" s="322"/>
      <c r="W397" s="322"/>
      <c r="X397" s="67"/>
      <c r="Y397" s="67"/>
    </row>
    <row r="398" spans="1:29" ht="16.5" customHeight="1" x14ac:dyDescent="0.25">
      <c r="A398" s="64" t="s">
        <v>620</v>
      </c>
      <c r="B398" s="64" t="s">
        <v>621</v>
      </c>
      <c r="C398" s="37">
        <v>4301020222</v>
      </c>
      <c r="D398" s="323">
        <v>4607091388930</v>
      </c>
      <c r="E398" s="323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9" t="s">
        <v>114</v>
      </c>
      <c r="L398" s="38">
        <v>55</v>
      </c>
      <c r="M398" s="3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25"/>
      <c r="O398" s="325"/>
      <c r="P398" s="325"/>
      <c r="Q398" s="326"/>
      <c r="R398" s="40" t="s">
        <v>48</v>
      </c>
      <c r="S398" s="40" t="s">
        <v>48</v>
      </c>
      <c r="T398" s="41" t="s">
        <v>0</v>
      </c>
      <c r="U398" s="59">
        <v>700</v>
      </c>
      <c r="V398" s="56">
        <f>IFERROR(IF(U398="",0,CEILING((U398/$H398),1)*$H398),"")</f>
        <v>702.24</v>
      </c>
      <c r="W398" s="42">
        <f>IFERROR(IF(V398=0,"",ROUNDUP(V398/H398,0)*0.01196),"")</f>
        <v>1.5906800000000001</v>
      </c>
      <c r="X398" s="69" t="s">
        <v>48</v>
      </c>
      <c r="Y398" s="70" t="s">
        <v>48</v>
      </c>
      <c r="AC398" s="292" t="s">
        <v>65</v>
      </c>
    </row>
    <row r="399" spans="1:29" ht="16.5" customHeight="1" x14ac:dyDescent="0.25">
      <c r="A399" s="64" t="s">
        <v>622</v>
      </c>
      <c r="B399" s="64" t="s">
        <v>623</v>
      </c>
      <c r="C399" s="37">
        <v>4301020206</v>
      </c>
      <c r="D399" s="323">
        <v>4680115880054</v>
      </c>
      <c r="E399" s="323"/>
      <c r="F399" s="63">
        <v>0.6</v>
      </c>
      <c r="G399" s="38">
        <v>6</v>
      </c>
      <c r="H399" s="63">
        <v>3.6</v>
      </c>
      <c r="I399" s="63">
        <v>3.84</v>
      </c>
      <c r="J399" s="38">
        <v>120</v>
      </c>
      <c r="K399" s="39" t="s">
        <v>114</v>
      </c>
      <c r="L399" s="38">
        <v>55</v>
      </c>
      <c r="M399" s="350" t="s">
        <v>624</v>
      </c>
      <c r="N399" s="325"/>
      <c r="O399" s="325"/>
      <c r="P399" s="325"/>
      <c r="Q399" s="326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IFERROR(IF(V399=0,"",ROUNDUP(V399/H399,0)*0.00937),"")</f>
        <v/>
      </c>
      <c r="X399" s="69" t="s">
        <v>48</v>
      </c>
      <c r="Y399" s="70" t="s">
        <v>48</v>
      </c>
      <c r="AC399" s="293" t="s">
        <v>65</v>
      </c>
    </row>
    <row r="400" spans="1:29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32"/>
      <c r="M400" s="329" t="s">
        <v>43</v>
      </c>
      <c r="N400" s="330"/>
      <c r="O400" s="330"/>
      <c r="P400" s="330"/>
      <c r="Q400" s="330"/>
      <c r="R400" s="330"/>
      <c r="S400" s="331"/>
      <c r="T400" s="43" t="s">
        <v>42</v>
      </c>
      <c r="U400" s="44">
        <f>IFERROR(U398/H398,"0")+IFERROR(U399/H399,"0")</f>
        <v>132.57575757575756</v>
      </c>
      <c r="V400" s="44">
        <f>IFERROR(V398/H398,"0")+IFERROR(V399/H399,"0")</f>
        <v>133</v>
      </c>
      <c r="W400" s="44">
        <f>IFERROR(IF(W398="",0,W398),"0")+IFERROR(IF(W399="",0,W399),"0")</f>
        <v>1.5906800000000001</v>
      </c>
      <c r="X400" s="68"/>
      <c r="Y400" s="68"/>
    </row>
    <row r="401" spans="1:29" x14ac:dyDescent="0.2">
      <c r="A401" s="320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32"/>
      <c r="M401" s="329" t="s">
        <v>43</v>
      </c>
      <c r="N401" s="330"/>
      <c r="O401" s="330"/>
      <c r="P401" s="330"/>
      <c r="Q401" s="330"/>
      <c r="R401" s="330"/>
      <c r="S401" s="331"/>
      <c r="T401" s="43" t="s">
        <v>0</v>
      </c>
      <c r="U401" s="44">
        <f>IFERROR(SUM(U398:U399),"0")</f>
        <v>700</v>
      </c>
      <c r="V401" s="44">
        <f>IFERROR(SUM(V398:V399),"0")</f>
        <v>702.24</v>
      </c>
      <c r="W401" s="43"/>
      <c r="X401" s="68"/>
      <c r="Y401" s="68"/>
    </row>
    <row r="402" spans="1:29" ht="14.25" customHeight="1" x14ac:dyDescent="0.25">
      <c r="A402" s="322" t="s">
        <v>75</v>
      </c>
      <c r="B402" s="322"/>
      <c r="C402" s="322"/>
      <c r="D402" s="322"/>
      <c r="E402" s="322"/>
      <c r="F402" s="322"/>
      <c r="G402" s="322"/>
      <c r="H402" s="322"/>
      <c r="I402" s="322"/>
      <c r="J402" s="322"/>
      <c r="K402" s="322"/>
      <c r="L402" s="322"/>
      <c r="M402" s="322"/>
      <c r="N402" s="322"/>
      <c r="O402" s="322"/>
      <c r="P402" s="322"/>
      <c r="Q402" s="322"/>
      <c r="R402" s="322"/>
      <c r="S402" s="322"/>
      <c r="T402" s="322"/>
      <c r="U402" s="322"/>
      <c r="V402" s="322"/>
      <c r="W402" s="322"/>
      <c r="X402" s="67"/>
      <c r="Y402" s="67"/>
    </row>
    <row r="403" spans="1:29" ht="27" customHeight="1" x14ac:dyDescent="0.25">
      <c r="A403" s="64" t="s">
        <v>625</v>
      </c>
      <c r="B403" s="64" t="s">
        <v>626</v>
      </c>
      <c r="C403" s="37">
        <v>4301031252</v>
      </c>
      <c r="D403" s="323">
        <v>4680115883116</v>
      </c>
      <c r="E403" s="32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114</v>
      </c>
      <c r="L403" s="38">
        <v>60</v>
      </c>
      <c r="M403" s="351" t="s">
        <v>627</v>
      </c>
      <c r="N403" s="325"/>
      <c r="O403" s="325"/>
      <c r="P403" s="325"/>
      <c r="Q403" s="326"/>
      <c r="R403" s="40" t="s">
        <v>48</v>
      </c>
      <c r="S403" s="40" t="s">
        <v>48</v>
      </c>
      <c r="T403" s="41" t="s">
        <v>0</v>
      </c>
      <c r="U403" s="59">
        <v>185</v>
      </c>
      <c r="V403" s="56">
        <f t="shared" ref="V403:V411" si="18">IFERROR(IF(U403="",0,CEILING((U403/$H403),1)*$H403),"")</f>
        <v>190.08</v>
      </c>
      <c r="W403" s="42">
        <f>IFERROR(IF(V403=0,"",ROUNDUP(V403/H403,0)*0.01196),"")</f>
        <v>0.43056</v>
      </c>
      <c r="X403" s="69" t="s">
        <v>48</v>
      </c>
      <c r="Y403" s="70" t="s">
        <v>48</v>
      </c>
      <c r="AC403" s="294" t="s">
        <v>65</v>
      </c>
    </row>
    <row r="404" spans="1:29" ht="27" customHeight="1" x14ac:dyDescent="0.25">
      <c r="A404" s="64" t="s">
        <v>628</v>
      </c>
      <c r="B404" s="64" t="s">
        <v>629</v>
      </c>
      <c r="C404" s="37">
        <v>4301031248</v>
      </c>
      <c r="D404" s="323">
        <v>4680115883093</v>
      </c>
      <c r="E404" s="32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79</v>
      </c>
      <c r="L404" s="38">
        <v>60</v>
      </c>
      <c r="M404" s="352" t="s">
        <v>630</v>
      </c>
      <c r="N404" s="325"/>
      <c r="O404" s="325"/>
      <c r="P404" s="325"/>
      <c r="Q404" s="326"/>
      <c r="R404" s="40" t="s">
        <v>48</v>
      </c>
      <c r="S404" s="40" t="s">
        <v>48</v>
      </c>
      <c r="T404" s="41" t="s">
        <v>0</v>
      </c>
      <c r="U404" s="59">
        <v>100</v>
      </c>
      <c r="V404" s="56">
        <f t="shared" si="18"/>
        <v>100.32000000000001</v>
      </c>
      <c r="W404" s="42">
        <f>IFERROR(IF(V404=0,"",ROUNDUP(V404/H404,0)*0.01196),"")</f>
        <v>0.22724</v>
      </c>
      <c r="X404" s="69" t="s">
        <v>48</v>
      </c>
      <c r="Y404" s="70" t="s">
        <v>48</v>
      </c>
      <c r="AC404" s="295" t="s">
        <v>65</v>
      </c>
    </row>
    <row r="405" spans="1:29" ht="27" customHeight="1" x14ac:dyDescent="0.25">
      <c r="A405" s="64" t="s">
        <v>631</v>
      </c>
      <c r="B405" s="64" t="s">
        <v>632</v>
      </c>
      <c r="C405" s="37">
        <v>4301031250</v>
      </c>
      <c r="D405" s="323">
        <v>4680115883109</v>
      </c>
      <c r="E405" s="323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79</v>
      </c>
      <c r="L405" s="38">
        <v>60</v>
      </c>
      <c r="M405" s="345" t="s">
        <v>633</v>
      </c>
      <c r="N405" s="325"/>
      <c r="O405" s="325"/>
      <c r="P405" s="325"/>
      <c r="Q405" s="326"/>
      <c r="R405" s="40" t="s">
        <v>48</v>
      </c>
      <c r="S405" s="40" t="s">
        <v>48</v>
      </c>
      <c r="T405" s="41" t="s">
        <v>0</v>
      </c>
      <c r="U405" s="59">
        <v>500</v>
      </c>
      <c r="V405" s="56">
        <f t="shared" si="18"/>
        <v>501.6</v>
      </c>
      <c r="W405" s="42">
        <f>IFERROR(IF(V405=0,"",ROUNDUP(V405/H405,0)*0.01196),"")</f>
        <v>1.1362000000000001</v>
      </c>
      <c r="X405" s="69" t="s">
        <v>48</v>
      </c>
      <c r="Y405" s="70" t="s">
        <v>48</v>
      </c>
      <c r="AC405" s="296" t="s">
        <v>65</v>
      </c>
    </row>
    <row r="406" spans="1:29" ht="27" customHeight="1" x14ac:dyDescent="0.25">
      <c r="A406" s="64" t="s">
        <v>634</v>
      </c>
      <c r="B406" s="64" t="s">
        <v>635</v>
      </c>
      <c r="C406" s="37">
        <v>4301031249</v>
      </c>
      <c r="D406" s="323">
        <v>4680115882072</v>
      </c>
      <c r="E406" s="323"/>
      <c r="F406" s="63">
        <v>0.6</v>
      </c>
      <c r="G406" s="38">
        <v>6</v>
      </c>
      <c r="H406" s="63">
        <v>3.6</v>
      </c>
      <c r="I406" s="63">
        <v>3.81</v>
      </c>
      <c r="J406" s="38">
        <v>120</v>
      </c>
      <c r="K406" s="39" t="s">
        <v>114</v>
      </c>
      <c r="L406" s="38">
        <v>60</v>
      </c>
      <c r="M406" s="346" t="s">
        <v>636</v>
      </c>
      <c r="N406" s="325"/>
      <c r="O406" s="325"/>
      <c r="P406" s="325"/>
      <c r="Q406" s="32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 t="shared" ref="W406:W411" si="19">IFERROR(IF(V406=0,"",ROUNDUP(V406/H406,0)*0.00937),"")</f>
        <v/>
      </c>
      <c r="X406" s="69" t="s">
        <v>48</v>
      </c>
      <c r="Y406" s="70" t="s">
        <v>48</v>
      </c>
      <c r="AC406" s="297" t="s">
        <v>65</v>
      </c>
    </row>
    <row r="407" spans="1:29" ht="27" customHeight="1" x14ac:dyDescent="0.25">
      <c r="A407" s="64" t="s">
        <v>634</v>
      </c>
      <c r="B407" s="64" t="s">
        <v>637</v>
      </c>
      <c r="C407" s="37">
        <v>4301031214</v>
      </c>
      <c r="D407" s="323">
        <v>4680115882072</v>
      </c>
      <c r="E407" s="32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114</v>
      </c>
      <c r="L407" s="38">
        <v>55</v>
      </c>
      <c r="M407" s="347" t="s">
        <v>636</v>
      </c>
      <c r="N407" s="325"/>
      <c r="O407" s="325"/>
      <c r="P407" s="325"/>
      <c r="Q407" s="32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 t="shared" si="19"/>
        <v/>
      </c>
      <c r="X407" s="69" t="s">
        <v>48</v>
      </c>
      <c r="Y407" s="70" t="s">
        <v>48</v>
      </c>
      <c r="AC407" s="298" t="s">
        <v>65</v>
      </c>
    </row>
    <row r="408" spans="1:29" ht="27" customHeight="1" x14ac:dyDescent="0.25">
      <c r="A408" s="64" t="s">
        <v>638</v>
      </c>
      <c r="B408" s="64" t="s">
        <v>639</v>
      </c>
      <c r="C408" s="37">
        <v>4301031251</v>
      </c>
      <c r="D408" s="323">
        <v>4680115882102</v>
      </c>
      <c r="E408" s="323"/>
      <c r="F408" s="63">
        <v>0.6</v>
      </c>
      <c r="G408" s="38">
        <v>6</v>
      </c>
      <c r="H408" s="63">
        <v>3.6</v>
      </c>
      <c r="I408" s="63">
        <v>3.81</v>
      </c>
      <c r="J408" s="38">
        <v>120</v>
      </c>
      <c r="K408" s="39" t="s">
        <v>79</v>
      </c>
      <c r="L408" s="38">
        <v>60</v>
      </c>
      <c r="M408" s="348" t="s">
        <v>640</v>
      </c>
      <c r="N408" s="325"/>
      <c r="O408" s="325"/>
      <c r="P408" s="325"/>
      <c r="Q408" s="32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 t="shared" si="19"/>
        <v/>
      </c>
      <c r="X408" s="69" t="s">
        <v>48</v>
      </c>
      <c r="Y408" s="70" t="s">
        <v>48</v>
      </c>
      <c r="AC408" s="299" t="s">
        <v>65</v>
      </c>
    </row>
    <row r="409" spans="1:29" ht="27" customHeight="1" x14ac:dyDescent="0.25">
      <c r="A409" s="64" t="s">
        <v>638</v>
      </c>
      <c r="B409" s="64" t="s">
        <v>641</v>
      </c>
      <c r="C409" s="37">
        <v>4301031217</v>
      </c>
      <c r="D409" s="323">
        <v>4680115882102</v>
      </c>
      <c r="E409" s="323"/>
      <c r="F409" s="63">
        <v>0.6</v>
      </c>
      <c r="G409" s="38">
        <v>6</v>
      </c>
      <c r="H409" s="63">
        <v>3.6</v>
      </c>
      <c r="I409" s="63">
        <v>3.81</v>
      </c>
      <c r="J409" s="38">
        <v>120</v>
      </c>
      <c r="K409" s="39" t="s">
        <v>79</v>
      </c>
      <c r="L409" s="38">
        <v>55</v>
      </c>
      <c r="M409" s="349" t="s">
        <v>640</v>
      </c>
      <c r="N409" s="325"/>
      <c r="O409" s="325"/>
      <c r="P409" s="325"/>
      <c r="Q409" s="32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 t="shared" si="19"/>
        <v/>
      </c>
      <c r="X409" s="69" t="s">
        <v>48</v>
      </c>
      <c r="Y409" s="70" t="s">
        <v>48</v>
      </c>
      <c r="AC409" s="300" t="s">
        <v>65</v>
      </c>
    </row>
    <row r="410" spans="1:29" ht="27" customHeight="1" x14ac:dyDescent="0.25">
      <c r="A410" s="64" t="s">
        <v>642</v>
      </c>
      <c r="B410" s="64" t="s">
        <v>643</v>
      </c>
      <c r="C410" s="37">
        <v>4301031253</v>
      </c>
      <c r="D410" s="323">
        <v>4680115882096</v>
      </c>
      <c r="E410" s="323"/>
      <c r="F410" s="63">
        <v>0.6</v>
      </c>
      <c r="G410" s="38">
        <v>6</v>
      </c>
      <c r="H410" s="63">
        <v>3.6</v>
      </c>
      <c r="I410" s="63">
        <v>3.81</v>
      </c>
      <c r="J410" s="38">
        <v>120</v>
      </c>
      <c r="K410" s="39" t="s">
        <v>79</v>
      </c>
      <c r="L410" s="38">
        <v>60</v>
      </c>
      <c r="M410" s="342" t="s">
        <v>644</v>
      </c>
      <c r="N410" s="325"/>
      <c r="O410" s="325"/>
      <c r="P410" s="325"/>
      <c r="Q410" s="32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 t="shared" si="19"/>
        <v/>
      </c>
      <c r="X410" s="69" t="s">
        <v>48</v>
      </c>
      <c r="Y410" s="70" t="s">
        <v>48</v>
      </c>
      <c r="AC410" s="301" t="s">
        <v>65</v>
      </c>
    </row>
    <row r="411" spans="1:29" ht="27" customHeight="1" x14ac:dyDescent="0.25">
      <c r="A411" s="64" t="s">
        <v>642</v>
      </c>
      <c r="B411" s="64" t="s">
        <v>645</v>
      </c>
      <c r="C411" s="37">
        <v>4301031216</v>
      </c>
      <c r="D411" s="323">
        <v>4680115882096</v>
      </c>
      <c r="E411" s="323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343" t="s">
        <v>644</v>
      </c>
      <c r="N411" s="325"/>
      <c r="O411" s="325"/>
      <c r="P411" s="325"/>
      <c r="Q411" s="32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 t="shared" si="19"/>
        <v/>
      </c>
      <c r="X411" s="69" t="s">
        <v>48</v>
      </c>
      <c r="Y411" s="70" t="s">
        <v>48</v>
      </c>
      <c r="AC411" s="302" t="s">
        <v>65</v>
      </c>
    </row>
    <row r="412" spans="1:29" x14ac:dyDescent="0.2">
      <c r="A412" s="320"/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32"/>
      <c r="M412" s="329" t="s">
        <v>43</v>
      </c>
      <c r="N412" s="330"/>
      <c r="O412" s="330"/>
      <c r="P412" s="330"/>
      <c r="Q412" s="330"/>
      <c r="R412" s="330"/>
      <c r="S412" s="331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148.67424242424241</v>
      </c>
      <c r="V412" s="44">
        <f>IFERROR(V403/H403,"0")+IFERROR(V404/H404,"0")+IFERROR(V405/H405,"0")+IFERROR(V406/H406,"0")+IFERROR(V407/H407,"0")+IFERROR(V408/H408,"0")+IFERROR(V409/H409,"0")+IFERROR(V410/H410,"0")+IFERROR(V411/H411,"0")</f>
        <v>150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1.794</v>
      </c>
      <c r="X412" s="68"/>
      <c r="Y412" s="68"/>
    </row>
    <row r="413" spans="1:29" x14ac:dyDescent="0.2">
      <c r="A413" s="320"/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32"/>
      <c r="M413" s="329" t="s">
        <v>43</v>
      </c>
      <c r="N413" s="330"/>
      <c r="O413" s="330"/>
      <c r="P413" s="330"/>
      <c r="Q413" s="330"/>
      <c r="R413" s="330"/>
      <c r="S413" s="331"/>
      <c r="T413" s="43" t="s">
        <v>0</v>
      </c>
      <c r="U413" s="44">
        <f>IFERROR(SUM(U403:U411),"0")</f>
        <v>785</v>
      </c>
      <c r="V413" s="44">
        <f>IFERROR(SUM(V403:V411),"0")</f>
        <v>792</v>
      </c>
      <c r="W413" s="43"/>
      <c r="X413" s="68"/>
      <c r="Y413" s="68"/>
    </row>
    <row r="414" spans="1:29" ht="14.25" customHeight="1" x14ac:dyDescent="0.25">
      <c r="A414" s="322" t="s">
        <v>80</v>
      </c>
      <c r="B414" s="322"/>
      <c r="C414" s="322"/>
      <c r="D414" s="322"/>
      <c r="E414" s="322"/>
      <c r="F414" s="322"/>
      <c r="G414" s="322"/>
      <c r="H414" s="322"/>
      <c r="I414" s="322"/>
      <c r="J414" s="322"/>
      <c r="K414" s="322"/>
      <c r="L414" s="322"/>
      <c r="M414" s="322"/>
      <c r="N414" s="322"/>
      <c r="O414" s="322"/>
      <c r="P414" s="322"/>
      <c r="Q414" s="322"/>
      <c r="R414" s="322"/>
      <c r="S414" s="322"/>
      <c r="T414" s="322"/>
      <c r="U414" s="322"/>
      <c r="V414" s="322"/>
      <c r="W414" s="322"/>
      <c r="X414" s="67"/>
      <c r="Y414" s="67"/>
    </row>
    <row r="415" spans="1:29" ht="16.5" customHeight="1" x14ac:dyDescent="0.25">
      <c r="A415" s="64" t="s">
        <v>646</v>
      </c>
      <c r="B415" s="64" t="s">
        <v>647</v>
      </c>
      <c r="C415" s="37">
        <v>4301051230</v>
      </c>
      <c r="D415" s="323">
        <v>4607091383409</v>
      </c>
      <c r="E415" s="323"/>
      <c r="F415" s="63">
        <v>1.3</v>
      </c>
      <c r="G415" s="38">
        <v>6</v>
      </c>
      <c r="H415" s="63">
        <v>7.8</v>
      </c>
      <c r="I415" s="63">
        <v>8.3460000000000001</v>
      </c>
      <c r="J415" s="38">
        <v>56</v>
      </c>
      <c r="K415" s="39" t="s">
        <v>79</v>
      </c>
      <c r="L415" s="38">
        <v>45</v>
      </c>
      <c r="M415" s="3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25"/>
      <c r="O415" s="325"/>
      <c r="P415" s="325"/>
      <c r="Q415" s="326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303" t="s">
        <v>65</v>
      </c>
    </row>
    <row r="416" spans="1:29" ht="16.5" customHeight="1" x14ac:dyDescent="0.25">
      <c r="A416" s="64" t="s">
        <v>648</v>
      </c>
      <c r="B416" s="64" t="s">
        <v>649</v>
      </c>
      <c r="C416" s="37">
        <v>4301051231</v>
      </c>
      <c r="D416" s="323">
        <v>4607091383416</v>
      </c>
      <c r="E416" s="323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3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25"/>
      <c r="O416" s="325"/>
      <c r="P416" s="325"/>
      <c r="Q416" s="326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4" t="s">
        <v>65</v>
      </c>
    </row>
    <row r="417" spans="1:29" x14ac:dyDescent="0.2">
      <c r="A417" s="320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32"/>
      <c r="M417" s="329" t="s">
        <v>43</v>
      </c>
      <c r="N417" s="330"/>
      <c r="O417" s="330"/>
      <c r="P417" s="330"/>
      <c r="Q417" s="330"/>
      <c r="R417" s="330"/>
      <c r="S417" s="331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29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32"/>
      <c r="M418" s="329" t="s">
        <v>43</v>
      </c>
      <c r="N418" s="330"/>
      <c r="O418" s="330"/>
      <c r="P418" s="330"/>
      <c r="Q418" s="330"/>
      <c r="R418" s="330"/>
      <c r="S418" s="331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29" ht="27.75" customHeight="1" x14ac:dyDescent="0.2">
      <c r="A419" s="339" t="s">
        <v>650</v>
      </c>
      <c r="B419" s="339"/>
      <c r="C419" s="339"/>
      <c r="D419" s="339"/>
      <c r="E419" s="339"/>
      <c r="F419" s="339"/>
      <c r="G419" s="339"/>
      <c r="H419" s="339"/>
      <c r="I419" s="339"/>
      <c r="J419" s="339"/>
      <c r="K419" s="339"/>
      <c r="L419" s="339"/>
      <c r="M419" s="339"/>
      <c r="N419" s="339"/>
      <c r="O419" s="339"/>
      <c r="P419" s="339"/>
      <c r="Q419" s="339"/>
      <c r="R419" s="339"/>
      <c r="S419" s="339"/>
      <c r="T419" s="339"/>
      <c r="U419" s="339"/>
      <c r="V419" s="339"/>
      <c r="W419" s="339"/>
      <c r="X419" s="55"/>
      <c r="Y419" s="55"/>
    </row>
    <row r="420" spans="1:29" ht="16.5" customHeight="1" x14ac:dyDescent="0.25">
      <c r="A420" s="340" t="s">
        <v>651</v>
      </c>
      <c r="B420" s="340"/>
      <c r="C420" s="340"/>
      <c r="D420" s="340"/>
      <c r="E420" s="340"/>
      <c r="F420" s="340"/>
      <c r="G420" s="340"/>
      <c r="H420" s="340"/>
      <c r="I420" s="340"/>
      <c r="J420" s="340"/>
      <c r="K420" s="340"/>
      <c r="L420" s="340"/>
      <c r="M420" s="340"/>
      <c r="N420" s="340"/>
      <c r="O420" s="340"/>
      <c r="P420" s="340"/>
      <c r="Q420" s="340"/>
      <c r="R420" s="340"/>
      <c r="S420" s="340"/>
      <c r="T420" s="340"/>
      <c r="U420" s="340"/>
      <c r="V420" s="340"/>
      <c r="W420" s="340"/>
      <c r="X420" s="66"/>
      <c r="Y420" s="66"/>
    </row>
    <row r="421" spans="1:29" ht="14.25" customHeight="1" x14ac:dyDescent="0.25">
      <c r="A421" s="322" t="s">
        <v>118</v>
      </c>
      <c r="B421" s="322"/>
      <c r="C421" s="322"/>
      <c r="D421" s="322"/>
      <c r="E421" s="322"/>
      <c r="F421" s="322"/>
      <c r="G421" s="322"/>
      <c r="H421" s="322"/>
      <c r="I421" s="322"/>
      <c r="J421" s="322"/>
      <c r="K421" s="322"/>
      <c r="L421" s="322"/>
      <c r="M421" s="322"/>
      <c r="N421" s="322"/>
      <c r="O421" s="322"/>
      <c r="P421" s="322"/>
      <c r="Q421" s="322"/>
      <c r="R421" s="322"/>
      <c r="S421" s="322"/>
      <c r="T421" s="322"/>
      <c r="U421" s="322"/>
      <c r="V421" s="322"/>
      <c r="W421" s="322"/>
      <c r="X421" s="67"/>
      <c r="Y421" s="67"/>
    </row>
    <row r="422" spans="1:29" ht="27" customHeight="1" x14ac:dyDescent="0.25">
      <c r="A422" s="64" t="s">
        <v>652</v>
      </c>
      <c r="B422" s="64" t="s">
        <v>653</v>
      </c>
      <c r="C422" s="37">
        <v>4301011434</v>
      </c>
      <c r="D422" s="323">
        <v>4680115881099</v>
      </c>
      <c r="E422" s="323"/>
      <c r="F422" s="63">
        <v>1.5</v>
      </c>
      <c r="G422" s="38">
        <v>8</v>
      </c>
      <c r="H422" s="63">
        <v>12</v>
      </c>
      <c r="I422" s="63">
        <v>12.48</v>
      </c>
      <c r="J422" s="38">
        <v>56</v>
      </c>
      <c r="K422" s="39" t="s">
        <v>114</v>
      </c>
      <c r="L422" s="38">
        <v>50</v>
      </c>
      <c r="M422" s="341" t="s">
        <v>654</v>
      </c>
      <c r="N422" s="325"/>
      <c r="O422" s="325"/>
      <c r="P422" s="325"/>
      <c r="Q422" s="326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IFERROR(IF(V422=0,"",ROUNDUP(V422/H422,0)*0.02175),"")</f>
        <v/>
      </c>
      <c r="X422" s="69" t="s">
        <v>48</v>
      </c>
      <c r="Y422" s="70" t="s">
        <v>48</v>
      </c>
      <c r="AC422" s="305" t="s">
        <v>65</v>
      </c>
    </row>
    <row r="423" spans="1:29" ht="27" customHeight="1" x14ac:dyDescent="0.25">
      <c r="A423" s="64" t="s">
        <v>655</v>
      </c>
      <c r="B423" s="64" t="s">
        <v>656</v>
      </c>
      <c r="C423" s="37">
        <v>4301011435</v>
      </c>
      <c r="D423" s="323">
        <v>4680115881150</v>
      </c>
      <c r="E423" s="323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335" t="s">
        <v>657</v>
      </c>
      <c r="N423" s="325"/>
      <c r="O423" s="325"/>
      <c r="P423" s="325"/>
      <c r="Q423" s="326"/>
      <c r="R423" s="40" t="s">
        <v>48</v>
      </c>
      <c r="S423" s="40" t="s">
        <v>48</v>
      </c>
      <c r="T423" s="41" t="s">
        <v>0</v>
      </c>
      <c r="U423" s="59">
        <v>470</v>
      </c>
      <c r="V423" s="56">
        <f>IFERROR(IF(U423="",0,CEILING((U423/$H423),1)*$H423),"")</f>
        <v>480</v>
      </c>
      <c r="W423" s="42">
        <f>IFERROR(IF(V423=0,"",ROUNDUP(V423/H423,0)*0.02175),"")</f>
        <v>0.86999999999999988</v>
      </c>
      <c r="X423" s="69" t="s">
        <v>48</v>
      </c>
      <c r="Y423" s="70" t="s">
        <v>48</v>
      </c>
      <c r="AC423" s="306" t="s">
        <v>65</v>
      </c>
    </row>
    <row r="424" spans="1:29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32"/>
      <c r="M424" s="329" t="s">
        <v>43</v>
      </c>
      <c r="N424" s="330"/>
      <c r="O424" s="330"/>
      <c r="P424" s="330"/>
      <c r="Q424" s="330"/>
      <c r="R424" s="330"/>
      <c r="S424" s="331"/>
      <c r="T424" s="43" t="s">
        <v>42</v>
      </c>
      <c r="U424" s="44">
        <f>IFERROR(U422/H422,"0")+IFERROR(U423/H423,"0")</f>
        <v>39.166666666666664</v>
      </c>
      <c r="V424" s="44">
        <f>IFERROR(V422/H422,"0")+IFERROR(V423/H423,"0")</f>
        <v>40</v>
      </c>
      <c r="W424" s="44">
        <f>IFERROR(IF(W422="",0,W422),"0")+IFERROR(IF(W423="",0,W423),"0")</f>
        <v>0.86999999999999988</v>
      </c>
      <c r="X424" s="68"/>
      <c r="Y424" s="68"/>
    </row>
    <row r="425" spans="1:29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32"/>
      <c r="M425" s="329" t="s">
        <v>43</v>
      </c>
      <c r="N425" s="330"/>
      <c r="O425" s="330"/>
      <c r="P425" s="330"/>
      <c r="Q425" s="330"/>
      <c r="R425" s="330"/>
      <c r="S425" s="331"/>
      <c r="T425" s="43" t="s">
        <v>0</v>
      </c>
      <c r="U425" s="44">
        <f>IFERROR(SUM(U422:U423),"0")</f>
        <v>470</v>
      </c>
      <c r="V425" s="44">
        <f>IFERROR(SUM(V422:V423),"0")</f>
        <v>480</v>
      </c>
      <c r="W425" s="43"/>
      <c r="X425" s="68"/>
      <c r="Y425" s="68"/>
    </row>
    <row r="426" spans="1:29" ht="14.25" customHeight="1" x14ac:dyDescent="0.25">
      <c r="A426" s="322" t="s">
        <v>111</v>
      </c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2"/>
      <c r="M426" s="322"/>
      <c r="N426" s="322"/>
      <c r="O426" s="322"/>
      <c r="P426" s="322"/>
      <c r="Q426" s="322"/>
      <c r="R426" s="322"/>
      <c r="S426" s="322"/>
      <c r="T426" s="322"/>
      <c r="U426" s="322"/>
      <c r="V426" s="322"/>
      <c r="W426" s="322"/>
      <c r="X426" s="67"/>
      <c r="Y426" s="67"/>
    </row>
    <row r="427" spans="1:29" ht="16.5" customHeight="1" x14ac:dyDescent="0.25">
      <c r="A427" s="64" t="s">
        <v>658</v>
      </c>
      <c r="B427" s="64" t="s">
        <v>659</v>
      </c>
      <c r="C427" s="37">
        <v>4301020230</v>
      </c>
      <c r="D427" s="323">
        <v>4680115881112</v>
      </c>
      <c r="E427" s="323"/>
      <c r="F427" s="63">
        <v>1.35</v>
      </c>
      <c r="G427" s="38">
        <v>8</v>
      </c>
      <c r="H427" s="63">
        <v>10.8</v>
      </c>
      <c r="I427" s="63">
        <v>11.28</v>
      </c>
      <c r="J427" s="38">
        <v>56</v>
      </c>
      <c r="K427" s="39" t="s">
        <v>114</v>
      </c>
      <c r="L427" s="38">
        <v>50</v>
      </c>
      <c r="M427" s="336" t="s">
        <v>660</v>
      </c>
      <c r="N427" s="325"/>
      <c r="O427" s="325"/>
      <c r="P427" s="325"/>
      <c r="Q427" s="326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307" t="s">
        <v>65</v>
      </c>
    </row>
    <row r="428" spans="1:29" ht="27" customHeight="1" x14ac:dyDescent="0.25">
      <c r="A428" s="64" t="s">
        <v>661</v>
      </c>
      <c r="B428" s="64" t="s">
        <v>662</v>
      </c>
      <c r="C428" s="37">
        <v>4301020231</v>
      </c>
      <c r="D428" s="323">
        <v>4680115881129</v>
      </c>
      <c r="E428" s="323"/>
      <c r="F428" s="63">
        <v>1.8</v>
      </c>
      <c r="G428" s="38">
        <v>6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337" t="s">
        <v>663</v>
      </c>
      <c r="N428" s="325"/>
      <c r="O428" s="325"/>
      <c r="P428" s="325"/>
      <c r="Q428" s="326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8" t="s">
        <v>65</v>
      </c>
    </row>
    <row r="429" spans="1:29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32"/>
      <c r="M429" s="329" t="s">
        <v>43</v>
      </c>
      <c r="N429" s="330"/>
      <c r="O429" s="330"/>
      <c r="P429" s="330"/>
      <c r="Q429" s="330"/>
      <c r="R429" s="330"/>
      <c r="S429" s="331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29" x14ac:dyDescent="0.2">
      <c r="A430" s="320"/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32"/>
      <c r="M430" s="329" t="s">
        <v>43</v>
      </c>
      <c r="N430" s="330"/>
      <c r="O430" s="330"/>
      <c r="P430" s="330"/>
      <c r="Q430" s="330"/>
      <c r="R430" s="330"/>
      <c r="S430" s="331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29" ht="14.25" customHeight="1" x14ac:dyDescent="0.25">
      <c r="A431" s="322" t="s">
        <v>75</v>
      </c>
      <c r="B431" s="322"/>
      <c r="C431" s="322"/>
      <c r="D431" s="322"/>
      <c r="E431" s="322"/>
      <c r="F431" s="322"/>
      <c r="G431" s="322"/>
      <c r="H431" s="322"/>
      <c r="I431" s="322"/>
      <c r="J431" s="322"/>
      <c r="K431" s="322"/>
      <c r="L431" s="322"/>
      <c r="M431" s="322"/>
      <c r="N431" s="322"/>
      <c r="O431" s="322"/>
      <c r="P431" s="322"/>
      <c r="Q431" s="322"/>
      <c r="R431" s="322"/>
      <c r="S431" s="322"/>
      <c r="T431" s="322"/>
      <c r="U431" s="322"/>
      <c r="V431" s="322"/>
      <c r="W431" s="322"/>
      <c r="X431" s="67"/>
      <c r="Y431" s="67"/>
    </row>
    <row r="432" spans="1:29" ht="27" customHeight="1" x14ac:dyDescent="0.25">
      <c r="A432" s="64" t="s">
        <v>664</v>
      </c>
      <c r="B432" s="64" t="s">
        <v>665</v>
      </c>
      <c r="C432" s="37">
        <v>4301031192</v>
      </c>
      <c r="D432" s="323">
        <v>4680115881167</v>
      </c>
      <c r="E432" s="323"/>
      <c r="F432" s="63">
        <v>0.73</v>
      </c>
      <c r="G432" s="38">
        <v>6</v>
      </c>
      <c r="H432" s="63">
        <v>4.38</v>
      </c>
      <c r="I432" s="63">
        <v>4.6399999999999997</v>
      </c>
      <c r="J432" s="38">
        <v>156</v>
      </c>
      <c r="K432" s="39" t="s">
        <v>79</v>
      </c>
      <c r="L432" s="38">
        <v>40</v>
      </c>
      <c r="M432" s="333" t="s">
        <v>666</v>
      </c>
      <c r="N432" s="325"/>
      <c r="O432" s="325"/>
      <c r="P432" s="325"/>
      <c r="Q432" s="326"/>
      <c r="R432" s="40" t="s">
        <v>48</v>
      </c>
      <c r="S432" s="40" t="s">
        <v>48</v>
      </c>
      <c r="T432" s="41" t="s">
        <v>0</v>
      </c>
      <c r="U432" s="59">
        <v>30</v>
      </c>
      <c r="V432" s="56">
        <f>IFERROR(IF(U432="",0,CEILING((U432/$H432),1)*$H432),"")</f>
        <v>30.66</v>
      </c>
      <c r="W432" s="42">
        <f>IFERROR(IF(V432=0,"",ROUNDUP(V432/H432,0)*0.00753),"")</f>
        <v>5.271E-2</v>
      </c>
      <c r="X432" s="69" t="s">
        <v>48</v>
      </c>
      <c r="Y432" s="70" t="s">
        <v>48</v>
      </c>
      <c r="AC432" s="309" t="s">
        <v>65</v>
      </c>
    </row>
    <row r="433" spans="1:29" ht="16.5" customHeight="1" x14ac:dyDescent="0.25">
      <c r="A433" s="64" t="s">
        <v>667</v>
      </c>
      <c r="B433" s="64" t="s">
        <v>668</v>
      </c>
      <c r="C433" s="37">
        <v>4301031193</v>
      </c>
      <c r="D433" s="323">
        <v>4680115881136</v>
      </c>
      <c r="E433" s="323"/>
      <c r="F433" s="63">
        <v>0.73</v>
      </c>
      <c r="G433" s="38">
        <v>6</v>
      </c>
      <c r="H433" s="63">
        <v>4.38</v>
      </c>
      <c r="I433" s="63">
        <v>4.6399999999999997</v>
      </c>
      <c r="J433" s="38">
        <v>156</v>
      </c>
      <c r="K433" s="39" t="s">
        <v>79</v>
      </c>
      <c r="L433" s="38">
        <v>40</v>
      </c>
      <c r="M433" s="334" t="s">
        <v>669</v>
      </c>
      <c r="N433" s="325"/>
      <c r="O433" s="325"/>
      <c r="P433" s="325"/>
      <c r="Q433" s="326"/>
      <c r="R433" s="40" t="s">
        <v>48</v>
      </c>
      <c r="S433" s="40" t="s">
        <v>48</v>
      </c>
      <c r="T433" s="41" t="s">
        <v>0</v>
      </c>
      <c r="U433" s="59">
        <v>241</v>
      </c>
      <c r="V433" s="56">
        <f>IFERROR(IF(U433="",0,CEILING((U433/$H433),1)*$H433),"")</f>
        <v>245.28</v>
      </c>
      <c r="W433" s="42">
        <f>IFERROR(IF(V433=0,"",ROUNDUP(V433/H433,0)*0.00753),"")</f>
        <v>0.42168</v>
      </c>
      <c r="X433" s="69" t="s">
        <v>48</v>
      </c>
      <c r="Y433" s="70" t="s">
        <v>48</v>
      </c>
      <c r="AC433" s="310" t="s">
        <v>65</v>
      </c>
    </row>
    <row r="434" spans="1:29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32"/>
      <c r="M434" s="329" t="s">
        <v>43</v>
      </c>
      <c r="N434" s="330"/>
      <c r="O434" s="330"/>
      <c r="P434" s="330"/>
      <c r="Q434" s="330"/>
      <c r="R434" s="330"/>
      <c r="S434" s="331"/>
      <c r="T434" s="43" t="s">
        <v>42</v>
      </c>
      <c r="U434" s="44">
        <f>IFERROR(U432/H432,"0")+IFERROR(U433/H433,"0")</f>
        <v>61.87214611872146</v>
      </c>
      <c r="V434" s="44">
        <f>IFERROR(V432/H432,"0")+IFERROR(V433/H433,"0")</f>
        <v>63</v>
      </c>
      <c r="W434" s="44">
        <f>IFERROR(IF(W432="",0,W432),"0")+IFERROR(IF(W433="",0,W433),"0")</f>
        <v>0.47438999999999998</v>
      </c>
      <c r="X434" s="68"/>
      <c r="Y434" s="68"/>
    </row>
    <row r="435" spans="1:29" x14ac:dyDescent="0.2">
      <c r="A435" s="320"/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32"/>
      <c r="M435" s="329" t="s">
        <v>43</v>
      </c>
      <c r="N435" s="330"/>
      <c r="O435" s="330"/>
      <c r="P435" s="330"/>
      <c r="Q435" s="330"/>
      <c r="R435" s="330"/>
      <c r="S435" s="331"/>
      <c r="T435" s="43" t="s">
        <v>0</v>
      </c>
      <c r="U435" s="44">
        <f>IFERROR(SUM(U432:U433),"0")</f>
        <v>271</v>
      </c>
      <c r="V435" s="44">
        <f>IFERROR(SUM(V432:V433),"0")</f>
        <v>275.94</v>
      </c>
      <c r="W435" s="43"/>
      <c r="X435" s="68"/>
      <c r="Y435" s="68"/>
    </row>
    <row r="436" spans="1:29" ht="14.25" customHeight="1" x14ac:dyDescent="0.25">
      <c r="A436" s="322" t="s">
        <v>80</v>
      </c>
      <c r="B436" s="322"/>
      <c r="C436" s="322"/>
      <c r="D436" s="322"/>
      <c r="E436" s="322"/>
      <c r="F436" s="322"/>
      <c r="G436" s="322"/>
      <c r="H436" s="322"/>
      <c r="I436" s="322"/>
      <c r="J436" s="322"/>
      <c r="K436" s="322"/>
      <c r="L436" s="322"/>
      <c r="M436" s="322"/>
      <c r="N436" s="322"/>
      <c r="O436" s="322"/>
      <c r="P436" s="322"/>
      <c r="Q436" s="322"/>
      <c r="R436" s="322"/>
      <c r="S436" s="322"/>
      <c r="T436" s="322"/>
      <c r="U436" s="322"/>
      <c r="V436" s="322"/>
      <c r="W436" s="322"/>
      <c r="X436" s="67"/>
      <c r="Y436" s="67"/>
    </row>
    <row r="437" spans="1:29" ht="27" customHeight="1" x14ac:dyDescent="0.25">
      <c r="A437" s="64" t="s">
        <v>670</v>
      </c>
      <c r="B437" s="64" t="s">
        <v>671</v>
      </c>
      <c r="C437" s="37">
        <v>4301051383</v>
      </c>
      <c r="D437" s="323">
        <v>4680115881143</v>
      </c>
      <c r="E437" s="323"/>
      <c r="F437" s="63">
        <v>1.3</v>
      </c>
      <c r="G437" s="38">
        <v>6</v>
      </c>
      <c r="H437" s="63">
        <v>7.8</v>
      </c>
      <c r="I437" s="63">
        <v>8.3640000000000008</v>
      </c>
      <c r="J437" s="38">
        <v>56</v>
      </c>
      <c r="K437" s="39" t="s">
        <v>79</v>
      </c>
      <c r="L437" s="38">
        <v>40</v>
      </c>
      <c r="M437" s="324" t="s">
        <v>672</v>
      </c>
      <c r="N437" s="325"/>
      <c r="O437" s="325"/>
      <c r="P437" s="325"/>
      <c r="Q437" s="326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11" t="s">
        <v>65</v>
      </c>
    </row>
    <row r="438" spans="1:29" ht="27" customHeight="1" x14ac:dyDescent="0.25">
      <c r="A438" s="64" t="s">
        <v>673</v>
      </c>
      <c r="B438" s="64" t="s">
        <v>674</v>
      </c>
      <c r="C438" s="37">
        <v>4301051381</v>
      </c>
      <c r="D438" s="323">
        <v>4680115881068</v>
      </c>
      <c r="E438" s="323"/>
      <c r="F438" s="63">
        <v>1.3</v>
      </c>
      <c r="G438" s="38">
        <v>6</v>
      </c>
      <c r="H438" s="63">
        <v>7.8</v>
      </c>
      <c r="I438" s="63">
        <v>8.2799999999999994</v>
      </c>
      <c r="J438" s="38">
        <v>56</v>
      </c>
      <c r="K438" s="39" t="s">
        <v>79</v>
      </c>
      <c r="L438" s="38">
        <v>30</v>
      </c>
      <c r="M438" s="327" t="s">
        <v>675</v>
      </c>
      <c r="N438" s="325"/>
      <c r="O438" s="325"/>
      <c r="P438" s="325"/>
      <c r="Q438" s="326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12" t="s">
        <v>65</v>
      </c>
    </row>
    <row r="439" spans="1:29" ht="27" customHeight="1" x14ac:dyDescent="0.25">
      <c r="A439" s="64" t="s">
        <v>676</v>
      </c>
      <c r="B439" s="64" t="s">
        <v>677</v>
      </c>
      <c r="C439" s="37">
        <v>4301051382</v>
      </c>
      <c r="D439" s="323">
        <v>4680115881075</v>
      </c>
      <c r="E439" s="323"/>
      <c r="F439" s="63">
        <v>0.5</v>
      </c>
      <c r="G439" s="38">
        <v>6</v>
      </c>
      <c r="H439" s="63">
        <v>3</v>
      </c>
      <c r="I439" s="63">
        <v>3.2</v>
      </c>
      <c r="J439" s="38">
        <v>156</v>
      </c>
      <c r="K439" s="39" t="s">
        <v>79</v>
      </c>
      <c r="L439" s="38">
        <v>30</v>
      </c>
      <c r="M439" s="328" t="s">
        <v>678</v>
      </c>
      <c r="N439" s="325"/>
      <c r="O439" s="325"/>
      <c r="P439" s="325"/>
      <c r="Q439" s="326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IFERROR(IF(V439=0,"",ROUNDUP(V439/H439,0)*0.00753),"")</f>
        <v/>
      </c>
      <c r="X439" s="69" t="s">
        <v>48</v>
      </c>
      <c r="Y439" s="70" t="s">
        <v>48</v>
      </c>
      <c r="AC439" s="313" t="s">
        <v>65</v>
      </c>
    </row>
    <row r="440" spans="1:29" x14ac:dyDescent="0.2">
      <c r="A440" s="320"/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32"/>
      <c r="M440" s="329" t="s">
        <v>43</v>
      </c>
      <c r="N440" s="330"/>
      <c r="O440" s="330"/>
      <c r="P440" s="330"/>
      <c r="Q440" s="330"/>
      <c r="R440" s="330"/>
      <c r="S440" s="331"/>
      <c r="T440" s="43" t="s">
        <v>42</v>
      </c>
      <c r="U440" s="44">
        <f>IFERROR(U437/H437,"0")+IFERROR(U438/H438,"0")+IFERROR(U439/H439,"0")</f>
        <v>0</v>
      </c>
      <c r="V440" s="44">
        <f>IFERROR(V437/H437,"0")+IFERROR(V438/H438,"0")+IFERROR(V439/H439,"0")</f>
        <v>0</v>
      </c>
      <c r="W440" s="44">
        <f>IFERROR(IF(W437="",0,W437),"0")+IFERROR(IF(W438="",0,W438),"0")+IFERROR(IF(W439="",0,W439),"0")</f>
        <v>0</v>
      </c>
      <c r="X440" s="68"/>
      <c r="Y440" s="68"/>
    </row>
    <row r="441" spans="1:29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32"/>
      <c r="M441" s="329" t="s">
        <v>43</v>
      </c>
      <c r="N441" s="330"/>
      <c r="O441" s="330"/>
      <c r="P441" s="330"/>
      <c r="Q441" s="330"/>
      <c r="R441" s="330"/>
      <c r="S441" s="331"/>
      <c r="T441" s="43" t="s">
        <v>0</v>
      </c>
      <c r="U441" s="44">
        <f>IFERROR(SUM(U437:U439),"0")</f>
        <v>0</v>
      </c>
      <c r="V441" s="44">
        <f>IFERROR(SUM(V437:V439),"0")</f>
        <v>0</v>
      </c>
      <c r="W441" s="43"/>
      <c r="X441" s="68"/>
      <c r="Y441" s="68"/>
    </row>
    <row r="442" spans="1:29" ht="15" customHeight="1" x14ac:dyDescent="0.2">
      <c r="A442" s="320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1"/>
      <c r="M442" s="317" t="s">
        <v>36</v>
      </c>
      <c r="N442" s="318"/>
      <c r="O442" s="318"/>
      <c r="P442" s="318"/>
      <c r="Q442" s="318"/>
      <c r="R442" s="318"/>
      <c r="S442" s="319"/>
      <c r="T442" s="43" t="s">
        <v>0</v>
      </c>
      <c r="U442" s="44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10553</v>
      </c>
      <c r="V442" s="44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10679.720000000001</v>
      </c>
      <c r="W442" s="43"/>
      <c r="X442" s="68"/>
      <c r="Y442" s="68"/>
    </row>
    <row r="443" spans="1:29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1"/>
      <c r="M443" s="317" t="s">
        <v>37</v>
      </c>
      <c r="N443" s="318"/>
      <c r="O443" s="318"/>
      <c r="P443" s="318"/>
      <c r="Q443" s="318"/>
      <c r="R443" s="318"/>
      <c r="S443" s="319"/>
      <c r="T443" s="43" t="s">
        <v>0</v>
      </c>
      <c r="U44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11087.210003545813</v>
      </c>
      <c r="V44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11221.784</v>
      </c>
      <c r="W443" s="43"/>
      <c r="X443" s="68"/>
      <c r="Y443" s="68"/>
    </row>
    <row r="444" spans="1:29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21"/>
      <c r="M444" s="317" t="s">
        <v>38</v>
      </c>
      <c r="N444" s="318"/>
      <c r="O444" s="318"/>
      <c r="P444" s="318"/>
      <c r="Q444" s="318"/>
      <c r="R444" s="318"/>
      <c r="S444" s="319"/>
      <c r="T444" s="43" t="s">
        <v>23</v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18</v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18</v>
      </c>
      <c r="W444" s="43"/>
      <c r="X444" s="68"/>
      <c r="Y444" s="68"/>
    </row>
    <row r="445" spans="1:29" x14ac:dyDescent="0.2">
      <c r="A445" s="320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1"/>
      <c r="M445" s="317" t="s">
        <v>39</v>
      </c>
      <c r="N445" s="318"/>
      <c r="O445" s="318"/>
      <c r="P445" s="318"/>
      <c r="Q445" s="318"/>
      <c r="R445" s="318"/>
      <c r="S445" s="319"/>
      <c r="T445" s="43" t="s">
        <v>0</v>
      </c>
      <c r="U445" s="44">
        <f>GrossWeightTotal+PalletQtyTotal*25</f>
        <v>11537.210003545813</v>
      </c>
      <c r="V445" s="44">
        <f>GrossWeightTotalR+PalletQtyTotalR*25</f>
        <v>11671.784</v>
      </c>
      <c r="W445" s="43"/>
      <c r="X445" s="68"/>
      <c r="Y445" s="68"/>
    </row>
    <row r="446" spans="1:29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17" t="s">
        <v>40</v>
      </c>
      <c r="N446" s="318"/>
      <c r="O446" s="318"/>
      <c r="P446" s="318"/>
      <c r="Q446" s="318"/>
      <c r="R446" s="318"/>
      <c r="S446" s="319"/>
      <c r="T446" s="43" t="s">
        <v>23</v>
      </c>
      <c r="U446" s="44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1401.0025104093843</v>
      </c>
      <c r="V446" s="44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1422</v>
      </c>
      <c r="W446" s="43"/>
      <c r="X446" s="68"/>
      <c r="Y446" s="68"/>
    </row>
    <row r="447" spans="1:29" ht="14.25" x14ac:dyDescent="0.2">
      <c r="A447" s="320"/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1"/>
      <c r="M447" s="317" t="s">
        <v>41</v>
      </c>
      <c r="N447" s="318"/>
      <c r="O447" s="318"/>
      <c r="P447" s="318"/>
      <c r="Q447" s="318"/>
      <c r="R447" s="318"/>
      <c r="S447" s="319"/>
      <c r="T447" s="46" t="s">
        <v>54</v>
      </c>
      <c r="U447" s="43"/>
      <c r="V447" s="43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20.005889999999997</v>
      </c>
      <c r="X447" s="68"/>
      <c r="Y447" s="68"/>
    </row>
    <row r="448" spans="1:29" ht="13.5" thickBot="1" x14ac:dyDescent="0.25"/>
    <row r="449" spans="1:28" ht="27" thickTop="1" thickBot="1" x14ac:dyDescent="0.25">
      <c r="A449" s="47" t="s">
        <v>9</v>
      </c>
      <c r="B449" s="71" t="s">
        <v>74</v>
      </c>
      <c r="C449" s="314" t="s">
        <v>109</v>
      </c>
      <c r="D449" s="314" t="s">
        <v>109</v>
      </c>
      <c r="E449" s="314" t="s">
        <v>109</v>
      </c>
      <c r="F449" s="314" t="s">
        <v>109</v>
      </c>
      <c r="G449" s="314" t="s">
        <v>235</v>
      </c>
      <c r="H449" s="314" t="s">
        <v>235</v>
      </c>
      <c r="I449" s="314" t="s">
        <v>235</v>
      </c>
      <c r="J449" s="314" t="s">
        <v>235</v>
      </c>
      <c r="K449" s="314" t="s">
        <v>454</v>
      </c>
      <c r="L449" s="314" t="s">
        <v>454</v>
      </c>
      <c r="M449" s="314" t="s">
        <v>507</v>
      </c>
      <c r="N449" s="314" t="s">
        <v>507</v>
      </c>
      <c r="O449" s="71" t="s">
        <v>594</v>
      </c>
      <c r="P449" s="71" t="s">
        <v>650</v>
      </c>
      <c r="Q449" s="1"/>
      <c r="R449" s="1"/>
      <c r="S449" s="1"/>
      <c r="T449" s="1"/>
      <c r="Y449" s="61"/>
      <c r="AB449" s="1"/>
    </row>
    <row r="450" spans="1:28" ht="14.25" customHeight="1" thickTop="1" x14ac:dyDescent="0.2">
      <c r="A450" s="315" t="s">
        <v>10</v>
      </c>
      <c r="B450" s="314" t="s">
        <v>74</v>
      </c>
      <c r="C450" s="314" t="s">
        <v>110</v>
      </c>
      <c r="D450" s="314" t="s">
        <v>117</v>
      </c>
      <c r="E450" s="314" t="s">
        <v>109</v>
      </c>
      <c r="F450" s="314" t="s">
        <v>226</v>
      </c>
      <c r="G450" s="314" t="s">
        <v>236</v>
      </c>
      <c r="H450" s="314" t="s">
        <v>243</v>
      </c>
      <c r="I450" s="314" t="s">
        <v>422</v>
      </c>
      <c r="J450" s="314" t="s">
        <v>439</v>
      </c>
      <c r="K450" s="314" t="s">
        <v>455</v>
      </c>
      <c r="L450" s="314" t="s">
        <v>480</v>
      </c>
      <c r="M450" s="314" t="s">
        <v>508</v>
      </c>
      <c r="N450" s="314" t="s">
        <v>569</v>
      </c>
      <c r="O450" s="314" t="s">
        <v>594</v>
      </c>
      <c r="P450" s="314" t="s">
        <v>651</v>
      </c>
      <c r="Q450" s="1"/>
      <c r="R450" s="1"/>
      <c r="S450" s="1"/>
      <c r="T450" s="1"/>
      <c r="Y450" s="61"/>
      <c r="AB450" s="1"/>
    </row>
    <row r="451" spans="1:28" ht="13.5" thickBot="1" x14ac:dyDescent="0.25">
      <c r="A451" s="316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1"/>
      <c r="R451" s="1"/>
      <c r="S451" s="1"/>
      <c r="T451" s="1"/>
      <c r="Y451" s="61"/>
      <c r="AB451" s="1"/>
    </row>
    <row r="452" spans="1:28" ht="18" thickTop="1" thickBot="1" x14ac:dyDescent="0.25">
      <c r="A452" s="47" t="s">
        <v>13</v>
      </c>
      <c r="B452" s="53">
        <f>IFERROR(V22*1,"0")+IFERROR(V26*1,"0")+IFERROR(V27*1,"0")+IFERROR(V28*1,"0")+IFERROR(V29*1,"0")+IFERROR(V30*1,"0")+IFERROR(V31*1,"0")+IFERROR(V35*1,"0")+IFERROR(V36*1,"0")+IFERROR(V40*1,"0")+IFERROR(V44*1,"0")</f>
        <v>0</v>
      </c>
      <c r="C452" s="53">
        <f>IFERROR(V50*1,"0")+IFERROR(V51*1,"0")</f>
        <v>10.8</v>
      </c>
      <c r="D452" s="53">
        <f>IFERROR(V56*1,"0")+IFERROR(V57*1,"0")+IFERROR(V58*1,"0")</f>
        <v>0</v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262.5</v>
      </c>
      <c r="F452" s="53">
        <f>IFERROR(V122*1,"0")+IFERROR(V123*1,"0")+IFERROR(V124*1,"0")+IFERROR(V125*1,"0")</f>
        <v>210.6</v>
      </c>
      <c r="G452" s="53">
        <f>IFERROR(V131*1,"0")+IFERROR(V132*1,"0")+IFERROR(V133*1,"0")</f>
        <v>0</v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829.19999999999993</v>
      </c>
      <c r="I452" s="53">
        <f>IFERROR(V231*1,"0")+IFERROR(V232*1,"0")+IFERROR(V233*1,"0")+IFERROR(V234*1,"0")+IFERROR(V235*1,"0")+IFERROR(V236*1,"0")+IFERROR(V237*1,"0")+IFERROR(V241*1,"0")+IFERROR(V242*1,"0")</f>
        <v>41.46</v>
      </c>
      <c r="J452" s="53">
        <f>IFERROR(V247*1,"0")+IFERROR(V248*1,"0")+IFERROR(V252*1,"0")+IFERROR(V253*1,"0")+IFERROR(V254*1,"0")+IFERROR(V258*1,"0")+IFERROR(V262*1,"0")</f>
        <v>274.56</v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5160.8599999999997</v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>459.48</v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684.60000000000014</v>
      </c>
      <c r="N452" s="53">
        <f>IFERROR(V361*1,"0")+IFERROR(V362*1,"0")+IFERROR(V366*1,"0")+IFERROR(V367*1,"0")+IFERROR(V368*1,"0")+IFERROR(V369*1,"0")+IFERROR(V370*1,"0")+IFERROR(V371*1,"0")+IFERROR(V375*1,"0")+IFERROR(V379*1,"0")</f>
        <v>483</v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1506.7200000000003</v>
      </c>
      <c r="P452" s="53">
        <f>IFERROR(V422*1,"0")+IFERROR(V423*1,"0")+IFERROR(V427*1,"0")+IFERROR(V428*1,"0")+IFERROR(V432*1,"0")+IFERROR(V433*1,"0")+IFERROR(V437*1,"0")+IFERROR(V438*1,"0")+IFERROR(V439*1,"0")</f>
        <v>755.94</v>
      </c>
      <c r="Q452" s="1"/>
      <c r="R452" s="1"/>
      <c r="S452" s="1"/>
      <c r="T452" s="1"/>
      <c r="Y452" s="61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679</v>
      </c>
      <c r="H1" s="9"/>
    </row>
    <row r="3" spans="2:8" x14ac:dyDescent="0.2">
      <c r="B3" s="54" t="s">
        <v>680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682</v>
      </c>
      <c r="C6" s="54" t="s">
        <v>683</v>
      </c>
      <c r="D6" s="54" t="s">
        <v>684</v>
      </c>
      <c r="E6" s="54" t="s">
        <v>48</v>
      </c>
    </row>
    <row r="7" spans="2:8" x14ac:dyDescent="0.2">
      <c r="B7" s="54" t="s">
        <v>685</v>
      </c>
      <c r="C7" s="54" t="s">
        <v>686</v>
      </c>
      <c r="D7" s="54" t="s">
        <v>687</v>
      </c>
      <c r="E7" s="54" t="s">
        <v>48</v>
      </c>
    </row>
    <row r="8" spans="2:8" x14ac:dyDescent="0.2">
      <c r="B8" s="54" t="s">
        <v>688</v>
      </c>
      <c r="C8" s="54" t="s">
        <v>689</v>
      </c>
      <c r="D8" s="54" t="s">
        <v>690</v>
      </c>
      <c r="E8" s="54" t="s">
        <v>48</v>
      </c>
    </row>
    <row r="9" spans="2:8" x14ac:dyDescent="0.2">
      <c r="B9" s="54" t="s">
        <v>691</v>
      </c>
      <c r="C9" s="54" t="s">
        <v>692</v>
      </c>
      <c r="D9" s="54" t="s">
        <v>693</v>
      </c>
      <c r="E9" s="54" t="s">
        <v>48</v>
      </c>
    </row>
    <row r="10" spans="2:8" x14ac:dyDescent="0.2">
      <c r="B10" s="54" t="s">
        <v>694</v>
      </c>
      <c r="C10" s="54" t="s">
        <v>695</v>
      </c>
      <c r="D10" s="54" t="s">
        <v>696</v>
      </c>
      <c r="E10" s="54" t="s">
        <v>48</v>
      </c>
    </row>
    <row r="11" spans="2:8" x14ac:dyDescent="0.2">
      <c r="B11" s="54" t="s">
        <v>697</v>
      </c>
      <c r="C11" s="54" t="s">
        <v>698</v>
      </c>
      <c r="D11" s="54" t="s">
        <v>699</v>
      </c>
      <c r="E11" s="54" t="s">
        <v>48</v>
      </c>
    </row>
    <row r="12" spans="2:8" x14ac:dyDescent="0.2">
      <c r="B12" s="54" t="s">
        <v>700</v>
      </c>
      <c r="C12" s="54" t="s">
        <v>701</v>
      </c>
      <c r="D12" s="54" t="s">
        <v>702</v>
      </c>
      <c r="E12" s="54" t="s">
        <v>48</v>
      </c>
    </row>
    <row r="13" spans="2:8" x14ac:dyDescent="0.2">
      <c r="B13" s="54" t="s">
        <v>703</v>
      </c>
      <c r="C13" s="54" t="s">
        <v>704</v>
      </c>
      <c r="D13" s="54" t="s">
        <v>705</v>
      </c>
      <c r="E13" s="54" t="s">
        <v>48</v>
      </c>
    </row>
    <row r="15" spans="2:8" x14ac:dyDescent="0.2">
      <c r="B15" s="54" t="s">
        <v>706</v>
      </c>
      <c r="C15" s="54" t="s">
        <v>683</v>
      </c>
      <c r="D15" s="54" t="s">
        <v>48</v>
      </c>
      <c r="E15" s="54" t="s">
        <v>48</v>
      </c>
    </row>
    <row r="17" spans="2:5" x14ac:dyDescent="0.2">
      <c r="B17" s="54" t="s">
        <v>707</v>
      </c>
      <c r="C17" s="54" t="s">
        <v>686</v>
      </c>
      <c r="D17" s="54" t="s">
        <v>48</v>
      </c>
      <c r="E17" s="54" t="s">
        <v>48</v>
      </c>
    </row>
    <row r="19" spans="2:5" x14ac:dyDescent="0.2">
      <c r="B19" s="54" t="s">
        <v>708</v>
      </c>
      <c r="C19" s="54" t="s">
        <v>689</v>
      </c>
      <c r="D19" s="54" t="s">
        <v>48</v>
      </c>
      <c r="E19" s="54" t="s">
        <v>48</v>
      </c>
    </row>
    <row r="21" spans="2:5" x14ac:dyDescent="0.2">
      <c r="B21" s="54" t="s">
        <v>709</v>
      </c>
      <c r="C21" s="54" t="s">
        <v>692</v>
      </c>
      <c r="D21" s="54" t="s">
        <v>48</v>
      </c>
      <c r="E21" s="54" t="s">
        <v>48</v>
      </c>
    </row>
    <row r="23" spans="2:5" x14ac:dyDescent="0.2">
      <c r="B23" s="54" t="s">
        <v>710</v>
      </c>
      <c r="C23" s="54" t="s">
        <v>695</v>
      </c>
      <c r="D23" s="54" t="s">
        <v>48</v>
      </c>
      <c r="E23" s="54" t="s">
        <v>48</v>
      </c>
    </row>
    <row r="25" spans="2:5" x14ac:dyDescent="0.2">
      <c r="B25" s="54" t="s">
        <v>711</v>
      </c>
      <c r="C25" s="54" t="s">
        <v>698</v>
      </c>
      <c r="D25" s="54" t="s">
        <v>48</v>
      </c>
      <c r="E25" s="54" t="s">
        <v>48</v>
      </c>
    </row>
    <row r="27" spans="2:5" x14ac:dyDescent="0.2">
      <c r="B27" s="54" t="s">
        <v>712</v>
      </c>
      <c r="C27" s="54" t="s">
        <v>701</v>
      </c>
      <c r="D27" s="54" t="s">
        <v>48</v>
      </c>
      <c r="E27" s="54" t="s">
        <v>48</v>
      </c>
    </row>
    <row r="29" spans="2:5" x14ac:dyDescent="0.2">
      <c r="B29" s="54" t="s">
        <v>713</v>
      </c>
      <c r="C29" s="54" t="s">
        <v>704</v>
      </c>
      <c r="D29" s="54" t="s">
        <v>48</v>
      </c>
      <c r="E29" s="54" t="s">
        <v>48</v>
      </c>
    </row>
    <row r="31" spans="2:5" x14ac:dyDescent="0.2">
      <c r="B31" s="54" t="s">
        <v>714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720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721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722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723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724</v>
      </c>
      <c r="C41" s="54" t="s">
        <v>48</v>
      </c>
      <c r="D41" s="54" t="s">
        <v>48</v>
      </c>
      <c r="E41" s="54" t="s">
        <v>48</v>
      </c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2023-08-15T10:43:45Z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