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V81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C452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U442" i="1" s="1"/>
  <c r="V23" i="1"/>
  <c r="U23" i="1"/>
  <c r="U446" i="1" s="1"/>
  <c r="V22" i="1"/>
  <c r="H10" i="1"/>
  <c r="F10" i="1"/>
  <c r="F9" i="1"/>
  <c r="A9" i="1"/>
  <c r="A10" i="1" s="1"/>
  <c r="D7" i="1"/>
  <c r="N6" i="1"/>
  <c r="M2" i="1"/>
  <c r="W52" i="1" l="1"/>
  <c r="W101" i="1"/>
  <c r="W80" i="1"/>
  <c r="V80" i="1"/>
  <c r="V90" i="1"/>
  <c r="V102" i="1"/>
  <c r="V119" i="1"/>
  <c r="V127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V372" i="1"/>
  <c r="P452" i="1"/>
  <c r="V424" i="1"/>
  <c r="W422" i="1"/>
  <c r="W424" i="1" s="1"/>
  <c r="H9" i="1"/>
  <c r="W35" i="1"/>
  <c r="W37" i="1" s="1"/>
  <c r="V38" i="1"/>
  <c r="V60" i="1"/>
  <c r="V89" i="1"/>
  <c r="V101" i="1"/>
  <c r="W114" i="1"/>
  <c r="W118" i="1" s="1"/>
  <c r="V126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25" i="1"/>
  <c r="V434" i="1"/>
  <c r="W432" i="1"/>
  <c r="W434" i="1" s="1"/>
  <c r="E452" i="1"/>
  <c r="J9" i="1"/>
  <c r="V444" i="1"/>
  <c r="B452" i="1"/>
  <c r="V443" i="1"/>
  <c r="V33" i="1"/>
  <c r="V442" i="1" s="1"/>
  <c r="D452" i="1"/>
  <c r="V59" i="1"/>
  <c r="V446" i="1" s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W22" i="1"/>
  <c r="W23" i="1" s="1"/>
  <c r="W26" i="1"/>
  <c r="W32" i="1" s="1"/>
  <c r="W56" i="1"/>
  <c r="W59" i="1" s="1"/>
  <c r="W122" i="1"/>
  <c r="W126" i="1" s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V445" i="1" l="1"/>
  <c r="W447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<sst xmlns="http://schemas.openxmlformats.org/spreadsheetml/2006/main" count="1743" uniqueCount="721">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</sst>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420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45155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1" customFormat="1" ht="24" customHeight="1" x14ac:dyDescent="0.2">
      <c r="A6" s="316" t="s">
        <v>13</v>
      </c>
      <c r="B6" s="317"/>
      <c r="C6" s="318"/>
      <c r="D6" s="328" t="s">
        <v>14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Четверг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9" t="str">
        <f>IFERROR(VLOOKUP(DeliveryAddress,Table,3,0),1)</f>
        <v>1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1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0.33333333333333331</v>
      </c>
      <c r="O8" s="324"/>
      <c r="Q8" s="315"/>
      <c r="R8" s="326"/>
      <c r="S8" s="335"/>
      <c r="T8" s="336"/>
      <c r="Y8" s="52"/>
      <c r="Z8" s="52"/>
      <c r="AA8" s="52"/>
    </row>
    <row r="9" spans="1:28" s="301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1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2" t="s">
        <v>56</v>
      </c>
      <c r="S18" s="302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300</v>
      </c>
      <c r="V104" s="308">
        <f t="shared" ref="V104:V110" si="6">IFERROR(IF(U104="",0,CEILING((U104/$H104),1)*$H104),"")</f>
        <v>307.8</v>
      </c>
      <c r="W104" s="37">
        <f>IFERROR(IF(V104=0,"",ROUNDUP(V104/H104,0)*0.02175),"")</f>
        <v>0.8264999999999999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37.037037037037038</v>
      </c>
      <c r="V111" s="309">
        <f>IFERROR(V104/H104,"0")+IFERROR(V105/H105,"0")+IFERROR(V106/H106,"0")+IFERROR(V107/H107,"0")+IFERROR(V108/H108,"0")+IFERROR(V109/H109,"0")+IFERROR(V110/H110,"0")</f>
        <v>38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0.8264999999999999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300</v>
      </c>
      <c r="V112" s="309">
        <f>IFERROR(SUM(V104:V110),"0")</f>
        <v>307.8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1600</v>
      </c>
      <c r="V273" s="308">
        <f t="shared" si="13"/>
        <v>1605</v>
      </c>
      <c r="W273" s="37">
        <f>IFERROR(IF(V273=0,"",ROUNDUP(V273/H273,0)*0.02039),"")</f>
        <v>2.1817299999999999</v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106.66666666666667</v>
      </c>
      <c r="V276" s="309">
        <f>IFERROR(V268/H268,"0")+IFERROR(V269/H269,"0")+IFERROR(V270/H270,"0")+IFERROR(V271/H271,"0")+IFERROR(V272/H272,"0")+IFERROR(V273/H273,"0")+IFERROR(V274/H274,"0")+IFERROR(V275/H275,"0")</f>
        <v>107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2.1817299999999999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1600</v>
      </c>
      <c r="V277" s="309">
        <f>IFERROR(SUM(V268:V275),"0")</f>
        <v>1605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1500</v>
      </c>
      <c r="V279" s="308">
        <f>IFERROR(IF(U279="",0,CEILING((U279/$H279),1)*$H279),"")</f>
        <v>1500</v>
      </c>
      <c r="W279" s="37">
        <f>IFERROR(IF(V279=0,"",ROUNDUP(V279/H279,0)*0.02175),"")</f>
        <v>2.1749999999999998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100</v>
      </c>
      <c r="V281" s="309">
        <f>IFERROR(V279/H279,"0")+IFERROR(V280/H280,"0")</f>
        <v>100</v>
      </c>
      <c r="W281" s="309">
        <f>IFERROR(IF(W279="",0,W279),"0")+IFERROR(IF(W280="",0,W280),"0")</f>
        <v>2.1749999999999998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1500</v>
      </c>
      <c r="V282" s="309">
        <f>IFERROR(SUM(V279:V280),"0")</f>
        <v>1500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250</v>
      </c>
      <c r="V386" s="308">
        <f t="shared" si="17"/>
        <v>253.44</v>
      </c>
      <c r="W386" s="37">
        <f>IFERROR(IF(V386=0,"",ROUNDUP(V386/H386,0)*0.01196),"")</f>
        <v>0.57408000000000003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450</v>
      </c>
      <c r="V388" s="308">
        <f t="shared" si="17"/>
        <v>454.08000000000004</v>
      </c>
      <c r="W388" s="37">
        <f>IFERROR(IF(V388=0,"",ROUNDUP(V388/H388,0)*0.01196),"")</f>
        <v>1.0285599999999999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132.57575757575756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134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1.6026400000000001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700</v>
      </c>
      <c r="V396" s="309">
        <f>IFERROR(SUM(V385:V394),"0")</f>
        <v>707.52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600</v>
      </c>
      <c r="V437" s="308">
        <f>IFERROR(IF(U437="",0,CEILING((U437/$H437),1)*$H437),"")</f>
        <v>600.6</v>
      </c>
      <c r="W437" s="37">
        <f>IFERROR(IF(V437=0,"",ROUNDUP(V437/H437,0)*0.02175),"")</f>
        <v>1.67475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76.92307692307692</v>
      </c>
      <c r="V440" s="309">
        <f>IFERROR(V437/H437,"0")+IFERROR(V438/H438,"0")+IFERROR(V439/H439,"0")</f>
        <v>77</v>
      </c>
      <c r="W440" s="309">
        <f>IFERROR(IF(W437="",0,W437),"0")+IFERROR(IF(W438="",0,W438),"0")+IFERROR(IF(W439="",0,W439),"0")</f>
        <v>1.67475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600</v>
      </c>
      <c r="V441" s="309">
        <f>IFERROR(SUM(V437:V439),"0")</f>
        <v>600.6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4700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4720.92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4911.2007770007767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4933.38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8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8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5111.2007770007767</v>
      </c>
      <c r="V445" s="309">
        <f>GrossWeightTotalR+PalletQtyTotalR*25</f>
        <v>5133.38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453.20253820253816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456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8.4606200000000005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307.8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3105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707.52</v>
      </c>
      <c r="P452" s="47">
        <f>IFERROR(V422*1,"0")+IFERROR(V423*1,"0")+IFERROR(V427*1,"0")+IFERROR(V428*1,"0")+IFERROR(V432*1,"0")+IFERROR(V433*1,"0")+IFERROR(V437*1,"0")+IFERROR(V438*1,"0")+IFERROR(V439*1,"0")</f>
        <v>600.6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2023-08-15T10:38:19Z</dcterms:modified>
</cp:coreProperties>
</file>