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6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заказа'!$B$18:$W$447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44" i="2" l="1"/>
  <c r="U443" i="2"/>
  <c r="U441" i="2"/>
  <c r="U440" i="2"/>
  <c r="V439" i="2"/>
  <c r="W439" i="2" s="1"/>
  <c r="W438" i="2"/>
  <c r="V438" i="2"/>
  <c r="V437" i="2"/>
  <c r="V441" i="2" s="1"/>
  <c r="U435" i="2"/>
  <c r="U434" i="2"/>
  <c r="V433" i="2"/>
  <c r="W433" i="2" s="1"/>
  <c r="V432" i="2"/>
  <c r="V435" i="2" s="1"/>
  <c r="U430" i="2"/>
  <c r="U429" i="2"/>
  <c r="V428" i="2"/>
  <c r="W428" i="2" s="1"/>
  <c r="W427" i="2"/>
  <c r="W429" i="2" s="1"/>
  <c r="V427" i="2"/>
  <c r="V429" i="2" s="1"/>
  <c r="U425" i="2"/>
  <c r="U424" i="2"/>
  <c r="V423" i="2"/>
  <c r="W423" i="2" s="1"/>
  <c r="V422" i="2"/>
  <c r="V418" i="2"/>
  <c r="U418" i="2"/>
  <c r="U417" i="2"/>
  <c r="V416" i="2"/>
  <c r="W416" i="2" s="1"/>
  <c r="M416" i="2"/>
  <c r="V415" i="2"/>
  <c r="W415" i="2" s="1"/>
  <c r="W417" i="2" s="1"/>
  <c r="M415" i="2"/>
  <c r="U413" i="2"/>
  <c r="U412" i="2"/>
  <c r="V411" i="2"/>
  <c r="W411" i="2" s="1"/>
  <c r="V410" i="2"/>
  <c r="W410" i="2" s="1"/>
  <c r="V409" i="2"/>
  <c r="W409" i="2" s="1"/>
  <c r="W408" i="2"/>
  <c r="V408" i="2"/>
  <c r="W407" i="2"/>
  <c r="V407" i="2"/>
  <c r="V406" i="2"/>
  <c r="W406" i="2" s="1"/>
  <c r="V405" i="2"/>
  <c r="W405" i="2" s="1"/>
  <c r="W404" i="2"/>
  <c r="V404" i="2"/>
  <c r="V403" i="2"/>
  <c r="W403" i="2" s="1"/>
  <c r="W412" i="2" s="1"/>
  <c r="U401" i="2"/>
  <c r="U400" i="2"/>
  <c r="V399" i="2"/>
  <c r="W399" i="2" s="1"/>
  <c r="W398" i="2"/>
  <c r="W400" i="2" s="1"/>
  <c r="V398" i="2"/>
  <c r="V401" i="2" s="1"/>
  <c r="M398" i="2"/>
  <c r="U396" i="2"/>
  <c r="U395" i="2"/>
  <c r="V394" i="2"/>
  <c r="W394" i="2" s="1"/>
  <c r="V393" i="2"/>
  <c r="W393" i="2" s="1"/>
  <c r="M393" i="2"/>
  <c r="V392" i="2"/>
  <c r="W392" i="2" s="1"/>
  <c r="V391" i="2"/>
  <c r="W391" i="2" s="1"/>
  <c r="W390" i="2"/>
  <c r="V390" i="2"/>
  <c r="W389" i="2"/>
  <c r="V389" i="2"/>
  <c r="M389" i="2"/>
  <c r="V388" i="2"/>
  <c r="W388" i="2" s="1"/>
  <c r="M388" i="2"/>
  <c r="V387" i="2"/>
  <c r="W387" i="2" s="1"/>
  <c r="V386" i="2"/>
  <c r="W386" i="2" s="1"/>
  <c r="M386" i="2"/>
  <c r="V385" i="2"/>
  <c r="M385" i="2"/>
  <c r="U381" i="2"/>
  <c r="U380" i="2"/>
  <c r="V379" i="2"/>
  <c r="U377" i="2"/>
  <c r="U376" i="2"/>
  <c r="V375" i="2"/>
  <c r="U373" i="2"/>
  <c r="U372" i="2"/>
  <c r="V371" i="2"/>
  <c r="W371" i="2" s="1"/>
  <c r="V370" i="2"/>
  <c r="W370" i="2" s="1"/>
  <c r="M370" i="2"/>
  <c r="V369" i="2"/>
  <c r="W369" i="2" s="1"/>
  <c r="M369" i="2"/>
  <c r="V368" i="2"/>
  <c r="M368" i="2"/>
  <c r="V367" i="2"/>
  <c r="W367" i="2" s="1"/>
  <c r="V366" i="2"/>
  <c r="W366" i="2" s="1"/>
  <c r="M366" i="2"/>
  <c r="U364" i="2"/>
  <c r="U363" i="2"/>
  <c r="V362" i="2"/>
  <c r="W362" i="2" s="1"/>
  <c r="M362" i="2"/>
  <c r="V361" i="2"/>
  <c r="W361" i="2" s="1"/>
  <c r="W363" i="2" s="1"/>
  <c r="M361" i="2"/>
  <c r="U358" i="2"/>
  <c r="U357" i="2"/>
  <c r="V356" i="2"/>
  <c r="W356" i="2" s="1"/>
  <c r="V355" i="2"/>
  <c r="W355" i="2" s="1"/>
  <c r="V354" i="2"/>
  <c r="W354" i="2" s="1"/>
  <c r="U352" i="2"/>
  <c r="U351" i="2"/>
  <c r="V350" i="2"/>
  <c r="V352" i="2" s="1"/>
  <c r="U348" i="2"/>
  <c r="U347" i="2"/>
  <c r="V346" i="2"/>
  <c r="W346" i="2" s="1"/>
  <c r="M346" i="2"/>
  <c r="V345" i="2"/>
  <c r="W345" i="2" s="1"/>
  <c r="M345" i="2"/>
  <c r="V344" i="2"/>
  <c r="W344" i="2" s="1"/>
  <c r="V343" i="2"/>
  <c r="W343" i="2" s="1"/>
  <c r="M343" i="2"/>
  <c r="U341" i="2"/>
  <c r="U340" i="2"/>
  <c r="V339" i="2"/>
  <c r="W339" i="2" s="1"/>
  <c r="M339" i="2"/>
  <c r="V338" i="2"/>
  <c r="W338" i="2" s="1"/>
  <c r="V337" i="2"/>
  <c r="W337" i="2" s="1"/>
  <c r="M337" i="2"/>
  <c r="V336" i="2"/>
  <c r="W336" i="2" s="1"/>
  <c r="V335" i="2"/>
  <c r="W335" i="2" s="1"/>
  <c r="M335" i="2"/>
  <c r="V334" i="2"/>
  <c r="W334" i="2" s="1"/>
  <c r="V333" i="2"/>
  <c r="W333" i="2" s="1"/>
  <c r="M333" i="2"/>
  <c r="V332" i="2"/>
  <c r="W332" i="2" s="1"/>
  <c r="V331" i="2"/>
  <c r="W331" i="2" s="1"/>
  <c r="M331" i="2"/>
  <c r="V330" i="2"/>
  <c r="W330" i="2" s="1"/>
  <c r="M330" i="2"/>
  <c r="V329" i="2"/>
  <c r="M329" i="2"/>
  <c r="V328" i="2"/>
  <c r="W328" i="2" s="1"/>
  <c r="V327" i="2"/>
  <c r="U325" i="2"/>
  <c r="U324" i="2"/>
  <c r="V323" i="2"/>
  <c r="V322" i="2"/>
  <c r="M322" i="2"/>
  <c r="U318" i="2"/>
  <c r="U317" i="2"/>
  <c r="V316" i="2"/>
  <c r="W316" i="2" s="1"/>
  <c r="W317" i="2" s="1"/>
  <c r="U314" i="2"/>
  <c r="U313" i="2"/>
  <c r="V312" i="2"/>
  <c r="W312" i="2" s="1"/>
  <c r="V311" i="2"/>
  <c r="W311" i="2" s="1"/>
  <c r="M311" i="2"/>
  <c r="V310" i="2"/>
  <c r="W310" i="2" s="1"/>
  <c r="V309" i="2"/>
  <c r="M309" i="2"/>
  <c r="U307" i="2"/>
  <c r="U306" i="2"/>
  <c r="V305" i="2"/>
  <c r="W305" i="2" s="1"/>
  <c r="M305" i="2"/>
  <c r="V304" i="2"/>
  <c r="V307" i="2" s="1"/>
  <c r="M304" i="2"/>
  <c r="U302" i="2"/>
  <c r="U301" i="2"/>
  <c r="V300" i="2"/>
  <c r="W300" i="2" s="1"/>
  <c r="M300" i="2"/>
  <c r="V299" i="2"/>
  <c r="W299" i="2" s="1"/>
  <c r="V298" i="2"/>
  <c r="M298" i="2"/>
  <c r="V297" i="2"/>
  <c r="W297" i="2" s="1"/>
  <c r="M297" i="2"/>
  <c r="U294" i="2"/>
  <c r="U293" i="2"/>
  <c r="V292" i="2"/>
  <c r="V294" i="2" s="1"/>
  <c r="M292" i="2"/>
  <c r="U290" i="2"/>
  <c r="U289" i="2"/>
  <c r="V288" i="2"/>
  <c r="V289" i="2" s="1"/>
  <c r="M288" i="2"/>
  <c r="U286" i="2"/>
  <c r="U285" i="2"/>
  <c r="V284" i="2"/>
  <c r="W284" i="2" s="1"/>
  <c r="W285" i="2" s="1"/>
  <c r="M284" i="2"/>
  <c r="U282" i="2"/>
  <c r="U281" i="2"/>
  <c r="V280" i="2"/>
  <c r="M280" i="2"/>
  <c r="V279" i="2"/>
  <c r="W279" i="2" s="1"/>
  <c r="M279" i="2"/>
  <c r="U277" i="2"/>
  <c r="U276" i="2"/>
  <c r="V275" i="2"/>
  <c r="W275" i="2" s="1"/>
  <c r="M275" i="2"/>
  <c r="V274" i="2"/>
  <c r="W274" i="2" s="1"/>
  <c r="M274" i="2"/>
  <c r="V273" i="2"/>
  <c r="W273" i="2" s="1"/>
  <c r="V272" i="2"/>
  <c r="W272" i="2" s="1"/>
  <c r="M272" i="2"/>
  <c r="V271" i="2"/>
  <c r="W271" i="2" s="1"/>
  <c r="M271" i="2"/>
  <c r="V270" i="2"/>
  <c r="W270" i="2" s="1"/>
  <c r="M270" i="2"/>
  <c r="V269" i="2"/>
  <c r="W269" i="2" s="1"/>
  <c r="M269" i="2"/>
  <c r="V268" i="2"/>
  <c r="M268" i="2"/>
  <c r="U264" i="2"/>
  <c r="U263" i="2"/>
  <c r="V262" i="2"/>
  <c r="M262" i="2"/>
  <c r="U260" i="2"/>
  <c r="U259" i="2"/>
  <c r="V258" i="2"/>
  <c r="W258" i="2" s="1"/>
  <c r="W259" i="2" s="1"/>
  <c r="M258" i="2"/>
  <c r="U256" i="2"/>
  <c r="U255" i="2"/>
  <c r="V254" i="2"/>
  <c r="W254" i="2" s="1"/>
  <c r="M254" i="2"/>
  <c r="V253" i="2"/>
  <c r="W253" i="2" s="1"/>
  <c r="M253" i="2"/>
  <c r="V252" i="2"/>
  <c r="M252" i="2"/>
  <c r="U250" i="2"/>
  <c r="U249" i="2"/>
  <c r="V248" i="2"/>
  <c r="W248" i="2" s="1"/>
  <c r="M248" i="2"/>
  <c r="V247" i="2"/>
  <c r="V250" i="2" s="1"/>
  <c r="M247" i="2"/>
  <c r="U244" i="2"/>
  <c r="U243" i="2"/>
  <c r="V242" i="2"/>
  <c r="M242" i="2"/>
  <c r="V241" i="2"/>
  <c r="W241" i="2" s="1"/>
  <c r="M241" i="2"/>
  <c r="U239" i="2"/>
  <c r="U238" i="2"/>
  <c r="V237" i="2"/>
  <c r="W237" i="2" s="1"/>
  <c r="M237" i="2"/>
  <c r="V236" i="2"/>
  <c r="W236" i="2" s="1"/>
  <c r="M236" i="2"/>
  <c r="V235" i="2"/>
  <c r="W235" i="2" s="1"/>
  <c r="M235" i="2"/>
  <c r="V234" i="2"/>
  <c r="W234" i="2" s="1"/>
  <c r="M234" i="2"/>
  <c r="V233" i="2"/>
  <c r="W233" i="2" s="1"/>
  <c r="M233" i="2"/>
  <c r="V232" i="2"/>
  <c r="W232" i="2" s="1"/>
  <c r="M232" i="2"/>
  <c r="V231" i="2"/>
  <c r="M231" i="2"/>
  <c r="U228" i="2"/>
  <c r="U227" i="2"/>
  <c r="V226" i="2"/>
  <c r="W226" i="2" s="1"/>
  <c r="M226" i="2"/>
  <c r="V225" i="2"/>
  <c r="W225" i="2" s="1"/>
  <c r="V224" i="2"/>
  <c r="U222" i="2"/>
  <c r="U221" i="2"/>
  <c r="V220" i="2"/>
  <c r="W220" i="2" s="1"/>
  <c r="M220" i="2"/>
  <c r="V219" i="2"/>
  <c r="W219" i="2" s="1"/>
  <c r="V218" i="2"/>
  <c r="U216" i="2"/>
  <c r="U215" i="2"/>
  <c r="V214" i="2"/>
  <c r="W214" i="2" s="1"/>
  <c r="V213" i="2"/>
  <c r="W213" i="2" s="1"/>
  <c r="V212" i="2"/>
  <c r="W212" i="2" s="1"/>
  <c r="V211" i="2"/>
  <c r="W211" i="2" s="1"/>
  <c r="M211" i="2"/>
  <c r="V210" i="2"/>
  <c r="W210" i="2" s="1"/>
  <c r="M210" i="2"/>
  <c r="V209" i="2"/>
  <c r="M209" i="2"/>
  <c r="U207" i="2"/>
  <c r="U206" i="2"/>
  <c r="V205" i="2"/>
  <c r="W205" i="2" s="1"/>
  <c r="V204" i="2"/>
  <c r="W204" i="2" s="1"/>
  <c r="M204" i="2"/>
  <c r="V203" i="2"/>
  <c r="W203" i="2" s="1"/>
  <c r="V202" i="2"/>
  <c r="W202" i="2" s="1"/>
  <c r="V201" i="2"/>
  <c r="W201" i="2" s="1"/>
  <c r="V200" i="2"/>
  <c r="W200" i="2" s="1"/>
  <c r="V199" i="2"/>
  <c r="W199" i="2" s="1"/>
  <c r="V198" i="2"/>
  <c r="W198" i="2" s="1"/>
  <c r="M198" i="2"/>
  <c r="V197" i="2"/>
  <c r="W197" i="2" s="1"/>
  <c r="M197" i="2"/>
  <c r="V196" i="2"/>
  <c r="W196" i="2" s="1"/>
  <c r="M196" i="2"/>
  <c r="V195" i="2"/>
  <c r="W195" i="2" s="1"/>
  <c r="V194" i="2"/>
  <c r="W194" i="2" s="1"/>
  <c r="V193" i="2"/>
  <c r="W193" i="2" s="1"/>
  <c r="V192" i="2"/>
  <c r="W192" i="2" s="1"/>
  <c r="M192" i="2"/>
  <c r="V191" i="2"/>
  <c r="W191" i="2" s="1"/>
  <c r="V190" i="2"/>
  <c r="W190" i="2" s="1"/>
  <c r="V189" i="2"/>
  <c r="W189" i="2" s="1"/>
  <c r="V188" i="2"/>
  <c r="W188" i="2" s="1"/>
  <c r="V187" i="2"/>
  <c r="W187" i="2" s="1"/>
  <c r="V186" i="2"/>
  <c r="W186" i="2" s="1"/>
  <c r="M186" i="2"/>
  <c r="V185" i="2"/>
  <c r="W185" i="2" s="1"/>
  <c r="M185" i="2"/>
  <c r="V184" i="2"/>
  <c r="W184" i="2" s="1"/>
  <c r="M184" i="2"/>
  <c r="V183" i="2"/>
  <c r="W183" i="2" s="1"/>
  <c r="U181" i="2"/>
  <c r="U180" i="2"/>
  <c r="V179" i="2"/>
  <c r="W179" i="2" s="1"/>
  <c r="M179" i="2"/>
  <c r="V178" i="2"/>
  <c r="W178" i="2" s="1"/>
  <c r="M178" i="2"/>
  <c r="V177" i="2"/>
  <c r="W177" i="2" s="1"/>
  <c r="M177" i="2"/>
  <c r="V176" i="2"/>
  <c r="W176" i="2" s="1"/>
  <c r="V175" i="2"/>
  <c r="W175" i="2" s="1"/>
  <c r="M175" i="2"/>
  <c r="V174" i="2"/>
  <c r="W174" i="2" s="1"/>
  <c r="M174" i="2"/>
  <c r="V173" i="2"/>
  <c r="W173" i="2" s="1"/>
  <c r="M173" i="2"/>
  <c r="V172" i="2"/>
  <c r="W172" i="2" s="1"/>
  <c r="V171" i="2"/>
  <c r="W171" i="2" s="1"/>
  <c r="V170" i="2"/>
  <c r="W170" i="2" s="1"/>
  <c r="V169" i="2"/>
  <c r="W169" i="2" s="1"/>
  <c r="V168" i="2"/>
  <c r="W168" i="2" s="1"/>
  <c r="M168" i="2"/>
  <c r="V167" i="2"/>
  <c r="W167" i="2" s="1"/>
  <c r="V166" i="2"/>
  <c r="M166" i="2"/>
  <c r="V165" i="2"/>
  <c r="W165" i="2" s="1"/>
  <c r="M165" i="2"/>
  <c r="V164" i="2"/>
  <c r="W164" i="2" s="1"/>
  <c r="M164" i="2"/>
  <c r="U162" i="2"/>
  <c r="U161" i="2"/>
  <c r="V160" i="2"/>
  <c r="W160" i="2" s="1"/>
  <c r="V159" i="2"/>
  <c r="W159" i="2" s="1"/>
  <c r="V158" i="2"/>
  <c r="U156" i="2"/>
  <c r="U155" i="2"/>
  <c r="V154" i="2"/>
  <c r="W154" i="2" s="1"/>
  <c r="M154" i="2"/>
  <c r="V153" i="2"/>
  <c r="W153" i="2" s="1"/>
  <c r="M153" i="2"/>
  <c r="V152" i="2"/>
  <c r="W152" i="2" s="1"/>
  <c r="V151" i="2"/>
  <c r="W151" i="2" s="1"/>
  <c r="V150" i="2"/>
  <c r="W150" i="2" s="1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V144" i="2"/>
  <c r="W144" i="2" s="1"/>
  <c r="M144" i="2"/>
  <c r="V143" i="2"/>
  <c r="W143" i="2" s="1"/>
  <c r="M143" i="2"/>
  <c r="V142" i="2"/>
  <c r="W142" i="2" s="1"/>
  <c r="M142" i="2"/>
  <c r="V141" i="2"/>
  <c r="W141" i="2" s="1"/>
  <c r="M141" i="2"/>
  <c r="V140" i="2"/>
  <c r="W140" i="2" s="1"/>
  <c r="M140" i="2"/>
  <c r="V139" i="2"/>
  <c r="W139" i="2" s="1"/>
  <c r="M139" i="2"/>
  <c r="V138" i="2"/>
  <c r="M138" i="2"/>
  <c r="U135" i="2"/>
  <c r="U134" i="2"/>
  <c r="V133" i="2"/>
  <c r="W133" i="2" s="1"/>
  <c r="M133" i="2"/>
  <c r="V132" i="2"/>
  <c r="W132" i="2" s="1"/>
  <c r="M132" i="2"/>
  <c r="V131" i="2"/>
  <c r="V134" i="2" s="1"/>
  <c r="M131" i="2"/>
  <c r="U127" i="2"/>
  <c r="U126" i="2"/>
  <c r="V125" i="2"/>
  <c r="W125" i="2" s="1"/>
  <c r="M125" i="2"/>
  <c r="V124" i="2"/>
  <c r="W124" i="2" s="1"/>
  <c r="M124" i="2"/>
  <c r="V123" i="2"/>
  <c r="W123" i="2" s="1"/>
  <c r="M123" i="2"/>
  <c r="V122" i="2"/>
  <c r="W122" i="2" s="1"/>
  <c r="M122" i="2"/>
  <c r="U119" i="2"/>
  <c r="U118" i="2"/>
  <c r="V117" i="2"/>
  <c r="W117" i="2" s="1"/>
  <c r="V116" i="2"/>
  <c r="W116" i="2" s="1"/>
  <c r="V115" i="2"/>
  <c r="W115" i="2" s="1"/>
  <c r="V114" i="2"/>
  <c r="M114" i="2"/>
  <c r="U112" i="2"/>
  <c r="U111" i="2"/>
  <c r="V110" i="2"/>
  <c r="W110" i="2" s="1"/>
  <c r="M110" i="2"/>
  <c r="V109" i="2"/>
  <c r="W109" i="2" s="1"/>
  <c r="V108" i="2"/>
  <c r="W108" i="2" s="1"/>
  <c r="V107" i="2"/>
  <c r="W107" i="2" s="1"/>
  <c r="V106" i="2"/>
  <c r="M106" i="2"/>
  <c r="V105" i="2"/>
  <c r="W105" i="2" s="1"/>
  <c r="M105" i="2"/>
  <c r="V104" i="2"/>
  <c r="W104" i="2" s="1"/>
  <c r="U102" i="2"/>
  <c r="U101" i="2"/>
  <c r="V100" i="2"/>
  <c r="W100" i="2" s="1"/>
  <c r="M100" i="2"/>
  <c r="V99" i="2"/>
  <c r="W99" i="2" s="1"/>
  <c r="M99" i="2"/>
  <c r="V98" i="2"/>
  <c r="W98" i="2" s="1"/>
  <c r="M98" i="2"/>
  <c r="V97" i="2"/>
  <c r="W97" i="2" s="1"/>
  <c r="M97" i="2"/>
  <c r="V96" i="2"/>
  <c r="W96" i="2" s="1"/>
  <c r="M96" i="2"/>
  <c r="V95" i="2"/>
  <c r="W95" i="2" s="1"/>
  <c r="M95" i="2"/>
  <c r="V94" i="2"/>
  <c r="W94" i="2" s="1"/>
  <c r="M94" i="2"/>
  <c r="V93" i="2"/>
  <c r="W93" i="2" s="1"/>
  <c r="M93" i="2"/>
  <c r="V92" i="2"/>
  <c r="M92" i="2"/>
  <c r="U90" i="2"/>
  <c r="U89" i="2"/>
  <c r="V88" i="2"/>
  <c r="W88" i="2" s="1"/>
  <c r="M88" i="2"/>
  <c r="V87" i="2"/>
  <c r="W87" i="2" s="1"/>
  <c r="M87" i="2"/>
  <c r="V86" i="2"/>
  <c r="W86" i="2" s="1"/>
  <c r="V85" i="2"/>
  <c r="W85" i="2" s="1"/>
  <c r="M85" i="2"/>
  <c r="V84" i="2"/>
  <c r="W84" i="2" s="1"/>
  <c r="V83" i="2"/>
  <c r="M83" i="2"/>
  <c r="U81" i="2"/>
  <c r="U80" i="2"/>
  <c r="V79" i="2"/>
  <c r="W79" i="2" s="1"/>
  <c r="M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M74" i="2"/>
  <c r="V73" i="2"/>
  <c r="W73" i="2" s="1"/>
  <c r="M73" i="2"/>
  <c r="V72" i="2"/>
  <c r="W72" i="2" s="1"/>
  <c r="M72" i="2"/>
  <c r="V71" i="2"/>
  <c r="W71" i="2" s="1"/>
  <c r="M71" i="2"/>
  <c r="V70" i="2"/>
  <c r="W70" i="2" s="1"/>
  <c r="M70" i="2"/>
  <c r="V69" i="2"/>
  <c r="W69" i="2" s="1"/>
  <c r="V68" i="2"/>
  <c r="W68" i="2" s="1"/>
  <c r="M68" i="2"/>
  <c r="V67" i="2"/>
  <c r="W67" i="2" s="1"/>
  <c r="V66" i="2"/>
  <c r="W66" i="2" s="1"/>
  <c r="M66" i="2"/>
  <c r="V65" i="2"/>
  <c r="W65" i="2" s="1"/>
  <c r="M65" i="2"/>
  <c r="V64" i="2"/>
  <c r="W64" i="2" s="1"/>
  <c r="M64" i="2"/>
  <c r="V63" i="2"/>
  <c r="M63" i="2"/>
  <c r="U60" i="2"/>
  <c r="U59" i="2"/>
  <c r="V58" i="2"/>
  <c r="V57" i="2"/>
  <c r="W57" i="2" s="1"/>
  <c r="M57" i="2"/>
  <c r="V56" i="2"/>
  <c r="M56" i="2"/>
  <c r="U53" i="2"/>
  <c r="U52" i="2"/>
  <c r="V51" i="2"/>
  <c r="M51" i="2"/>
  <c r="V50" i="2"/>
  <c r="W50" i="2" s="1"/>
  <c r="M50" i="2"/>
  <c r="U46" i="2"/>
  <c r="U45" i="2"/>
  <c r="V44" i="2"/>
  <c r="V46" i="2" s="1"/>
  <c r="M44" i="2"/>
  <c r="U42" i="2"/>
  <c r="U41" i="2"/>
  <c r="V40" i="2"/>
  <c r="W40" i="2" s="1"/>
  <c r="W41" i="2" s="1"/>
  <c r="M40" i="2"/>
  <c r="U38" i="2"/>
  <c r="U37" i="2"/>
  <c r="V36" i="2"/>
  <c r="W36" i="2" s="1"/>
  <c r="M36" i="2"/>
  <c r="V35" i="2"/>
  <c r="W35" i="2" s="1"/>
  <c r="W37" i="2" s="1"/>
  <c r="M35" i="2"/>
  <c r="U33" i="2"/>
  <c r="U32" i="2"/>
  <c r="V31" i="2"/>
  <c r="W31" i="2" s="1"/>
  <c r="M31" i="2"/>
  <c r="V30" i="2"/>
  <c r="W30" i="2" s="1"/>
  <c r="M30" i="2"/>
  <c r="V29" i="2"/>
  <c r="W29" i="2" s="1"/>
  <c r="V28" i="2"/>
  <c r="W28" i="2" s="1"/>
  <c r="M28" i="2"/>
  <c r="V27" i="2"/>
  <c r="M27" i="2"/>
  <c r="V26" i="2"/>
  <c r="M26" i="2"/>
  <c r="U24" i="2"/>
  <c r="U23" i="2"/>
  <c r="V22" i="2"/>
  <c r="V24" i="2" s="1"/>
  <c r="H10" i="2"/>
  <c r="A9" i="2"/>
  <c r="F10" i="2" s="1"/>
  <c r="D7" i="2"/>
  <c r="N6" i="2"/>
  <c r="M2" i="2"/>
  <c r="U445" i="2" l="1"/>
  <c r="D452" i="2"/>
  <c r="V119" i="2"/>
  <c r="V222" i="2"/>
  <c r="V228" i="2"/>
  <c r="V282" i="2"/>
  <c r="W347" i="2"/>
  <c r="U442" i="2"/>
  <c r="W218" i="2"/>
  <c r="W221" i="2" s="1"/>
  <c r="W224" i="2"/>
  <c r="W227" i="2" s="1"/>
  <c r="W288" i="2"/>
  <c r="W289" i="2" s="1"/>
  <c r="W26" i="2"/>
  <c r="V32" i="2"/>
  <c r="V33" i="2"/>
  <c r="W27" i="2"/>
  <c r="W158" i="2"/>
  <c r="W161" i="2" s="1"/>
  <c r="V161" i="2"/>
  <c r="V180" i="2"/>
  <c r="W166" i="2"/>
  <c r="W180" i="2" s="1"/>
  <c r="V216" i="2"/>
  <c r="W209" i="2"/>
  <c r="W215" i="2" s="1"/>
  <c r="V255" i="2"/>
  <c r="W252" i="2"/>
  <c r="W255" i="2" s="1"/>
  <c r="V285" i="2"/>
  <c r="V301" i="2"/>
  <c r="W298" i="2"/>
  <c r="W301" i="2" s="1"/>
  <c r="V313" i="2"/>
  <c r="V314" i="2"/>
  <c r="W309" i="2"/>
  <c r="W313" i="2" s="1"/>
  <c r="V324" i="2"/>
  <c r="W323" i="2"/>
  <c r="V358" i="2"/>
  <c r="V373" i="2"/>
  <c r="W368" i="2"/>
  <c r="V381" i="2"/>
  <c r="V380" i="2"/>
  <c r="W379" i="2"/>
  <c r="W380" i="2" s="1"/>
  <c r="V424" i="2"/>
  <c r="V425" i="2"/>
  <c r="V37" i="2"/>
  <c r="V90" i="2"/>
  <c r="W83" i="2"/>
  <c r="W89" i="2" s="1"/>
  <c r="H452" i="2"/>
  <c r="W138" i="2"/>
  <c r="V238" i="2"/>
  <c r="W231" i="2"/>
  <c r="W238" i="2" s="1"/>
  <c r="V243" i="2"/>
  <c r="W242" i="2"/>
  <c r="W243" i="2" s="1"/>
  <c r="V259" i="2"/>
  <c r="V260" i="2"/>
  <c r="V264" i="2"/>
  <c r="V263" i="2"/>
  <c r="W262" i="2"/>
  <c r="W263" i="2" s="1"/>
  <c r="V317" i="2"/>
  <c r="V318" i="2"/>
  <c r="M452" i="2"/>
  <c r="W322" i="2"/>
  <c r="V325" i="2"/>
  <c r="V340" i="2"/>
  <c r="W329" i="2"/>
  <c r="V364" i="2"/>
  <c r="V377" i="2"/>
  <c r="V376" i="2"/>
  <c r="W375" i="2"/>
  <c r="W376" i="2" s="1"/>
  <c r="U446" i="2"/>
  <c r="V53" i="2"/>
  <c r="V60" i="2"/>
  <c r="V59" i="2"/>
  <c r="V80" i="2"/>
  <c r="V102" i="2"/>
  <c r="V112" i="2"/>
  <c r="W126" i="2"/>
  <c r="V127" i="2"/>
  <c r="V156" i="2"/>
  <c r="V207" i="2"/>
  <c r="V277" i="2"/>
  <c r="V341" i="2"/>
  <c r="V347" i="2"/>
  <c r="W357" i="2"/>
  <c r="V396" i="2"/>
  <c r="P452" i="2"/>
  <c r="W155" i="2"/>
  <c r="W206" i="2"/>
  <c r="W372" i="2"/>
  <c r="V42" i="2"/>
  <c r="V206" i="2"/>
  <c r="V244" i="2"/>
  <c r="V290" i="2"/>
  <c r="V302" i="2"/>
  <c r="V372" i="2"/>
  <c r="W437" i="2"/>
  <c r="W440" i="2" s="1"/>
  <c r="E452" i="2"/>
  <c r="V239" i="2"/>
  <c r="V256" i="2"/>
  <c r="V348" i="2"/>
  <c r="V430" i="2"/>
  <c r="V443" i="2"/>
  <c r="F452" i="2"/>
  <c r="G452" i="2"/>
  <c r="V81" i="2"/>
  <c r="W106" i="2"/>
  <c r="W111" i="2" s="1"/>
  <c r="W131" i="2"/>
  <c r="W134" i="2" s="1"/>
  <c r="V155" i="2"/>
  <c r="W247" i="2"/>
  <c r="W249" i="2" s="1"/>
  <c r="W280" i="2"/>
  <c r="W281" i="2" s="1"/>
  <c r="W292" i="2"/>
  <c r="W293" i="2" s="1"/>
  <c r="W304" i="2"/>
  <c r="W306" i="2" s="1"/>
  <c r="W350" i="2"/>
  <c r="W351" i="2" s="1"/>
  <c r="V363" i="2"/>
  <c r="W432" i="2"/>
  <c r="W434" i="2" s="1"/>
  <c r="V444" i="2"/>
  <c r="W44" i="2"/>
  <c r="W45" i="2" s="1"/>
  <c r="W58" i="2"/>
  <c r="V23" i="2"/>
  <c r="V38" i="2"/>
  <c r="V52" i="2"/>
  <c r="V101" i="2"/>
  <c r="V118" i="2"/>
  <c r="V181" i="2"/>
  <c r="V286" i="2"/>
  <c r="V357" i="2"/>
  <c r="V417" i="2"/>
  <c r="I452" i="2"/>
  <c r="V111" i="2"/>
  <c r="V45" i="2"/>
  <c r="V162" i="2"/>
  <c r="V281" i="2"/>
  <c r="V293" i="2"/>
  <c r="V351" i="2"/>
  <c r="V412" i="2"/>
  <c r="J452" i="2"/>
  <c r="W22" i="2"/>
  <c r="W23" i="2" s="1"/>
  <c r="W51" i="2"/>
  <c r="W52" i="2" s="1"/>
  <c r="V276" i="2"/>
  <c r="V400" i="2"/>
  <c r="V440" i="2"/>
  <c r="K452" i="2"/>
  <c r="V434" i="2"/>
  <c r="L452" i="2"/>
  <c r="F9" i="2"/>
  <c r="V89" i="2"/>
  <c r="W114" i="2"/>
  <c r="W118" i="2" s="1"/>
  <c r="V215" i="2"/>
  <c r="V221" i="2"/>
  <c r="V227" i="2"/>
  <c r="V249" i="2"/>
  <c r="W268" i="2"/>
  <c r="W276" i="2" s="1"/>
  <c r="V306" i="2"/>
  <c r="W385" i="2"/>
  <c r="W395" i="2" s="1"/>
  <c r="V395" i="2"/>
  <c r="V413" i="2"/>
  <c r="W92" i="2"/>
  <c r="W101" i="2" s="1"/>
  <c r="J9" i="2"/>
  <c r="V41" i="2"/>
  <c r="W327" i="2"/>
  <c r="W340" i="2" s="1"/>
  <c r="W422" i="2"/>
  <c r="W424" i="2" s="1"/>
  <c r="B452" i="2"/>
  <c r="N452" i="2"/>
  <c r="V135" i="2"/>
  <c r="H9" i="2"/>
  <c r="V126" i="2"/>
  <c r="C452" i="2"/>
  <c r="O452" i="2"/>
  <c r="A10" i="2"/>
  <c r="W56" i="2"/>
  <c r="W59" i="2" s="1"/>
  <c r="W63" i="2"/>
  <c r="W80" i="2" s="1"/>
  <c r="V442" i="2" l="1"/>
  <c r="W324" i="2"/>
  <c r="W32" i="2"/>
  <c r="V445" i="2"/>
  <c r="V446" i="2"/>
  <c r="W447" i="2" l="1"/>
</calcChain>
</file>

<file path=xl/sharedStrings.xml><?xml version="1.0" encoding="utf-8"?>
<sst xmlns="http://schemas.openxmlformats.org/spreadsheetml/2006/main" count="2785" uniqueCount="725">
  <si>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</si>
  <si>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</si>
  <si>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</si>
  <si>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</si>
  <si>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</si>
  <si>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</si>
  <si>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</si>
  <si>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</si>
  <si>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</si>
  <si>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</si>
  <si>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</si>
  <si>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</si>
  <si>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</si>
  <si>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</si>
  <si>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</si>
  <si>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</si>
  <si>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</si>
  <si>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</si>
  <si>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</si>
  <si>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</si>
  <si>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</si>
  <si>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</si>
  <si>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</si>
  <si>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</si>
  <si>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</si>
  <si>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</si>
  <si>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</si>
  <si>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</si>
  <si>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</si>
  <si>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</si>
  <si>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</si>
  <si>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</si>
  <si>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</si>
  <si>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</si>
  <si>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</si>
  <si>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</si>
  <si>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</si>
  <si>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</si>
  <si>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</si>
  <si>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</si>
  <si>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</si>
  <si>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</si>
  <si>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</si>
  <si>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</si>
  <si>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</si>
  <si>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</si>
  <si>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</si>
  <si>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</si>
  <si>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</si>
  <si>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</si>
  <si>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</si>
  <si>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</si>
  <si>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</si>
  <si>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</si>
  <si>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</si>
  <si>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</si>
  <si>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</si>
  <si>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</si>
  <si>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</si>
  <si>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</si>
  <si>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</si>
  <si>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</si>
  <si>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</si>
  <si>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</si>
  <si>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</si>
  <si>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</si>
  <si>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14.08.2023</t>
  </si>
  <si>
    <t>10.08.2023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</si>
  <si>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</si>
  <si>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</si>
  <si>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</si>
  <si>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</si>
  <si>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</si>
  <si>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</si>
  <si>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</si>
  <si>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</si>
  <si>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</si>
  <si>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</si>
  <si>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В/к колбасы Колбаски Бюргерсы Ядрена копоть 0,3 Ядрена копоть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</si>
  <si>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</si>
  <si>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</si>
  <si>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</si>
  <si>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</si>
  <si>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</si>
  <si>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</si>
  <si>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</si>
  <si>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</si>
  <si>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</si>
  <si>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</si>
  <si>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</si>
  <si>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</si>
  <si>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</si>
  <si>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</si>
  <si>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</si>
  <si>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</si>
  <si>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</si>
  <si>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</si>
  <si>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</si>
  <si>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</si>
  <si>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</si>
  <si>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</si>
  <si>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</si>
  <si>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</si>
  <si>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</si>
  <si>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</si>
  <si>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</si>
  <si>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</si>
  <si>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</si>
  <si>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</si>
  <si>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</si>
  <si>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</si>
  <si>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</si>
  <si>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</si>
  <si>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</si>
  <si>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</si>
  <si>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</si>
  <si>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</si>
  <si>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</si>
  <si>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</si>
  <si>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</si>
  <si>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</si>
  <si>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</si>
  <si>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</si>
  <si>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</si>
  <si>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</si>
  <si>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</si>
  <si>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</si>
  <si>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</si>
  <si>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</si>
  <si>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</si>
  <si>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</si>
  <si>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</si>
  <si>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</si>
  <si>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</si>
  <si>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</si>
  <si>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</si>
  <si>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</si>
  <si>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</si>
  <si>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</si>
  <si>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</si>
  <si>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SU002986</t>
  </si>
  <si>
    <t>P003429</t>
  </si>
  <si>
    <t>Вареные колбасы "Докторская ГОСТ" Фикс.вес 0,37 п/а ТМ "Вязанка"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</si>
  <si>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</si>
  <si>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</si>
  <si>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</si>
  <si>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</si>
  <si>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</si>
  <si>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</si>
  <si>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</si>
  <si>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</si>
  <si>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</si>
  <si>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</si>
  <si>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</si>
  <si>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</si>
  <si>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</si>
  <si>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</si>
  <si>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</si>
  <si>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</si>
  <si>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</si>
  <si>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</si>
  <si>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</si>
  <si>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</si>
  <si>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</si>
  <si>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</si>
  <si>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</si>
  <si>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</si>
  <si>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</si>
  <si>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</si>
  <si>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</si>
  <si>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</si>
  <si>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</si>
  <si>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</si>
  <si>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</si>
  <si>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</si>
  <si>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</si>
  <si>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</si>
  <si>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</si>
  <si>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</si>
  <si>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</si>
  <si>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</si>
  <si>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</si>
  <si>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</si>
  <si>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</si>
  <si>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</si>
  <si>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</si>
  <si>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</si>
  <si>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</si>
  <si>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</si>
  <si>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</si>
  <si>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</si>
  <si>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</si>
  <si>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</si>
  <si>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</si>
  <si>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</si>
  <si>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</si>
  <si>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</si>
  <si>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</si>
  <si>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</si>
  <si>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</si>
  <si>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</si>
  <si>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</si>
  <si>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</si>
  <si>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</si>
  <si>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</si>
  <si>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</si>
  <si>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</si>
  <si>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</si>
  <si>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</si>
  <si>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</si>
  <si>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</si>
  <si>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</si>
  <si>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</si>
  <si>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</si>
  <si>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</si>
  <si>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</si>
  <si>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</si>
  <si>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SU002835</t>
  </si>
  <si>
    <t>P003237</t>
  </si>
  <si>
    <t>Сардельки "Филейские" Весовые NDX мгс ТМ "Вязанка"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</si>
  <si>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</si>
  <si>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</si>
  <si>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</si>
  <si>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</si>
  <si>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</si>
  <si>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</si>
  <si>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</si>
  <si>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</si>
  <si>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</si>
  <si>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</si>
  <si>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</si>
  <si>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</si>
  <si>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</si>
  <si>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</si>
  <si>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</si>
  <si>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</si>
  <si>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</si>
  <si>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</si>
  <si>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</si>
  <si>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</si>
  <si>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</si>
  <si>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</si>
  <si>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</si>
  <si>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</si>
  <si>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</si>
  <si>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</si>
  <si>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</si>
  <si>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</si>
  <si>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</si>
  <si>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</si>
  <si>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</si>
  <si>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</si>
  <si>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</si>
  <si>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</si>
  <si>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</si>
  <si>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</si>
  <si>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</si>
  <si>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</si>
  <si>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</si>
  <si>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</si>
  <si>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</si>
  <si>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</si>
  <si>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</si>
  <si>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</si>
  <si>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</si>
  <si>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</si>
  <si>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</si>
  <si>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</si>
  <si>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</si>
  <si>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</si>
  <si>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Вареные колбасы "Молочная с нежным филе" Фикс.вес 0,4 кг п/а ТМ "Особый рецепт"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</si>
  <si>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</si>
  <si>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</si>
  <si>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</si>
  <si>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</si>
  <si>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</si>
  <si>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</si>
  <si>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</si>
  <si>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</si>
  <si>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</si>
  <si>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</si>
  <si>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SU003068</t>
  </si>
  <si>
    <t>P003611</t>
  </si>
  <si>
    <t>Ветчина "Сочинка с сочным окороком" Весовой п/а ТМ "Стародворье"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</si>
  <si>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</si>
  <si>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</si>
  <si>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</si>
  <si>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</si>
  <si>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</si>
  <si>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</si>
  <si>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</si>
  <si>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</si>
  <si>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</si>
  <si>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</si>
  <si>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</si>
  <si>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</si>
  <si>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</si>
  <si>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</si>
  <si>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</si>
  <si>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</si>
  <si>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</si>
  <si>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</si>
  <si>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</si>
  <si>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</si>
  <si>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</si>
  <si>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</si>
  <si>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</si>
  <si>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</si>
  <si>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</si>
  <si>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</si>
  <si>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</si>
  <si>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</si>
  <si>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</si>
  <si>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</si>
  <si>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</si>
  <si>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</si>
  <si>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</si>
  <si>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</si>
  <si>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</si>
  <si>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</si>
  <si>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</si>
  <si>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</si>
  <si>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</si>
  <si>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</si>
  <si>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</si>
  <si>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</si>
  <si>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</si>
  <si>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</si>
  <si>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</si>
  <si>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</si>
  <si>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</si>
  <si>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</si>
  <si>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</si>
  <si>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</si>
  <si>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</si>
  <si>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</si>
  <si>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</si>
  <si>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</si>
  <si>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</si>
  <si>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</si>
  <si>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</si>
  <si>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</si>
  <si>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</si>
  <si>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</si>
  <si>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</si>
  <si>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</si>
  <si>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</si>
  <si>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</si>
  <si>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</si>
  <si>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</si>
  <si>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</si>
  <si>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</si>
  <si>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</si>
  <si>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</si>
  <si>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</si>
  <si>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</si>
  <si>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</si>
  <si>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</si>
  <si>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</si>
  <si>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</si>
  <si>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</si>
  <si>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</si>
  <si>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</si>
  <si>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</si>
  <si>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</si>
  <si>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</si>
  <si>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</si>
  <si>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</si>
  <si>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</si>
  <si>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</si>
  <si>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</si>
  <si>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</si>
  <si>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SU002992</t>
  </si>
  <si>
    <t>P003443</t>
  </si>
  <si>
    <t>Сосиски "Сочинки с сочной грудинкой" Фикс.вес 0,3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</si>
  <si>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</si>
  <si>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</si>
  <si>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</si>
  <si>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</si>
  <si>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</si>
  <si>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</si>
  <si>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SU003073</t>
  </si>
  <si>
    <t>P003613</t>
  </si>
  <si>
    <t>Сосиски "Сочинки с сыром" ф/в 0,3 кг п/а ТМ "Стародворье"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</si>
  <si>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</si>
  <si>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</si>
  <si>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</si>
  <si>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</si>
  <si>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</si>
  <si>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</si>
  <si>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</si>
  <si>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</si>
  <si>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</si>
  <si>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</si>
  <si>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</si>
  <si>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</si>
  <si>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</si>
  <si>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</si>
  <si>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</si>
  <si>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</si>
  <si>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</si>
  <si>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</si>
  <si>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</si>
  <si>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</si>
  <si>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</si>
  <si>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</si>
  <si>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</si>
  <si>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</si>
  <si>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</si>
  <si>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</si>
  <si>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</si>
  <si>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</si>
  <si>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</si>
  <si>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</si>
  <si>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</si>
  <si>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Паштеты "Любительский ГОСТ" Фикс.вес 0,1 ТМ "Стародворье"</t>
  </si>
  <si>
    <t>РК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</si>
  <si>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</si>
  <si>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</si>
  <si>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</si>
  <si>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</si>
  <si>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</si>
  <si>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</si>
  <si>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</si>
  <si>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</si>
  <si>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</si>
  <si>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</si>
  <si>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</si>
  <si>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</si>
  <si>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</si>
  <si>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</si>
  <si>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</si>
  <si>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</si>
  <si>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</si>
  <si>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</si>
  <si>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</si>
  <si>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</si>
  <si>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</si>
  <si>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</si>
  <si>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</si>
  <si>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</si>
  <si>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</si>
  <si>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</si>
  <si>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</si>
  <si>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</si>
  <si>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</si>
  <si>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</si>
  <si>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</si>
  <si>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</si>
  <si>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</si>
  <si>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</si>
  <si>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</si>
  <si>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</si>
  <si>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</si>
  <si>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</si>
  <si>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</si>
  <si>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</si>
  <si>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</si>
  <si>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</si>
  <si>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</si>
  <si>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</si>
  <si>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</si>
  <si>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</si>
  <si>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</si>
  <si>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</si>
  <si>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</si>
  <si>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</si>
  <si>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</si>
  <si>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</si>
  <si>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</si>
  <si>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</si>
  <si>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</si>
  <si>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</si>
  <si>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</si>
  <si>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</si>
  <si>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</si>
  <si>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</si>
  <si>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</si>
  <si>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</si>
  <si>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</si>
  <si>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</si>
  <si>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</si>
  <si>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</si>
  <si>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</si>
  <si>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</si>
  <si>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</si>
  <si>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</si>
  <si>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</si>
  <si>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</si>
  <si>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</si>
  <si>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</si>
  <si>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</si>
  <si>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</si>
  <si>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</si>
  <si>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</si>
  <si>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</si>
  <si>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</si>
  <si>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</si>
  <si>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</si>
  <si>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</si>
  <si>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</si>
  <si>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</si>
  <si>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</si>
  <si>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</si>
  <si>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</si>
  <si>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</si>
  <si>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</si>
  <si>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</si>
  <si>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</si>
  <si>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</si>
  <si>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</si>
  <si>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</si>
  <si>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</si>
  <si>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</si>
  <si>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SU003035</t>
  </si>
  <si>
    <t>P003496</t>
  </si>
  <si>
    <t>Копченые колбасы "Филейбурские с филе сочного окорока копченые" ф/в 0,28 б/о ТМ "Баварушка"</t>
  </si>
  <si>
    <t>Новинка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</si>
  <si>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</si>
  <si>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</si>
  <si>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</si>
  <si>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</si>
  <si>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</si>
  <si>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</si>
  <si>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</si>
  <si>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</si>
  <si>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</si>
  <si>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SU003083</t>
  </si>
  <si>
    <t>P003646</t>
  </si>
  <si>
    <t>В/к колбасы "Салями Филейбургская зернистая" срез Фикс.вес 0,28 фиброуз ТМ "Баварушка"</t>
  </si>
  <si>
    <t>SU002538</t>
  </si>
  <si>
    <t>P003139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</si>
  <si>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</si>
  <si>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</si>
  <si>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</si>
  <si>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SU002602</t>
  </si>
  <si>
    <t>P003132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</si>
  <si>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</si>
  <si>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</si>
  <si>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</si>
  <si>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SU002603</t>
  </si>
  <si>
    <t>P003131</t>
  </si>
  <si>
    <t>SU003081</t>
  </si>
  <si>
    <t>P003645</t>
  </si>
  <si>
    <t>В/к колбасы "Сервелат Филейбургский с филе сочного окорока" срез Фикс.вес 0,28 Фиброуз в/у ТМ "Баварушка"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</si>
  <si>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</si>
  <si>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</si>
  <si>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</si>
  <si>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</si>
  <si>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</si>
  <si>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</si>
  <si>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</si>
  <si>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</si>
  <si>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</si>
  <si>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</si>
  <si>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</si>
  <si>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</si>
  <si>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</si>
  <si>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</si>
  <si>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SU003058</t>
  </si>
  <si>
    <t>P003620</t>
  </si>
  <si>
    <t>с/к колбасы "Филейбургская зернистая" ф/в 0,03 нарезка ТМ "Баварушка"</t>
  </si>
  <si>
    <t>ДК</t>
  </si>
  <si>
    <t>SU003061</t>
  </si>
  <si>
    <t>P003621</t>
  </si>
  <si>
    <t>с/к колбасы "Филейбургская с ароматными пряностями" ф/в 0,03 нарезка ТМ "Баварушка"</t>
  </si>
  <si>
    <t>SU003057</t>
  </si>
  <si>
    <t>P003619</t>
  </si>
  <si>
    <t>с/к колбасы "Филейбургская с душистым чесноком" ф/в 0,03 н/о нарезка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</si>
  <si>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</si>
  <si>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</si>
  <si>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</si>
  <si>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</si>
  <si>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</si>
  <si>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</si>
  <si>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</si>
  <si>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</si>
  <si>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</si>
  <si>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П/к колбасы "Балыкбургские с сыром" Весовой н/о ТМ "Баварушка"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</si>
  <si>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</si>
  <si>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</si>
  <si>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</si>
  <si>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</si>
  <si>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</si>
  <si>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</si>
  <si>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</si>
  <si>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</si>
  <si>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</si>
  <si>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SU003059</t>
  </si>
  <si>
    <t>P003623</t>
  </si>
  <si>
    <t>с/к колбасы "Балыкбургская с мраморным балыком и нотками кориандра" ф/в 0,03 нарезка ТМ "Баварушка"</t>
  </si>
  <si>
    <t>SU003056</t>
  </si>
  <si>
    <t>P003622</t>
  </si>
  <si>
    <t>с/в колбасы "Балыкбургская с мраморным балыком" ф/в 0,13 н/о ТМ "Баварушка"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</si>
  <si>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</si>
  <si>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</si>
  <si>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</si>
  <si>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</si>
  <si>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</si>
  <si>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</si>
  <si>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</si>
  <si>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</si>
  <si>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</si>
  <si>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</si>
  <si>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</si>
  <si>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</si>
  <si>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</si>
  <si>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</si>
  <si>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</si>
  <si>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</si>
  <si>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</si>
  <si>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</si>
  <si>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</si>
  <si>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</si>
  <si>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</si>
  <si>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</si>
  <si>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</si>
  <si>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</si>
  <si>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</si>
  <si>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</si>
  <si>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</si>
  <si>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</si>
  <si>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</si>
  <si>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</si>
  <si>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</si>
  <si>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</si>
  <si>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P003636</t>
  </si>
  <si>
    <t>В/к колбасы "Рубленая Запеченная" Весовые Вектор ТМ "Дугушка"</t>
  </si>
  <si>
    <t>SU002158</t>
  </si>
  <si>
    <t>P003632</t>
  </si>
  <si>
    <t>В/к колбасы "Салями Запеченая" Весовые ТМ "Дугушка"</t>
  </si>
  <si>
    <t>SU002151</t>
  </si>
  <si>
    <t>P003634</t>
  </si>
  <si>
    <t>В/к колбасы "Сервелат Запеченный" Весовые Вектор ТМ "Дугушка"</t>
  </si>
  <si>
    <t>SU002916</t>
  </si>
  <si>
    <t>P003633</t>
  </si>
  <si>
    <t>В/к колбасы "Рубленая Запеченная" Фикс.вес 0,6 Вектор ТМ "Дугушка"</t>
  </si>
  <si>
    <t>P003342</t>
  </si>
  <si>
    <t>SU002919</t>
  </si>
  <si>
    <t>P003635</t>
  </si>
  <si>
    <t>В/к колбасы "Салями Запеченая" Фикс.вес 0,6 Вектор ТМ "Дугушка"</t>
  </si>
  <si>
    <t>P003345</t>
  </si>
  <si>
    <t>SU002918</t>
  </si>
  <si>
    <t>P003637</t>
  </si>
  <si>
    <t>В/к колбасы "Сервелат Запеченный" Фикс.вес 0,6 Вектор ТМ "Дугушка"</t>
  </si>
  <si>
    <t>P003344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</si>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</sst>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4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64" fillId="0" borderId="0" xfId="0" applyFont="1" applyFill="1" applyProtection="1">
      <protection hidden="1"/>
    </xf>
    <xf numFmtId="0" fontId="66" fillId="0" borderId="0" xfId="0" applyFont="1" applyFill="1" applyProtection="1">
      <protection hidden="1"/>
    </xf>
    <xf numFmtId="0" fontId="68" fillId="0" borderId="0" xfId="0" applyFont="1" applyFill="1" applyProtection="1">
      <protection hidden="1"/>
    </xf>
    <xf numFmtId="0" fontId="70" fillId="0" borderId="0" xfId="0" applyFont="1" applyFill="1" applyProtection="1">
      <protection hidden="1"/>
    </xf>
    <xf numFmtId="0" fontId="72" fillId="0" borderId="0" xfId="0" applyFont="1" applyFill="1" applyProtection="1">
      <protection hidden="1"/>
    </xf>
    <xf numFmtId="0" fontId="74" fillId="0" borderId="0" xfId="0" applyFont="1" applyFill="1" applyProtection="1">
      <protection hidden="1"/>
    </xf>
    <xf numFmtId="0" fontId="76" fillId="0" borderId="0" xfId="0" applyFont="1" applyFill="1" applyProtection="1">
      <protection hidden="1"/>
    </xf>
    <xf numFmtId="0" fontId="78" fillId="0" borderId="0" xfId="0" applyFont="1" applyFill="1" applyProtection="1">
      <protection hidden="1"/>
    </xf>
    <xf numFmtId="0" fontId="80" fillId="0" borderId="0" xfId="0" applyFont="1" applyFill="1" applyProtection="1">
      <protection hidden="1"/>
    </xf>
    <xf numFmtId="0" fontId="82" fillId="0" borderId="0" xfId="0" applyFont="1" applyFill="1" applyProtection="1">
      <protection hidden="1"/>
    </xf>
    <xf numFmtId="0" fontId="84" fillId="0" borderId="0" xfId="0" applyFont="1" applyFill="1" applyProtection="1">
      <protection hidden="1"/>
    </xf>
    <xf numFmtId="0" fontId="86" fillId="0" borderId="0" xfId="0" applyFont="1" applyFill="1" applyProtection="1">
      <protection hidden="1"/>
    </xf>
    <xf numFmtId="0" fontId="88" fillId="0" borderId="0" xfId="0" applyFont="1" applyFill="1" applyProtection="1">
      <protection hidden="1"/>
    </xf>
    <xf numFmtId="0" fontId="90" fillId="0" borderId="0" xfId="0" applyFont="1" applyFill="1" applyProtection="1">
      <protection hidden="1"/>
    </xf>
    <xf numFmtId="0" fontId="92" fillId="0" borderId="0" xfId="0" applyFont="1" applyFill="1" applyProtection="1">
      <protection hidden="1"/>
    </xf>
    <xf numFmtId="0" fontId="94" fillId="0" borderId="0" xfId="0" applyFont="1" applyFill="1" applyProtection="1">
      <protection hidden="1"/>
    </xf>
    <xf numFmtId="0" fontId="96" fillId="0" borderId="0" xfId="0" applyFont="1" applyFill="1" applyProtection="1">
      <protection hidden="1"/>
    </xf>
    <xf numFmtId="0" fontId="98" fillId="0" borderId="0" xfId="0" applyFont="1" applyFill="1" applyProtection="1">
      <protection hidden="1"/>
    </xf>
    <xf numFmtId="0" fontId="100" fillId="0" borderId="0" xfId="0" applyFont="1" applyFill="1" applyProtection="1">
      <protection hidden="1"/>
    </xf>
    <xf numFmtId="0" fontId="102" fillId="0" borderId="0" xfId="0" applyFont="1" applyFill="1" applyProtection="1">
      <protection hidden="1"/>
    </xf>
    <xf numFmtId="0" fontId="104" fillId="0" borderId="0" xfId="0" applyFont="1" applyFill="1" applyProtection="1">
      <protection hidden="1"/>
    </xf>
    <xf numFmtId="0" fontId="106" fillId="0" borderId="0" xfId="0" applyFont="1" applyFill="1" applyProtection="1">
      <protection hidden="1"/>
    </xf>
    <xf numFmtId="0" fontId="108" fillId="0" borderId="0" xfId="0" applyFont="1" applyFill="1" applyProtection="1">
      <protection hidden="1"/>
    </xf>
    <xf numFmtId="0" fontId="110" fillId="0" borderId="0" xfId="0" applyFont="1" applyFill="1" applyProtection="1">
      <protection hidden="1"/>
    </xf>
    <xf numFmtId="0" fontId="112" fillId="0" borderId="0" xfId="0" applyFont="1" applyFill="1" applyProtection="1">
      <protection hidden="1"/>
    </xf>
    <xf numFmtId="0" fontId="114" fillId="0" borderId="0" xfId="0" applyFont="1" applyFill="1" applyProtection="1">
      <protection hidden="1"/>
    </xf>
    <xf numFmtId="0" fontId="116" fillId="0" borderId="0" xfId="0" applyFont="1" applyFill="1" applyProtection="1">
      <protection hidden="1"/>
    </xf>
    <xf numFmtId="0" fontId="118" fillId="0" borderId="0" xfId="0" applyFont="1" applyFill="1" applyProtection="1">
      <protection hidden="1"/>
    </xf>
    <xf numFmtId="0" fontId="120" fillId="0" borderId="0" xfId="0" applyFont="1" applyFill="1" applyProtection="1">
      <protection hidden="1"/>
    </xf>
    <xf numFmtId="0" fontId="122" fillId="0" borderId="0" xfId="0" applyFont="1" applyFill="1" applyProtection="1">
      <protection hidden="1"/>
    </xf>
    <xf numFmtId="0" fontId="124" fillId="0" borderId="0" xfId="0" applyFont="1" applyFill="1" applyProtection="1">
      <protection hidden="1"/>
    </xf>
    <xf numFmtId="0" fontId="126" fillId="0" borderId="0" xfId="0" applyFont="1" applyFill="1" applyProtection="1">
      <protection hidden="1"/>
    </xf>
    <xf numFmtId="0" fontId="128" fillId="0" borderId="0" xfId="0" applyFont="1" applyFill="1" applyProtection="1">
      <protection hidden="1"/>
    </xf>
    <xf numFmtId="0" fontId="130" fillId="0" borderId="0" xfId="0" applyFont="1" applyFill="1" applyProtection="1">
      <protection hidden="1"/>
    </xf>
    <xf numFmtId="0" fontId="132" fillId="0" borderId="0" xfId="0" applyFont="1" applyFill="1" applyProtection="1">
      <protection hidden="1"/>
    </xf>
    <xf numFmtId="0" fontId="134" fillId="0" borderId="0" xfId="0" applyFont="1" applyFill="1" applyProtection="1">
      <protection hidden="1"/>
    </xf>
    <xf numFmtId="0" fontId="136" fillId="0" borderId="0" xfId="0" applyFont="1" applyFill="1" applyProtection="1">
      <protection hidden="1"/>
    </xf>
    <xf numFmtId="0" fontId="138" fillId="0" borderId="0" xfId="0" applyFont="1" applyFill="1" applyProtection="1">
      <protection hidden="1"/>
    </xf>
    <xf numFmtId="0" fontId="140" fillId="0" borderId="0" xfId="0" applyFont="1" applyFill="1" applyProtection="1">
      <protection hidden="1"/>
    </xf>
    <xf numFmtId="0" fontId="142" fillId="0" borderId="0" xfId="0" applyFont="1" applyFill="1" applyProtection="1">
      <protection hidden="1"/>
    </xf>
    <xf numFmtId="0" fontId="144" fillId="0" borderId="0" xfId="0" applyFont="1" applyFill="1" applyProtection="1">
      <protection hidden="1"/>
    </xf>
    <xf numFmtId="0" fontId="146" fillId="0" borderId="0" xfId="0" applyFont="1" applyFill="1" applyProtection="1">
      <protection hidden="1"/>
    </xf>
    <xf numFmtId="0" fontId="148" fillId="0" borderId="0" xfId="0" applyFont="1" applyFill="1" applyProtection="1">
      <protection hidden="1"/>
    </xf>
    <xf numFmtId="0" fontId="150" fillId="0" borderId="0" xfId="0" applyFont="1" applyFill="1" applyProtection="1">
      <protection hidden="1"/>
    </xf>
    <xf numFmtId="0" fontId="152" fillId="0" borderId="0" xfId="0" applyFont="1" applyFill="1" applyProtection="1">
      <protection hidden="1"/>
    </xf>
    <xf numFmtId="0" fontId="154" fillId="0" borderId="0" xfId="0" applyFont="1" applyFill="1" applyProtection="1">
      <protection hidden="1"/>
    </xf>
    <xf numFmtId="0" fontId="156" fillId="0" borderId="0" xfId="0" applyFont="1" applyFill="1" applyProtection="1">
      <protection hidden="1"/>
    </xf>
    <xf numFmtId="0" fontId="158" fillId="0" borderId="0" xfId="0" applyFont="1" applyFill="1" applyProtection="1">
      <protection hidden="1"/>
    </xf>
    <xf numFmtId="0" fontId="160" fillId="0" borderId="0" xfId="0" applyFont="1" applyFill="1" applyProtection="1">
      <protection hidden="1"/>
    </xf>
    <xf numFmtId="0" fontId="162" fillId="0" borderId="0" xfId="0" applyFont="1" applyFill="1" applyProtection="1">
      <protection hidden="1"/>
    </xf>
    <xf numFmtId="0" fontId="164" fillId="0" borderId="0" xfId="0" applyFont="1" applyFill="1" applyProtection="1">
      <protection hidden="1"/>
    </xf>
    <xf numFmtId="0" fontId="166" fillId="0" borderId="0" xfId="0" applyFont="1" applyFill="1" applyProtection="1">
      <protection hidden="1"/>
    </xf>
    <xf numFmtId="0" fontId="168" fillId="0" borderId="0" xfId="0" applyFont="1" applyFill="1" applyProtection="1">
      <protection hidden="1"/>
    </xf>
    <xf numFmtId="0" fontId="170" fillId="0" borderId="0" xfId="0" applyFont="1" applyFill="1" applyProtection="1">
      <protection hidden="1"/>
    </xf>
    <xf numFmtId="0" fontId="172" fillId="0" borderId="0" xfId="0" applyFont="1" applyFill="1" applyProtection="1">
      <protection hidden="1"/>
    </xf>
    <xf numFmtId="0" fontId="174" fillId="0" borderId="0" xfId="0" applyFont="1" applyFill="1" applyProtection="1">
      <protection hidden="1"/>
    </xf>
    <xf numFmtId="0" fontId="176" fillId="0" borderId="0" xfId="0" applyFont="1" applyFill="1" applyProtection="1">
      <protection hidden="1"/>
    </xf>
    <xf numFmtId="0" fontId="178" fillId="0" borderId="0" xfId="0" applyFont="1" applyFill="1" applyProtection="1">
      <protection hidden="1"/>
    </xf>
    <xf numFmtId="0" fontId="180" fillId="0" borderId="0" xfId="0" applyFont="1" applyFill="1" applyProtection="1">
      <protection hidden="1"/>
    </xf>
    <xf numFmtId="0" fontId="182" fillId="0" borderId="0" xfId="0" applyFont="1" applyFill="1" applyProtection="1">
      <protection hidden="1"/>
    </xf>
    <xf numFmtId="0" fontId="184" fillId="0" borderId="0" xfId="0" applyFont="1" applyFill="1" applyProtection="1">
      <protection hidden="1"/>
    </xf>
    <xf numFmtId="0" fontId="186" fillId="0" borderId="0" xfId="0" applyFont="1" applyFill="1" applyProtection="1">
      <protection hidden="1"/>
    </xf>
    <xf numFmtId="0" fontId="188" fillId="0" borderId="0" xfId="0" applyFont="1" applyFill="1" applyProtection="1">
      <protection hidden="1"/>
    </xf>
    <xf numFmtId="0" fontId="190" fillId="0" borderId="0" xfId="0" applyFont="1" applyFill="1" applyProtection="1">
      <protection hidden="1"/>
    </xf>
    <xf numFmtId="0" fontId="192" fillId="0" borderId="0" xfId="0" applyFont="1" applyFill="1" applyProtection="1">
      <protection hidden="1"/>
    </xf>
    <xf numFmtId="0" fontId="194" fillId="0" borderId="0" xfId="0" applyFont="1" applyFill="1" applyProtection="1">
      <protection hidden="1"/>
    </xf>
    <xf numFmtId="0" fontId="196" fillId="0" borderId="0" xfId="0" applyFont="1" applyFill="1" applyProtection="1">
      <protection hidden="1"/>
    </xf>
    <xf numFmtId="0" fontId="198" fillId="0" borderId="0" xfId="0" applyFont="1" applyFill="1" applyProtection="1">
      <protection hidden="1"/>
    </xf>
    <xf numFmtId="0" fontId="200" fillId="0" borderId="0" xfId="0" applyFont="1" applyFill="1" applyProtection="1">
      <protection hidden="1"/>
    </xf>
    <xf numFmtId="0" fontId="202" fillId="0" borderId="0" xfId="0" applyFont="1" applyFill="1" applyProtection="1">
      <protection hidden="1"/>
    </xf>
    <xf numFmtId="0" fontId="204" fillId="0" borderId="0" xfId="0" applyFont="1" applyFill="1" applyProtection="1">
      <protection hidden="1"/>
    </xf>
    <xf numFmtId="0" fontId="206" fillId="0" borderId="0" xfId="0" applyFont="1" applyFill="1" applyProtection="1">
      <protection hidden="1"/>
    </xf>
    <xf numFmtId="0" fontId="208" fillId="0" borderId="0" xfId="0" applyFont="1" applyFill="1" applyProtection="1">
      <protection hidden="1"/>
    </xf>
    <xf numFmtId="0" fontId="210" fillId="0" borderId="0" xfId="0" applyFont="1" applyFill="1" applyProtection="1">
      <protection hidden="1"/>
    </xf>
    <xf numFmtId="0" fontId="212" fillId="0" borderId="0" xfId="0" applyFont="1" applyFill="1" applyProtection="1">
      <protection hidden="1"/>
    </xf>
    <xf numFmtId="0" fontId="214" fillId="0" borderId="0" xfId="0" applyFont="1" applyFill="1" applyProtection="1">
      <protection hidden="1"/>
    </xf>
    <xf numFmtId="0" fontId="216" fillId="0" borderId="0" xfId="0" applyFont="1" applyFill="1" applyProtection="1">
      <protection hidden="1"/>
    </xf>
    <xf numFmtId="0" fontId="218" fillId="0" borderId="0" xfId="0" applyFont="1" applyFill="1" applyProtection="1">
      <protection hidden="1"/>
    </xf>
    <xf numFmtId="0" fontId="220" fillId="0" borderId="0" xfId="0" applyFont="1" applyFill="1" applyProtection="1">
      <protection hidden="1"/>
    </xf>
    <xf numFmtId="0" fontId="222" fillId="0" borderId="0" xfId="0" applyFont="1" applyFill="1" applyProtection="1">
      <protection hidden="1"/>
    </xf>
    <xf numFmtId="0" fontId="224" fillId="0" borderId="0" xfId="0" applyFont="1" applyFill="1" applyProtection="1">
      <protection hidden="1"/>
    </xf>
    <xf numFmtId="0" fontId="226" fillId="0" borderId="0" xfId="0" applyFont="1" applyFill="1" applyProtection="1">
      <protection hidden="1"/>
    </xf>
    <xf numFmtId="0" fontId="228" fillId="0" borderId="0" xfId="0" applyFont="1" applyFill="1" applyProtection="1">
      <protection hidden="1"/>
    </xf>
    <xf numFmtId="0" fontId="230" fillId="0" borderId="0" xfId="0" applyFont="1" applyFill="1" applyProtection="1">
      <protection hidden="1"/>
    </xf>
    <xf numFmtId="0" fontId="232" fillId="0" borderId="0" xfId="0" applyFont="1" applyFill="1" applyProtection="1">
      <protection hidden="1"/>
    </xf>
    <xf numFmtId="0" fontId="234" fillId="0" borderId="0" xfId="0" applyFont="1" applyFill="1" applyProtection="1">
      <protection hidden="1"/>
    </xf>
    <xf numFmtId="0" fontId="236" fillId="0" borderId="0" xfId="0" applyFont="1" applyFill="1" applyProtection="1">
      <protection hidden="1"/>
    </xf>
    <xf numFmtId="0" fontId="238" fillId="0" borderId="0" xfId="0" applyFont="1" applyFill="1" applyProtection="1">
      <protection hidden="1"/>
    </xf>
    <xf numFmtId="0" fontId="240" fillId="0" borderId="0" xfId="0" applyFont="1" applyFill="1" applyProtection="1">
      <protection hidden="1"/>
    </xf>
    <xf numFmtId="0" fontId="242" fillId="0" borderId="0" xfId="0" applyFont="1" applyFill="1" applyProtection="1">
      <protection hidden="1"/>
    </xf>
    <xf numFmtId="0" fontId="244" fillId="0" borderId="0" xfId="0" applyFont="1" applyFill="1" applyProtection="1">
      <protection hidden="1"/>
    </xf>
    <xf numFmtId="0" fontId="246" fillId="0" borderId="0" xfId="0" applyFont="1" applyFill="1" applyProtection="1">
      <protection hidden="1"/>
    </xf>
    <xf numFmtId="0" fontId="248" fillId="0" borderId="0" xfId="0" applyFont="1" applyFill="1" applyProtection="1">
      <protection hidden="1"/>
    </xf>
    <xf numFmtId="0" fontId="250" fillId="0" borderId="0" xfId="0" applyFont="1" applyFill="1" applyProtection="1">
      <protection hidden="1"/>
    </xf>
    <xf numFmtId="0" fontId="252" fillId="0" borderId="0" xfId="0" applyFont="1" applyFill="1" applyProtection="1">
      <protection hidden="1"/>
    </xf>
    <xf numFmtId="0" fontId="254" fillId="0" borderId="0" xfId="0" applyFont="1" applyFill="1" applyProtection="1">
      <protection hidden="1"/>
    </xf>
    <xf numFmtId="0" fontId="256" fillId="0" borderId="0" xfId="0" applyFont="1" applyFill="1" applyProtection="1">
      <protection hidden="1"/>
    </xf>
    <xf numFmtId="0" fontId="258" fillId="0" borderId="0" xfId="0" applyFont="1" applyFill="1" applyProtection="1">
      <protection hidden="1"/>
    </xf>
    <xf numFmtId="0" fontId="260" fillId="0" borderId="0" xfId="0" applyFont="1" applyFill="1" applyProtection="1">
      <protection hidden="1"/>
    </xf>
    <xf numFmtId="0" fontId="262" fillId="0" borderId="0" xfId="0" applyFont="1" applyFill="1" applyProtection="1">
      <protection hidden="1"/>
    </xf>
    <xf numFmtId="0" fontId="264" fillId="0" borderId="0" xfId="0" applyFont="1" applyFill="1" applyProtection="1">
      <protection hidden="1"/>
    </xf>
    <xf numFmtId="0" fontId="266" fillId="0" borderId="0" xfId="0" applyFont="1" applyFill="1" applyProtection="1">
      <protection hidden="1"/>
    </xf>
    <xf numFmtId="0" fontId="268" fillId="0" borderId="0" xfId="0" applyFont="1" applyFill="1" applyProtection="1">
      <protection hidden="1"/>
    </xf>
    <xf numFmtId="0" fontId="270" fillId="0" borderId="0" xfId="0" applyFont="1" applyFill="1" applyProtection="1">
      <protection hidden="1"/>
    </xf>
    <xf numFmtId="0" fontId="272" fillId="0" borderId="0" xfId="0" applyFont="1" applyFill="1" applyProtection="1">
      <protection hidden="1"/>
    </xf>
    <xf numFmtId="0" fontId="274" fillId="0" borderId="0" xfId="0" applyFont="1" applyFill="1" applyProtection="1">
      <protection hidden="1"/>
    </xf>
    <xf numFmtId="0" fontId="276" fillId="0" borderId="0" xfId="0" applyFont="1" applyFill="1" applyProtection="1">
      <protection hidden="1"/>
    </xf>
    <xf numFmtId="0" fontId="278" fillId="0" borderId="0" xfId="0" applyFont="1" applyFill="1" applyProtection="1">
      <protection hidden="1"/>
    </xf>
    <xf numFmtId="0" fontId="280" fillId="0" borderId="0" xfId="0" applyFont="1" applyFill="1" applyProtection="1">
      <protection hidden="1"/>
    </xf>
    <xf numFmtId="0" fontId="282" fillId="0" borderId="0" xfId="0" applyFont="1" applyFill="1" applyProtection="1">
      <protection hidden="1"/>
    </xf>
    <xf numFmtId="0" fontId="284" fillId="0" borderId="0" xfId="0" applyFont="1" applyFill="1" applyProtection="1">
      <protection hidden="1"/>
    </xf>
    <xf numFmtId="0" fontId="286" fillId="0" borderId="0" xfId="0" applyFont="1" applyFill="1" applyProtection="1">
      <protection hidden="1"/>
    </xf>
    <xf numFmtId="0" fontId="288" fillId="0" borderId="0" xfId="0" applyFont="1" applyFill="1" applyProtection="1">
      <protection hidden="1"/>
    </xf>
    <xf numFmtId="0" fontId="290" fillId="0" borderId="0" xfId="0" applyFont="1" applyFill="1" applyProtection="1">
      <protection hidden="1"/>
    </xf>
    <xf numFmtId="0" fontId="292" fillId="0" borderId="0" xfId="0" applyFont="1" applyFill="1" applyProtection="1">
      <protection hidden="1"/>
    </xf>
    <xf numFmtId="0" fontId="294" fillId="0" borderId="0" xfId="0" applyFont="1" applyFill="1" applyProtection="1">
      <protection hidden="1"/>
    </xf>
    <xf numFmtId="0" fontId="296" fillId="0" borderId="0" xfId="0" applyFont="1" applyFill="1" applyProtection="1">
      <protection hidden="1"/>
    </xf>
    <xf numFmtId="0" fontId="298" fillId="0" borderId="0" xfId="0" applyFont="1" applyFill="1" applyProtection="1">
      <protection hidden="1"/>
    </xf>
    <xf numFmtId="0" fontId="300" fillId="0" borderId="0" xfId="0" applyFont="1" applyFill="1" applyProtection="1">
      <protection hidden="1"/>
    </xf>
    <xf numFmtId="0" fontId="302" fillId="0" borderId="0" xfId="0" applyFont="1" applyFill="1" applyProtection="1">
      <protection hidden="1"/>
    </xf>
    <xf numFmtId="0" fontId="304" fillId="0" borderId="0" xfId="0" applyFont="1" applyFill="1" applyProtection="1">
      <protection hidden="1"/>
    </xf>
    <xf numFmtId="0" fontId="306" fillId="0" borderId="0" xfId="0" applyFont="1" applyFill="1" applyProtection="1">
      <protection hidden="1"/>
    </xf>
    <xf numFmtId="0" fontId="308" fillId="0" borderId="0" xfId="0" applyFont="1" applyFill="1" applyProtection="1">
      <protection hidden="1"/>
    </xf>
    <xf numFmtId="0" fontId="310" fillId="0" borderId="0" xfId="0" applyFont="1" applyFill="1" applyProtection="1">
      <protection hidden="1"/>
    </xf>
    <xf numFmtId="0" fontId="312" fillId="0" borderId="0" xfId="0" applyFont="1" applyFill="1" applyProtection="1">
      <protection hidden="1"/>
    </xf>
    <xf numFmtId="0" fontId="314" fillId="0" borderId="0" xfId="0" applyFont="1" applyFill="1" applyProtection="1">
      <protection hidden="1"/>
    </xf>
    <xf numFmtId="0" fontId="316" fillId="0" borderId="0" xfId="0" applyFont="1" applyFill="1" applyProtection="1">
      <protection hidden="1"/>
    </xf>
    <xf numFmtId="0" fontId="318" fillId="0" borderId="0" xfId="0" applyFont="1" applyFill="1" applyProtection="1">
      <protection hidden="1"/>
    </xf>
    <xf numFmtId="0" fontId="320" fillId="0" borderId="0" xfId="0" applyFont="1" applyFill="1" applyProtection="1">
      <protection hidden="1"/>
    </xf>
    <xf numFmtId="0" fontId="322" fillId="0" borderId="0" xfId="0" applyFont="1" applyFill="1" applyProtection="1">
      <protection hidden="1"/>
    </xf>
    <xf numFmtId="0" fontId="324" fillId="0" borderId="0" xfId="0" applyFont="1" applyFill="1" applyProtection="1">
      <protection hidden="1"/>
    </xf>
    <xf numFmtId="0" fontId="326" fillId="0" borderId="0" xfId="0" applyFont="1" applyFill="1" applyProtection="1">
      <protection hidden="1"/>
    </xf>
    <xf numFmtId="0" fontId="328" fillId="0" borderId="0" xfId="0" applyFont="1" applyFill="1" applyProtection="1">
      <protection hidden="1"/>
    </xf>
    <xf numFmtId="0" fontId="330" fillId="0" borderId="0" xfId="0" applyFont="1" applyFill="1" applyProtection="1">
      <protection hidden="1"/>
    </xf>
    <xf numFmtId="0" fontId="332" fillId="0" borderId="0" xfId="0" applyFont="1" applyFill="1" applyProtection="1">
      <protection hidden="1"/>
    </xf>
    <xf numFmtId="0" fontId="334" fillId="0" borderId="0" xfId="0" applyFont="1" applyFill="1" applyProtection="1">
      <protection hidden="1"/>
    </xf>
    <xf numFmtId="0" fontId="336" fillId="0" borderId="0" xfId="0" applyFont="1" applyFill="1" applyProtection="1">
      <protection hidden="1"/>
    </xf>
    <xf numFmtId="0" fontId="338" fillId="0" borderId="0" xfId="0" applyFont="1" applyFill="1" applyProtection="1">
      <protection hidden="1"/>
    </xf>
    <xf numFmtId="0" fontId="340" fillId="0" borderId="0" xfId="0" applyFont="1" applyFill="1" applyProtection="1">
      <protection hidden="1"/>
    </xf>
    <xf numFmtId="0" fontId="342" fillId="0" borderId="0" xfId="0" applyFont="1" applyFill="1" applyProtection="1">
      <protection hidden="1"/>
    </xf>
    <xf numFmtId="0" fontId="344" fillId="0" borderId="0" xfId="0" applyFont="1" applyFill="1" applyProtection="1">
      <protection hidden="1"/>
    </xf>
    <xf numFmtId="0" fontId="346" fillId="0" borderId="0" xfId="0" applyFont="1" applyFill="1" applyProtection="1">
      <protection hidden="1"/>
    </xf>
    <xf numFmtId="0" fontId="348" fillId="0" borderId="0" xfId="0" applyFont="1" applyFill="1" applyProtection="1">
      <protection hidden="1"/>
    </xf>
    <xf numFmtId="0" fontId="350" fillId="0" borderId="0" xfId="0" applyFont="1" applyFill="1" applyProtection="1">
      <protection hidden="1"/>
    </xf>
    <xf numFmtId="0" fontId="352" fillId="0" borderId="0" xfId="0" applyFont="1" applyFill="1" applyProtection="1">
      <protection hidden="1"/>
    </xf>
    <xf numFmtId="0" fontId="354" fillId="0" borderId="0" xfId="0" applyFont="1" applyFill="1" applyProtection="1">
      <protection hidden="1"/>
    </xf>
    <xf numFmtId="0" fontId="356" fillId="0" borderId="0" xfId="0" applyFont="1" applyFill="1" applyProtection="1">
      <protection hidden="1"/>
    </xf>
    <xf numFmtId="0" fontId="358" fillId="0" borderId="0" xfId="0" applyFont="1" applyFill="1" applyProtection="1">
      <protection hidden="1"/>
    </xf>
    <xf numFmtId="0" fontId="360" fillId="0" borderId="0" xfId="0" applyFont="1" applyFill="1" applyProtection="1">
      <protection hidden="1"/>
    </xf>
    <xf numFmtId="0" fontId="362" fillId="0" borderId="0" xfId="0" applyFont="1" applyFill="1" applyProtection="1">
      <protection hidden="1"/>
    </xf>
    <xf numFmtId="0" fontId="364" fillId="0" borderId="0" xfId="0" applyFont="1" applyFill="1" applyProtection="1">
      <protection hidden="1"/>
    </xf>
    <xf numFmtId="0" fontId="366" fillId="0" borderId="0" xfId="0" applyFont="1" applyFill="1" applyProtection="1">
      <protection hidden="1"/>
    </xf>
    <xf numFmtId="0" fontId="368" fillId="0" borderId="0" xfId="0" applyFont="1" applyFill="1" applyProtection="1">
      <protection hidden="1"/>
    </xf>
    <xf numFmtId="0" fontId="370" fillId="0" borderId="0" xfId="0" applyFont="1" applyFill="1" applyProtection="1">
      <protection hidden="1"/>
    </xf>
    <xf numFmtId="0" fontId="372" fillId="0" borderId="0" xfId="0" applyFont="1" applyFill="1" applyProtection="1">
      <protection hidden="1"/>
    </xf>
    <xf numFmtId="0" fontId="374" fillId="0" borderId="0" xfId="0" applyFont="1" applyFill="1" applyProtection="1">
      <protection hidden="1"/>
    </xf>
    <xf numFmtId="0" fontId="376" fillId="0" borderId="0" xfId="0" applyFont="1" applyFill="1" applyProtection="1">
      <protection hidden="1"/>
    </xf>
    <xf numFmtId="0" fontId="378" fillId="0" borderId="0" xfId="0" applyFont="1" applyFill="1" applyProtection="1">
      <protection hidden="1"/>
    </xf>
    <xf numFmtId="0" fontId="380" fillId="0" borderId="0" xfId="0" applyFont="1" applyFill="1" applyProtection="1">
      <protection hidden="1"/>
    </xf>
    <xf numFmtId="0" fontId="382" fillId="0" borderId="0" xfId="0" applyFont="1" applyFill="1" applyProtection="1">
      <protection hidden="1"/>
    </xf>
    <xf numFmtId="0" fontId="384" fillId="0" borderId="0" xfId="0" applyFont="1" applyFill="1" applyProtection="1">
      <protection hidden="1"/>
    </xf>
    <xf numFmtId="0" fontId="386" fillId="0" borderId="0" xfId="0" applyFont="1" applyFill="1" applyProtection="1">
      <protection hidden="1"/>
    </xf>
    <xf numFmtId="0" fontId="388" fillId="0" borderId="0" xfId="0" applyFont="1" applyFill="1" applyProtection="1">
      <protection hidden="1"/>
    </xf>
    <xf numFmtId="0" fontId="390" fillId="0" borderId="0" xfId="0" applyFont="1" applyFill="1" applyProtection="1">
      <protection hidden="1"/>
    </xf>
    <xf numFmtId="0" fontId="392" fillId="0" borderId="0" xfId="0" applyFont="1" applyFill="1" applyProtection="1">
      <protection hidden="1"/>
    </xf>
    <xf numFmtId="0" fontId="394" fillId="0" borderId="0" xfId="0" applyFont="1" applyFill="1" applyProtection="1">
      <protection hidden="1"/>
    </xf>
    <xf numFmtId="0" fontId="396" fillId="0" borderId="0" xfId="0" applyFont="1" applyFill="1" applyProtection="1">
      <protection hidden="1"/>
    </xf>
    <xf numFmtId="0" fontId="398" fillId="0" borderId="0" xfId="0" applyFont="1" applyFill="1" applyProtection="1">
      <protection hidden="1"/>
    </xf>
    <xf numFmtId="0" fontId="400" fillId="0" borderId="0" xfId="0" applyFont="1" applyFill="1" applyProtection="1">
      <protection hidden="1"/>
    </xf>
    <xf numFmtId="0" fontId="402" fillId="0" borderId="0" xfId="0" applyFont="1" applyFill="1" applyProtection="1">
      <protection hidden="1"/>
    </xf>
    <xf numFmtId="0" fontId="404" fillId="0" borderId="0" xfId="0" applyFont="1" applyFill="1" applyProtection="1">
      <protection hidden="1"/>
    </xf>
    <xf numFmtId="0" fontId="406" fillId="0" borderId="0" xfId="0" applyFont="1" applyFill="1" applyProtection="1">
      <protection hidden="1"/>
    </xf>
    <xf numFmtId="0" fontId="408" fillId="0" borderId="0" xfId="0" applyFont="1" applyFill="1" applyProtection="1">
      <protection hidden="1"/>
    </xf>
    <xf numFmtId="0" fontId="410" fillId="0" borderId="0" xfId="0" applyFont="1" applyFill="1" applyProtection="1">
      <protection hidden="1"/>
    </xf>
    <xf numFmtId="0" fontId="412" fillId="0" borderId="0" xfId="0" applyFont="1" applyFill="1" applyProtection="1">
      <protection hidden="1"/>
    </xf>
    <xf numFmtId="0" fontId="414" fillId="0" borderId="0" xfId="0" applyFont="1" applyFill="1" applyProtection="1">
      <protection hidden="1"/>
    </xf>
    <xf numFmtId="0" fontId="416" fillId="0" borderId="0" xfId="0" applyFont="1" applyFill="1" applyProtection="1">
      <protection hidden="1"/>
    </xf>
    <xf numFmtId="0" fontId="418" fillId="0" borderId="0" xfId="0" applyFont="1" applyFill="1" applyProtection="1">
      <protection hidden="1"/>
    </xf>
    <xf numFmtId="0" fontId="420" fillId="0" borderId="0" xfId="0" applyFont="1" applyFill="1" applyProtection="1">
      <protection hidden="1"/>
    </xf>
    <xf numFmtId="0" fontId="422" fillId="0" borderId="0" xfId="0" applyFont="1" applyFill="1" applyProtection="1">
      <protection hidden="1"/>
    </xf>
    <xf numFmtId="0" fontId="424" fillId="0" borderId="0" xfId="0" applyFont="1" applyFill="1" applyProtection="1">
      <protection hidden="1"/>
    </xf>
    <xf numFmtId="0" fontId="426" fillId="0" borderId="0" xfId="0" applyFont="1" applyFill="1" applyProtection="1">
      <protection hidden="1"/>
    </xf>
    <xf numFmtId="0" fontId="428" fillId="0" borderId="0" xfId="0" applyFont="1" applyFill="1" applyProtection="1">
      <protection hidden="1"/>
    </xf>
    <xf numFmtId="0" fontId="430" fillId="0" borderId="0" xfId="0" applyFont="1" applyFill="1" applyProtection="1">
      <protection hidden="1"/>
    </xf>
    <xf numFmtId="0" fontId="432" fillId="0" borderId="0" xfId="0" applyFont="1" applyFill="1" applyProtection="1">
      <protection hidden="1"/>
    </xf>
    <xf numFmtId="0" fontId="434" fillId="0" borderId="0" xfId="0" applyFont="1" applyFill="1" applyProtection="1">
      <protection hidden="1"/>
    </xf>
    <xf numFmtId="0" fontId="436" fillId="0" borderId="0" xfId="0" applyFont="1" applyFill="1" applyProtection="1">
      <protection hidden="1"/>
    </xf>
    <xf numFmtId="0" fontId="438" fillId="0" borderId="0" xfId="0" applyFont="1" applyFill="1" applyProtection="1">
      <protection hidden="1"/>
    </xf>
    <xf numFmtId="0" fontId="440" fillId="0" borderId="0" xfId="0" applyFont="1" applyFill="1" applyProtection="1">
      <protection hidden="1"/>
    </xf>
    <xf numFmtId="0" fontId="442" fillId="0" borderId="0" xfId="0" applyFont="1" applyFill="1" applyProtection="1">
      <protection hidden="1"/>
    </xf>
    <xf numFmtId="0" fontId="444" fillId="0" borderId="0" xfId="0" applyFont="1" applyFill="1" applyProtection="1">
      <protection hidden="1"/>
    </xf>
    <xf numFmtId="0" fontId="446" fillId="0" borderId="0" xfId="0" applyFont="1" applyFill="1" applyProtection="1">
      <protection hidden="1"/>
    </xf>
    <xf numFmtId="0" fontId="448" fillId="0" borderId="0" xfId="0" applyFont="1" applyFill="1" applyProtection="1">
      <protection hidden="1"/>
    </xf>
    <xf numFmtId="0" fontId="450" fillId="0" borderId="0" xfId="0" applyFont="1" applyFill="1" applyProtection="1">
      <protection hidden="1"/>
    </xf>
    <xf numFmtId="0" fontId="452" fillId="0" borderId="0" xfId="0" applyFont="1" applyFill="1" applyProtection="1">
      <protection hidden="1"/>
    </xf>
    <xf numFmtId="0" fontId="454" fillId="0" borderId="0" xfId="0" applyFont="1" applyFill="1" applyProtection="1">
      <protection hidden="1"/>
    </xf>
    <xf numFmtId="0" fontId="456" fillId="0" borderId="0" xfId="0" applyFont="1" applyFill="1" applyProtection="1">
      <protection hidden="1"/>
    </xf>
    <xf numFmtId="0" fontId="458" fillId="0" borderId="0" xfId="0" applyFont="1" applyFill="1" applyProtection="1">
      <protection hidden="1"/>
    </xf>
    <xf numFmtId="0" fontId="460" fillId="0" borderId="0" xfId="0" applyFont="1" applyFill="1" applyProtection="1">
      <protection hidden="1"/>
    </xf>
    <xf numFmtId="0" fontId="462" fillId="0" borderId="0" xfId="0" applyFont="1" applyFill="1" applyProtection="1">
      <protection hidden="1"/>
    </xf>
    <xf numFmtId="0" fontId="464" fillId="0" borderId="0" xfId="0" applyFont="1" applyFill="1" applyProtection="1">
      <protection hidden="1"/>
    </xf>
    <xf numFmtId="0" fontId="466" fillId="0" borderId="0" xfId="0" applyFont="1" applyFill="1" applyProtection="1">
      <protection hidden="1"/>
    </xf>
    <xf numFmtId="0" fontId="468" fillId="0" borderId="0" xfId="0" applyFont="1" applyFill="1" applyProtection="1">
      <protection hidden="1"/>
    </xf>
    <xf numFmtId="0" fontId="470" fillId="0" borderId="0" xfId="0" applyFont="1" applyFill="1" applyProtection="1">
      <protection hidden="1"/>
    </xf>
    <xf numFmtId="0" fontId="472" fillId="0" borderId="0" xfId="0" applyFont="1" applyFill="1" applyProtection="1">
      <protection hidden="1"/>
    </xf>
    <xf numFmtId="0" fontId="474" fillId="0" borderId="0" xfId="0" applyFont="1" applyFill="1" applyProtection="1">
      <protection hidden="1"/>
    </xf>
    <xf numFmtId="0" fontId="476" fillId="0" borderId="0" xfId="0" applyFont="1" applyFill="1" applyProtection="1">
      <protection hidden="1"/>
    </xf>
    <xf numFmtId="0" fontId="478" fillId="0" borderId="0" xfId="0" applyFont="1" applyFill="1" applyProtection="1">
      <protection hidden="1"/>
    </xf>
    <xf numFmtId="0" fontId="480" fillId="0" borderId="0" xfId="0" applyFont="1" applyFill="1" applyProtection="1">
      <protection hidden="1"/>
    </xf>
    <xf numFmtId="0" fontId="482" fillId="0" borderId="0" xfId="0" applyFont="1" applyFill="1" applyProtection="1">
      <protection hidden="1"/>
    </xf>
    <xf numFmtId="0" fontId="484" fillId="0" borderId="0" xfId="0" applyFont="1" applyFill="1" applyProtection="1">
      <protection hidden="1"/>
    </xf>
    <xf numFmtId="0" fontId="486" fillId="0" borderId="0" xfId="0" applyFont="1" applyFill="1" applyProtection="1">
      <protection hidden="1"/>
    </xf>
    <xf numFmtId="0" fontId="488" fillId="0" borderId="0" xfId="0" applyFont="1" applyFill="1" applyProtection="1">
      <protection hidden="1"/>
    </xf>
    <xf numFmtId="0" fontId="490" fillId="0" borderId="0" xfId="0" applyFont="1" applyFill="1" applyProtection="1">
      <protection hidden="1"/>
    </xf>
    <xf numFmtId="0" fontId="492" fillId="0" borderId="0" xfId="0" applyFont="1" applyFill="1" applyProtection="1">
      <protection hidden="1"/>
    </xf>
    <xf numFmtId="0" fontId="494" fillId="0" borderId="0" xfId="0" applyFont="1" applyFill="1" applyProtection="1">
      <protection hidden="1"/>
    </xf>
    <xf numFmtId="0" fontId="496" fillId="0" borderId="0" xfId="0" applyFont="1" applyFill="1" applyProtection="1">
      <protection hidden="1"/>
    </xf>
    <xf numFmtId="0" fontId="498" fillId="0" borderId="0" xfId="0" applyFont="1" applyFill="1" applyProtection="1">
      <protection hidden="1"/>
    </xf>
    <xf numFmtId="0" fontId="500" fillId="0" borderId="0" xfId="0" applyFont="1" applyFill="1" applyProtection="1">
      <protection hidden="1"/>
    </xf>
    <xf numFmtId="0" fontId="502" fillId="0" borderId="0" xfId="0" applyFont="1" applyFill="1" applyProtection="1">
      <protection hidden="1"/>
    </xf>
    <xf numFmtId="0" fontId="504" fillId="0" borderId="0" xfId="0" applyFont="1" applyFill="1" applyProtection="1">
      <protection hidden="1"/>
    </xf>
    <xf numFmtId="0" fontId="506" fillId="0" borderId="0" xfId="0" applyFont="1" applyFill="1" applyProtection="1">
      <protection hidden="1"/>
    </xf>
    <xf numFmtId="0" fontId="508" fillId="0" borderId="0" xfId="0" applyFont="1" applyFill="1" applyProtection="1">
      <protection hidden="1"/>
    </xf>
    <xf numFmtId="0" fontId="510" fillId="0" borderId="0" xfId="0" applyFont="1" applyFill="1" applyProtection="1">
      <protection hidden="1"/>
    </xf>
    <xf numFmtId="0" fontId="512" fillId="0" borderId="0" xfId="0" applyFont="1" applyFill="1" applyProtection="1">
      <protection hidden="1"/>
    </xf>
    <xf numFmtId="0" fontId="514" fillId="0" borderId="0" xfId="0" applyFont="1" applyFill="1" applyProtection="1">
      <protection hidden="1"/>
    </xf>
    <xf numFmtId="0" fontId="516" fillId="0" borderId="0" xfId="0" applyFont="1" applyFill="1" applyProtection="1">
      <protection hidden="1"/>
    </xf>
    <xf numFmtId="0" fontId="518" fillId="0" borderId="0" xfId="0" applyFont="1" applyFill="1" applyProtection="1">
      <protection hidden="1"/>
    </xf>
    <xf numFmtId="0" fontId="520" fillId="0" borderId="0" xfId="0" applyFont="1" applyFill="1" applyProtection="1">
      <protection hidden="1"/>
    </xf>
    <xf numFmtId="0" fontId="522" fillId="0" borderId="0" xfId="0" applyFont="1" applyFill="1" applyProtection="1">
      <protection hidden="1"/>
    </xf>
    <xf numFmtId="0" fontId="524" fillId="0" borderId="0" xfId="0" applyFont="1" applyFill="1" applyProtection="1">
      <protection hidden="1"/>
    </xf>
    <xf numFmtId="0" fontId="526" fillId="0" borderId="0" xfId="0" applyFont="1" applyFill="1" applyProtection="1">
      <protection hidden="1"/>
    </xf>
    <xf numFmtId="0" fontId="528" fillId="0" borderId="0" xfId="0" applyFont="1" applyFill="1" applyProtection="1">
      <protection hidden="1"/>
    </xf>
    <xf numFmtId="0" fontId="530" fillId="0" borderId="0" xfId="0" applyFont="1" applyFill="1" applyProtection="1">
      <protection hidden="1"/>
    </xf>
    <xf numFmtId="0" fontId="532" fillId="0" borderId="0" xfId="0" applyFont="1" applyFill="1" applyProtection="1">
      <protection hidden="1"/>
    </xf>
    <xf numFmtId="0" fontId="534" fillId="0" borderId="0" xfId="0" applyFont="1" applyFill="1" applyProtection="1">
      <protection hidden="1"/>
    </xf>
    <xf numFmtId="0" fontId="536" fillId="0" borderId="0" xfId="0" applyFont="1" applyFill="1" applyProtection="1">
      <protection hidden="1"/>
    </xf>
    <xf numFmtId="0" fontId="538" fillId="0" borderId="0" xfId="0" applyFont="1" applyFill="1" applyProtection="1">
      <protection hidden="1"/>
    </xf>
    <xf numFmtId="0" fontId="540" fillId="0" borderId="0" xfId="0" applyFont="1" applyFill="1" applyProtection="1">
      <protection hidden="1"/>
    </xf>
    <xf numFmtId="0" fontId="542" fillId="0" borderId="0" xfId="0" applyFont="1" applyFill="1" applyProtection="1">
      <protection hidden="1"/>
    </xf>
    <xf numFmtId="0" fontId="544" fillId="0" borderId="0" xfId="0" applyFont="1" applyFill="1" applyProtection="1"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52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4" t="s">
        <v>29</v>
      </c>
      <c r="E1" s="314"/>
      <c r="F1" s="314"/>
      <c r="G1" s="14" t="s">
        <v>65</v>
      </c>
      <c r="H1" s="314" t="s">
        <v>49</v>
      </c>
      <c r="I1" s="314"/>
      <c r="J1" s="314"/>
      <c r="K1" s="314"/>
      <c r="L1" s="314"/>
      <c r="M1" s="314"/>
      <c r="N1" s="314"/>
      <c r="O1" s="315" t="s">
        <v>66</v>
      </c>
      <c r="P1" s="316"/>
      <c r="Q1" s="316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17"/>
      <c r="N3" s="317"/>
      <c r="O3" s="317"/>
      <c r="P3" s="317"/>
      <c r="Q3" s="317"/>
      <c r="R3" s="317"/>
      <c r="S3" s="317"/>
      <c r="T3" s="317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18" t="s">
        <v>8</v>
      </c>
      <c r="B5" s="318"/>
      <c r="C5" s="318"/>
      <c r="D5" s="319"/>
      <c r="E5" s="319"/>
      <c r="F5" s="320" t="s">
        <v>14</v>
      </c>
      <c r="G5" s="320"/>
      <c r="H5" s="319"/>
      <c r="I5" s="319"/>
      <c r="J5" s="319"/>
      <c r="K5" s="319"/>
      <c r="M5" s="27" t="s">
        <v>4</v>
      </c>
      <c r="N5" s="321">
        <v>45155</v>
      </c>
      <c r="O5" s="321"/>
      <c r="Q5" s="322" t="s">
        <v>3</v>
      </c>
      <c r="R5" s="323"/>
      <c r="S5" s="324" t="s">
        <v>681</v>
      </c>
      <c r="T5" s="325"/>
      <c r="Y5" s="60"/>
      <c r="Z5" s="60"/>
      <c r="AA5" s="60"/>
    </row>
    <row r="6" spans="1:28" s="17" customFormat="1" ht="24" customHeight="1" x14ac:dyDescent="0.2">
      <c r="A6" s="318" t="s">
        <v>1</v>
      </c>
      <c r="B6" s="318"/>
      <c r="C6" s="318"/>
      <c r="D6" s="326" t="s">
        <v>682</v>
      </c>
      <c r="E6" s="326"/>
      <c r="F6" s="326"/>
      <c r="G6" s="326"/>
      <c r="H6" s="326"/>
      <c r="I6" s="326"/>
      <c r="J6" s="326"/>
      <c r="K6" s="326"/>
      <c r="M6" s="27" t="s">
        <v>30</v>
      </c>
      <c r="N6" s="327" t="str">
        <f>IF(N5=0," ",CHOOSE(WEEKDAY(N5,2),"Понедельник","Вторник","Среда","Четверг","Пятница","Суббота","Воскресенье"))</f>
        <v>Четверг</v>
      </c>
      <c r="O6" s="327"/>
      <c r="Q6" s="328" t="s">
        <v>5</v>
      </c>
      <c r="R6" s="329"/>
      <c r="S6" s="330" t="s">
        <v>68</v>
      </c>
      <c r="T6" s="331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36" t="str">
        <f>IFERROR(VLOOKUP(DeliveryAddress,Table,3,0),1)</f>
        <v>1</v>
      </c>
      <c r="E7" s="337"/>
      <c r="F7" s="337"/>
      <c r="G7" s="337"/>
      <c r="H7" s="337"/>
      <c r="I7" s="337"/>
      <c r="J7" s="337"/>
      <c r="K7" s="338"/>
      <c r="M7" s="29"/>
      <c r="N7" s="49"/>
      <c r="O7" s="49"/>
      <c r="Q7" s="328"/>
      <c r="R7" s="329"/>
      <c r="S7" s="332"/>
      <c r="T7" s="333"/>
      <c r="Y7" s="60"/>
      <c r="Z7" s="60"/>
      <c r="AA7" s="60"/>
    </row>
    <row r="8" spans="1:28" s="17" customFormat="1" ht="25.5" customHeight="1" x14ac:dyDescent="0.2">
      <c r="A8" s="339" t="s">
        <v>60</v>
      </c>
      <c r="B8" s="339"/>
      <c r="C8" s="339"/>
      <c r="D8" s="340"/>
      <c r="E8" s="340"/>
      <c r="F8" s="340"/>
      <c r="G8" s="340"/>
      <c r="H8" s="340"/>
      <c r="I8" s="340"/>
      <c r="J8" s="340"/>
      <c r="K8" s="340"/>
      <c r="M8" s="27" t="s">
        <v>11</v>
      </c>
      <c r="N8" s="341">
        <v>0.5</v>
      </c>
      <c r="O8" s="341"/>
      <c r="Q8" s="328"/>
      <c r="R8" s="329"/>
      <c r="S8" s="332"/>
      <c r="T8" s="333"/>
      <c r="Y8" s="60"/>
      <c r="Z8" s="60"/>
      <c r="AA8" s="60"/>
    </row>
    <row r="9" spans="1:28" s="17" customFormat="1" ht="39.950000000000003" customHeight="1" x14ac:dyDescent="0.2">
      <c r="A9" s="34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2"/>
      <c r="C9" s="342"/>
      <c r="D9" s="343" t="s">
        <v>48</v>
      </c>
      <c r="E9" s="344"/>
      <c r="F9" s="34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2"/>
      <c r="H9" s="345" t="str">
        <f>IF(AND($A$9="Тип доверенности/получателя при получении в адресе перегруза:",$D$9="Разовая доверенность"),"Введите ФИО","")</f>
        <v/>
      </c>
      <c r="I9" s="345"/>
      <c r="J9" s="34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5"/>
      <c r="M9" s="31" t="s">
        <v>15</v>
      </c>
      <c r="N9" s="321"/>
      <c r="O9" s="321"/>
      <c r="Q9" s="328"/>
      <c r="R9" s="329"/>
      <c r="S9" s="334"/>
      <c r="T9" s="335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2"/>
      <c r="C10" s="342"/>
      <c r="D10" s="343"/>
      <c r="E10" s="344"/>
      <c r="F10" s="34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2"/>
      <c r="H10" s="346" t="str">
        <f>IFERROR(VLOOKUP($D$10,Proxy,2,FALSE),"")</f>
        <v/>
      </c>
      <c r="I10" s="346"/>
      <c r="J10" s="346"/>
      <c r="K10" s="346"/>
      <c r="M10" s="31" t="s">
        <v>35</v>
      </c>
      <c r="N10" s="341"/>
      <c r="O10" s="341"/>
      <c r="R10" s="29" t="s">
        <v>12</v>
      </c>
      <c r="S10" s="347" t="s">
        <v>69</v>
      </c>
      <c r="T10" s="348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1"/>
      <c r="O11" s="341"/>
      <c r="R11" s="29" t="s">
        <v>31</v>
      </c>
      <c r="S11" s="349" t="s">
        <v>57</v>
      </c>
      <c r="T11" s="349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0" t="s">
        <v>70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M12" s="27" t="s">
        <v>33</v>
      </c>
      <c r="N12" s="351"/>
      <c r="O12" s="351"/>
      <c r="P12" s="28"/>
      <c r="Q12"/>
      <c r="R12" s="29" t="s">
        <v>48</v>
      </c>
      <c r="S12" s="352"/>
      <c r="T12" s="352"/>
      <c r="U12"/>
      <c r="Y12" s="60"/>
      <c r="Z12" s="60"/>
      <c r="AA12" s="60"/>
    </row>
    <row r="13" spans="1:28" s="17" customFormat="1" ht="23.25" customHeight="1" x14ac:dyDescent="0.2">
      <c r="A13" s="350" t="s">
        <v>71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1"/>
      <c r="M13" s="31" t="s">
        <v>34</v>
      </c>
      <c r="N13" s="349"/>
      <c r="O13" s="349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0" t="s">
        <v>72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3" t="s">
        <v>73</v>
      </c>
      <c r="B15" s="353"/>
      <c r="C15" s="353"/>
      <c r="D15" s="353"/>
      <c r="E15" s="353"/>
      <c r="F15" s="353"/>
      <c r="G15" s="353"/>
      <c r="H15" s="353"/>
      <c r="I15" s="353"/>
      <c r="J15" s="353"/>
      <c r="K15" s="353"/>
      <c r="L15"/>
      <c r="M15" s="354" t="s">
        <v>63</v>
      </c>
      <c r="N15" s="354"/>
      <c r="O15" s="354"/>
      <c r="P15" s="354"/>
      <c r="Q15" s="354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5"/>
      <c r="N16" s="355"/>
      <c r="O16" s="355"/>
      <c r="P16" s="355"/>
      <c r="Q16" s="355"/>
      <c r="R16" s="8"/>
      <c r="S16" s="8"/>
      <c r="T16" s="10"/>
      <c r="U16" s="11"/>
      <c r="V16" s="11"/>
      <c r="W16" s="11"/>
      <c r="X16" s="11"/>
      <c r="Y16" s="11"/>
    </row>
    <row r="17" spans="1:29" ht="27.75" customHeight="1" x14ac:dyDescent="0.2">
      <c r="A17" s="357" t="s">
        <v>61</v>
      </c>
      <c r="B17" s="357" t="s">
        <v>51</v>
      </c>
      <c r="C17" s="358" t="s">
        <v>50</v>
      </c>
      <c r="D17" s="357" t="s">
        <v>52</v>
      </c>
      <c r="E17" s="357"/>
      <c r="F17" s="357" t="s">
        <v>24</v>
      </c>
      <c r="G17" s="357" t="s">
        <v>27</v>
      </c>
      <c r="H17" s="357" t="s">
        <v>25</v>
      </c>
      <c r="I17" s="357" t="s">
        <v>26</v>
      </c>
      <c r="J17" s="359" t="s">
        <v>16</v>
      </c>
      <c r="K17" s="359" t="s">
        <v>2</v>
      </c>
      <c r="L17" s="357" t="s">
        <v>28</v>
      </c>
      <c r="M17" s="357" t="s">
        <v>17</v>
      </c>
      <c r="N17" s="357"/>
      <c r="O17" s="357"/>
      <c r="P17" s="357"/>
      <c r="Q17" s="357"/>
      <c r="R17" s="356" t="s">
        <v>58</v>
      </c>
      <c r="S17" s="357"/>
      <c r="T17" s="357" t="s">
        <v>6</v>
      </c>
      <c r="U17" s="357" t="s">
        <v>44</v>
      </c>
      <c r="V17" s="361" t="s">
        <v>56</v>
      </c>
      <c r="W17" s="357" t="s">
        <v>18</v>
      </c>
      <c r="X17" s="363" t="s">
        <v>62</v>
      </c>
      <c r="Y17" s="363" t="s">
        <v>19</v>
      </c>
      <c r="Z17" s="364" t="s">
        <v>59</v>
      </c>
      <c r="AA17" s="365"/>
      <c r="AB17" s="366"/>
      <c r="AC17" s="370" t="s">
        <v>64</v>
      </c>
    </row>
    <row r="18" spans="1:29" ht="14.25" customHeight="1" x14ac:dyDescent="0.2">
      <c r="A18" s="357"/>
      <c r="B18" s="357"/>
      <c r="C18" s="358"/>
      <c r="D18" s="357"/>
      <c r="E18" s="357"/>
      <c r="F18" s="357" t="s">
        <v>20</v>
      </c>
      <c r="G18" s="357" t="s">
        <v>21</v>
      </c>
      <c r="H18" s="357" t="s">
        <v>22</v>
      </c>
      <c r="I18" s="357" t="s">
        <v>22</v>
      </c>
      <c r="J18" s="360"/>
      <c r="K18" s="360"/>
      <c r="L18" s="357"/>
      <c r="M18" s="357"/>
      <c r="N18" s="357"/>
      <c r="O18" s="357"/>
      <c r="P18" s="357"/>
      <c r="Q18" s="357"/>
      <c r="R18" s="36" t="s">
        <v>47</v>
      </c>
      <c r="S18" s="36" t="s">
        <v>46</v>
      </c>
      <c r="T18" s="357"/>
      <c r="U18" s="357"/>
      <c r="V18" s="362"/>
      <c r="W18" s="357"/>
      <c r="X18" s="363"/>
      <c r="Y18" s="363"/>
      <c r="Z18" s="367"/>
      <c r="AA18" s="368"/>
      <c r="AB18" s="369"/>
      <c r="AC18" s="370"/>
    </row>
    <row r="19" spans="1:29" ht="27.75" customHeight="1" x14ac:dyDescent="0.2">
      <c r="A19" s="371" t="s">
        <v>74</v>
      </c>
      <c r="B19" s="371"/>
      <c r="C19" s="371"/>
      <c r="D19" s="371"/>
      <c r="E19" s="371"/>
      <c r="F19" s="371"/>
      <c r="G19" s="371"/>
      <c r="H19" s="371"/>
      <c r="I19" s="371"/>
      <c r="J19" s="371"/>
      <c r="K19" s="371"/>
      <c r="L19" s="371"/>
      <c r="M19" s="371"/>
      <c r="N19" s="371"/>
      <c r="O19" s="371"/>
      <c r="P19" s="371"/>
      <c r="Q19" s="371"/>
      <c r="R19" s="371"/>
      <c r="S19" s="371"/>
      <c r="T19" s="371"/>
      <c r="U19" s="371"/>
      <c r="V19" s="371"/>
      <c r="W19" s="371"/>
      <c r="X19" s="55"/>
      <c r="Y19" s="55"/>
    </row>
    <row r="20" spans="1:29" ht="16.5" customHeight="1" x14ac:dyDescent="0.25">
      <c r="A20" s="372" t="s">
        <v>74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66"/>
      <c r="Y20" s="66"/>
    </row>
    <row r="21" spans="1:29" ht="14.25" customHeight="1" x14ac:dyDescent="0.25">
      <c r="A21" s="373" t="s">
        <v>75</v>
      </c>
      <c r="B21" s="373"/>
      <c r="C21" s="373"/>
      <c r="D21" s="373"/>
      <c r="E21" s="373"/>
      <c r="F21" s="373"/>
      <c r="G21" s="373"/>
      <c r="H21" s="373"/>
      <c r="I21" s="373"/>
      <c r="J21" s="373"/>
      <c r="K21" s="373"/>
      <c r="L21" s="373"/>
      <c r="M21" s="373"/>
      <c r="N21" s="373"/>
      <c r="O21" s="373"/>
      <c r="P21" s="373"/>
      <c r="Q21" s="373"/>
      <c r="R21" s="373"/>
      <c r="S21" s="373"/>
      <c r="T21" s="373"/>
      <c r="U21" s="373"/>
      <c r="V21" s="373"/>
      <c r="W21" s="373"/>
      <c r="X21" s="67"/>
      <c r="Y21" s="67"/>
    </row>
    <row r="22" spans="1:29" ht="27" customHeight="1" x14ac:dyDescent="0.25">
      <c r="A22" s="64" t="s">
        <v>76</v>
      </c>
      <c r="B22" s="64" t="s">
        <v>77</v>
      </c>
      <c r="C22" s="37">
        <v>4301031106</v>
      </c>
      <c r="D22" s="374">
        <v>4607091389258</v>
      </c>
      <c r="E22" s="37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79</v>
      </c>
      <c r="L22" s="38">
        <v>35</v>
      </c>
      <c r="M22" s="375" t="s">
        <v>78</v>
      </c>
      <c r="N22" s="376"/>
      <c r="O22" s="376"/>
      <c r="P22" s="376"/>
      <c r="Q22" s="377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2" t="s">
        <v>65</v>
      </c>
    </row>
    <row r="23" spans="1:29" x14ac:dyDescent="0.2">
      <c r="A23" s="381"/>
      <c r="B23" s="381"/>
      <c r="C23" s="381"/>
      <c r="D23" s="381"/>
      <c r="E23" s="381"/>
      <c r="F23" s="381"/>
      <c r="G23" s="381"/>
      <c r="H23" s="381"/>
      <c r="I23" s="381"/>
      <c r="J23" s="381"/>
      <c r="K23" s="381"/>
      <c r="L23" s="382"/>
      <c r="M23" s="378" t="s">
        <v>43</v>
      </c>
      <c r="N23" s="379"/>
      <c r="O23" s="379"/>
      <c r="P23" s="379"/>
      <c r="Q23" s="379"/>
      <c r="R23" s="379"/>
      <c r="S23" s="380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29" x14ac:dyDescent="0.2">
      <c r="A24" s="381"/>
      <c r="B24" s="381"/>
      <c r="C24" s="381"/>
      <c r="D24" s="381"/>
      <c r="E24" s="381"/>
      <c r="F24" s="381"/>
      <c r="G24" s="381"/>
      <c r="H24" s="381"/>
      <c r="I24" s="381"/>
      <c r="J24" s="381"/>
      <c r="K24" s="381"/>
      <c r="L24" s="382"/>
      <c r="M24" s="378" t="s">
        <v>43</v>
      </c>
      <c r="N24" s="379"/>
      <c r="O24" s="379"/>
      <c r="P24" s="379"/>
      <c r="Q24" s="379"/>
      <c r="R24" s="379"/>
      <c r="S24" s="380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29" ht="14.25" customHeight="1" x14ac:dyDescent="0.25">
      <c r="A25" s="373" t="s">
        <v>80</v>
      </c>
      <c r="B25" s="373"/>
      <c r="C25" s="373"/>
      <c r="D25" s="373"/>
      <c r="E25" s="373"/>
      <c r="F25" s="373"/>
      <c r="G25" s="373"/>
      <c r="H25" s="373"/>
      <c r="I25" s="373"/>
      <c r="J25" s="373"/>
      <c r="K25" s="373"/>
      <c r="L25" s="373"/>
      <c r="M25" s="373"/>
      <c r="N25" s="373"/>
      <c r="O25" s="373"/>
      <c r="P25" s="373"/>
      <c r="Q25" s="373"/>
      <c r="R25" s="373"/>
      <c r="S25" s="373"/>
      <c r="T25" s="373"/>
      <c r="U25" s="373"/>
      <c r="V25" s="373"/>
      <c r="W25" s="373"/>
      <c r="X25" s="67"/>
      <c r="Y25" s="67"/>
    </row>
    <row r="26" spans="1:29" ht="27" customHeight="1" x14ac:dyDescent="0.25">
      <c r="A26" s="64" t="s">
        <v>81</v>
      </c>
      <c r="B26" s="64" t="s">
        <v>82</v>
      </c>
      <c r="C26" s="37">
        <v>4301051176</v>
      </c>
      <c r="D26" s="374">
        <v>4607091383881</v>
      </c>
      <c r="E26" s="37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79</v>
      </c>
      <c r="L26" s="38">
        <v>35</v>
      </c>
      <c r="M26" s="38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76"/>
      <c r="O26" s="376"/>
      <c r="P26" s="376"/>
      <c r="Q26" s="377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3" t="s">
        <v>65</v>
      </c>
    </row>
    <row r="27" spans="1:29" ht="27" customHeight="1" x14ac:dyDescent="0.25">
      <c r="A27" s="64" t="s">
        <v>83</v>
      </c>
      <c r="B27" s="64" t="s">
        <v>84</v>
      </c>
      <c r="C27" s="37">
        <v>4301051172</v>
      </c>
      <c r="D27" s="374">
        <v>4607091388237</v>
      </c>
      <c r="E27" s="37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79</v>
      </c>
      <c r="L27" s="38">
        <v>35</v>
      </c>
      <c r="M27" s="384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76"/>
      <c r="O27" s="376"/>
      <c r="P27" s="376"/>
      <c r="Q27" s="377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4" t="s">
        <v>65</v>
      </c>
    </row>
    <row r="28" spans="1:29" ht="27" customHeight="1" x14ac:dyDescent="0.25">
      <c r="A28" s="64" t="s">
        <v>85</v>
      </c>
      <c r="B28" s="64" t="s">
        <v>86</v>
      </c>
      <c r="C28" s="37">
        <v>4301051180</v>
      </c>
      <c r="D28" s="374">
        <v>4607091383935</v>
      </c>
      <c r="E28" s="37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79</v>
      </c>
      <c r="L28" s="38">
        <v>30</v>
      </c>
      <c r="M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76"/>
      <c r="O28" s="376"/>
      <c r="P28" s="376"/>
      <c r="Q28" s="377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5" t="s">
        <v>65</v>
      </c>
    </row>
    <row r="29" spans="1:29" ht="27" customHeight="1" x14ac:dyDescent="0.25">
      <c r="A29" s="64" t="s">
        <v>87</v>
      </c>
      <c r="B29" s="64" t="s">
        <v>88</v>
      </c>
      <c r="C29" s="37">
        <v>4301051426</v>
      </c>
      <c r="D29" s="374">
        <v>4680115881853</v>
      </c>
      <c r="E29" s="37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79</v>
      </c>
      <c r="L29" s="38">
        <v>30</v>
      </c>
      <c r="M29" s="386" t="s">
        <v>89</v>
      </c>
      <c r="N29" s="376"/>
      <c r="O29" s="376"/>
      <c r="P29" s="376"/>
      <c r="Q29" s="377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6" t="s">
        <v>65</v>
      </c>
    </row>
    <row r="30" spans="1:29" ht="27" customHeight="1" x14ac:dyDescent="0.25">
      <c r="A30" s="64" t="s">
        <v>90</v>
      </c>
      <c r="B30" s="64" t="s">
        <v>91</v>
      </c>
      <c r="C30" s="37">
        <v>4301051178</v>
      </c>
      <c r="D30" s="374">
        <v>4607091383911</v>
      </c>
      <c r="E30" s="37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79</v>
      </c>
      <c r="L30" s="38">
        <v>35</v>
      </c>
      <c r="M30" s="387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76"/>
      <c r="O30" s="376"/>
      <c r="P30" s="376"/>
      <c r="Q30" s="377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7" t="s">
        <v>65</v>
      </c>
    </row>
    <row r="31" spans="1:29" ht="27" customHeight="1" x14ac:dyDescent="0.25">
      <c r="A31" s="64" t="s">
        <v>92</v>
      </c>
      <c r="B31" s="64" t="s">
        <v>93</v>
      </c>
      <c r="C31" s="37">
        <v>4301051174</v>
      </c>
      <c r="D31" s="374">
        <v>4607091388244</v>
      </c>
      <c r="E31" s="37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79</v>
      </c>
      <c r="L31" s="38">
        <v>35</v>
      </c>
      <c r="M31" s="38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76"/>
      <c r="O31" s="376"/>
      <c r="P31" s="376"/>
      <c r="Q31" s="377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8" t="s">
        <v>65</v>
      </c>
    </row>
    <row r="32" spans="1:29" x14ac:dyDescent="0.2">
      <c r="A32" s="381"/>
      <c r="B32" s="381"/>
      <c r="C32" s="381"/>
      <c r="D32" s="381"/>
      <c r="E32" s="381"/>
      <c r="F32" s="381"/>
      <c r="G32" s="381"/>
      <c r="H32" s="381"/>
      <c r="I32" s="381"/>
      <c r="J32" s="381"/>
      <c r="K32" s="381"/>
      <c r="L32" s="382"/>
      <c r="M32" s="378" t="s">
        <v>43</v>
      </c>
      <c r="N32" s="379"/>
      <c r="O32" s="379"/>
      <c r="P32" s="379"/>
      <c r="Q32" s="379"/>
      <c r="R32" s="379"/>
      <c r="S32" s="380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29" x14ac:dyDescent="0.2">
      <c r="A33" s="381"/>
      <c r="B33" s="381"/>
      <c r="C33" s="381"/>
      <c r="D33" s="381"/>
      <c r="E33" s="381"/>
      <c r="F33" s="381"/>
      <c r="G33" s="381"/>
      <c r="H33" s="381"/>
      <c r="I33" s="381"/>
      <c r="J33" s="381"/>
      <c r="K33" s="381"/>
      <c r="L33" s="382"/>
      <c r="M33" s="378" t="s">
        <v>43</v>
      </c>
      <c r="N33" s="379"/>
      <c r="O33" s="379"/>
      <c r="P33" s="379"/>
      <c r="Q33" s="379"/>
      <c r="R33" s="379"/>
      <c r="S33" s="380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29" ht="14.25" customHeight="1" x14ac:dyDescent="0.25">
      <c r="A34" s="373" t="s">
        <v>94</v>
      </c>
      <c r="B34" s="373"/>
      <c r="C34" s="373"/>
      <c r="D34" s="373"/>
      <c r="E34" s="373"/>
      <c r="F34" s="373"/>
      <c r="G34" s="373"/>
      <c r="H34" s="373"/>
      <c r="I34" s="373"/>
      <c r="J34" s="373"/>
      <c r="K34" s="373"/>
      <c r="L34" s="373"/>
      <c r="M34" s="373"/>
      <c r="N34" s="373"/>
      <c r="O34" s="373"/>
      <c r="P34" s="373"/>
      <c r="Q34" s="373"/>
      <c r="R34" s="373"/>
      <c r="S34" s="373"/>
      <c r="T34" s="373"/>
      <c r="U34" s="373"/>
      <c r="V34" s="373"/>
      <c r="W34" s="373"/>
      <c r="X34" s="67"/>
      <c r="Y34" s="67"/>
    </row>
    <row r="35" spans="1:29" ht="27" customHeight="1" x14ac:dyDescent="0.25">
      <c r="A35" s="64" t="s">
        <v>95</v>
      </c>
      <c r="B35" s="64" t="s">
        <v>96</v>
      </c>
      <c r="C35" s="37">
        <v>4301032013</v>
      </c>
      <c r="D35" s="374">
        <v>4607091388503</v>
      </c>
      <c r="E35" s="37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98</v>
      </c>
      <c r="L35" s="38">
        <v>120</v>
      </c>
      <c r="M35" s="38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76"/>
      <c r="O35" s="376"/>
      <c r="P35" s="376"/>
      <c r="Q35" s="377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9" t="s">
        <v>97</v>
      </c>
    </row>
    <row r="36" spans="1:29" ht="27" customHeight="1" x14ac:dyDescent="0.25">
      <c r="A36" s="64" t="s">
        <v>99</v>
      </c>
      <c r="B36" s="64" t="s">
        <v>100</v>
      </c>
      <c r="C36" s="37">
        <v>4301032036</v>
      </c>
      <c r="D36" s="374">
        <v>4680115880139</v>
      </c>
      <c r="E36" s="374"/>
      <c r="F36" s="63">
        <v>2.5000000000000001E-2</v>
      </c>
      <c r="G36" s="38">
        <v>10</v>
      </c>
      <c r="H36" s="63">
        <v>0.25</v>
      </c>
      <c r="I36" s="63">
        <v>0.41</v>
      </c>
      <c r="J36" s="38">
        <v>234</v>
      </c>
      <c r="K36" s="39" t="s">
        <v>101</v>
      </c>
      <c r="L36" s="38">
        <v>120</v>
      </c>
      <c r="M36" s="390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76"/>
      <c r="O36" s="376"/>
      <c r="P36" s="376"/>
      <c r="Q36" s="377"/>
      <c r="R36" s="40" t="s">
        <v>48</v>
      </c>
      <c r="S36" s="40" t="s">
        <v>48</v>
      </c>
      <c r="T36" s="41" t="s">
        <v>0</v>
      </c>
      <c r="U36" s="59">
        <v>0</v>
      </c>
      <c r="V36" s="56">
        <f>IFERROR(IF(U36="",0,CEILING((U36/$H36),1)*$H36),"")</f>
        <v>0</v>
      </c>
      <c r="W36" s="42" t="str">
        <f>IFERROR(IF(V36=0,"",ROUNDUP(V36/H36,0)*0.00502),"")</f>
        <v/>
      </c>
      <c r="X36" s="69" t="s">
        <v>48</v>
      </c>
      <c r="Y36" s="70" t="s">
        <v>48</v>
      </c>
      <c r="AC36" s="80" t="s">
        <v>97</v>
      </c>
    </row>
    <row r="37" spans="1:29" x14ac:dyDescent="0.2">
      <c r="A37" s="381"/>
      <c r="B37" s="381"/>
      <c r="C37" s="381"/>
      <c r="D37" s="381"/>
      <c r="E37" s="381"/>
      <c r="F37" s="381"/>
      <c r="G37" s="381"/>
      <c r="H37" s="381"/>
      <c r="I37" s="381"/>
      <c r="J37" s="381"/>
      <c r="K37" s="381"/>
      <c r="L37" s="382"/>
      <c r="M37" s="378" t="s">
        <v>43</v>
      </c>
      <c r="N37" s="379"/>
      <c r="O37" s="379"/>
      <c r="P37" s="379"/>
      <c r="Q37" s="379"/>
      <c r="R37" s="379"/>
      <c r="S37" s="380"/>
      <c r="T37" s="43" t="s">
        <v>42</v>
      </c>
      <c r="U37" s="44">
        <f>IFERROR(U35/H35,"0")+IFERROR(U36/H36,"0")</f>
        <v>0</v>
      </c>
      <c r="V37" s="44">
        <f>IFERROR(V35/H35,"0")+IFERROR(V36/H36,"0")</f>
        <v>0</v>
      </c>
      <c r="W37" s="44">
        <f>IFERROR(IF(W35="",0,W35),"0")+IFERROR(IF(W36="",0,W36),"0")</f>
        <v>0</v>
      </c>
      <c r="X37" s="68"/>
      <c r="Y37" s="68"/>
    </row>
    <row r="38" spans="1:29" x14ac:dyDescent="0.2">
      <c r="A38" s="381"/>
      <c r="B38" s="381"/>
      <c r="C38" s="381"/>
      <c r="D38" s="381"/>
      <c r="E38" s="381"/>
      <c r="F38" s="381"/>
      <c r="G38" s="381"/>
      <c r="H38" s="381"/>
      <c r="I38" s="381"/>
      <c r="J38" s="381"/>
      <c r="K38" s="381"/>
      <c r="L38" s="382"/>
      <c r="M38" s="378" t="s">
        <v>43</v>
      </c>
      <c r="N38" s="379"/>
      <c r="O38" s="379"/>
      <c r="P38" s="379"/>
      <c r="Q38" s="379"/>
      <c r="R38" s="379"/>
      <c r="S38" s="380"/>
      <c r="T38" s="43" t="s">
        <v>0</v>
      </c>
      <c r="U38" s="44">
        <f>IFERROR(SUM(U35:U36),"0")</f>
        <v>0</v>
      </c>
      <c r="V38" s="44">
        <f>IFERROR(SUM(V35:V36),"0")</f>
        <v>0</v>
      </c>
      <c r="W38" s="43"/>
      <c r="X38" s="68"/>
      <c r="Y38" s="68"/>
    </row>
    <row r="39" spans="1:29" ht="14.25" customHeight="1" x14ac:dyDescent="0.25">
      <c r="A39" s="373" t="s">
        <v>102</v>
      </c>
      <c r="B39" s="373"/>
      <c r="C39" s="373"/>
      <c r="D39" s="373"/>
      <c r="E39" s="373"/>
      <c r="F39" s="373"/>
      <c r="G39" s="373"/>
      <c r="H39" s="373"/>
      <c r="I39" s="373"/>
      <c r="J39" s="373"/>
      <c r="K39" s="373"/>
      <c r="L39" s="373"/>
      <c r="M39" s="373"/>
      <c r="N39" s="373"/>
      <c r="O39" s="373"/>
      <c r="P39" s="373"/>
      <c r="Q39" s="373"/>
      <c r="R39" s="373"/>
      <c r="S39" s="373"/>
      <c r="T39" s="373"/>
      <c r="U39" s="373"/>
      <c r="V39" s="373"/>
      <c r="W39" s="373"/>
      <c r="X39" s="67"/>
      <c r="Y39" s="67"/>
    </row>
    <row r="40" spans="1:29" ht="80.25" customHeight="1" x14ac:dyDescent="0.25">
      <c r="A40" s="64" t="s">
        <v>103</v>
      </c>
      <c r="B40" s="64" t="s">
        <v>104</v>
      </c>
      <c r="C40" s="37">
        <v>4301160001</v>
      </c>
      <c r="D40" s="374">
        <v>4607091388282</v>
      </c>
      <c r="E40" s="374"/>
      <c r="F40" s="63">
        <v>0.3</v>
      </c>
      <c r="G40" s="38">
        <v>6</v>
      </c>
      <c r="H40" s="63">
        <v>1.8</v>
      </c>
      <c r="I40" s="63">
        <v>2.0840000000000001</v>
      </c>
      <c r="J40" s="38">
        <v>156</v>
      </c>
      <c r="K40" s="39" t="s">
        <v>98</v>
      </c>
      <c r="L40" s="38">
        <v>30</v>
      </c>
      <c r="M40" s="39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76"/>
      <c r="O40" s="376"/>
      <c r="P40" s="376"/>
      <c r="Q40" s="377"/>
      <c r="R40" s="40" t="s">
        <v>48</v>
      </c>
      <c r="S40" s="40" t="s">
        <v>48</v>
      </c>
      <c r="T40" s="41" t="s">
        <v>0</v>
      </c>
      <c r="U40" s="59">
        <v>0</v>
      </c>
      <c r="V40" s="56">
        <f>IFERROR(IF(U40="",0,CEILING((U40/$H40),1)*$H40),"")</f>
        <v>0</v>
      </c>
      <c r="W40" s="42" t="str">
        <f>IFERROR(IF(V40=0,"",ROUNDUP(V40/H40,0)*0.00753),"")</f>
        <v/>
      </c>
      <c r="X40" s="69" t="s">
        <v>105</v>
      </c>
      <c r="Y40" s="70" t="s">
        <v>48</v>
      </c>
      <c r="AC40" s="81" t="s">
        <v>65</v>
      </c>
    </row>
    <row r="41" spans="1:29" x14ac:dyDescent="0.2">
      <c r="A41" s="381"/>
      <c r="B41" s="381"/>
      <c r="C41" s="381"/>
      <c r="D41" s="381"/>
      <c r="E41" s="381"/>
      <c r="F41" s="381"/>
      <c r="G41" s="381"/>
      <c r="H41" s="381"/>
      <c r="I41" s="381"/>
      <c r="J41" s="381"/>
      <c r="K41" s="381"/>
      <c r="L41" s="382"/>
      <c r="M41" s="378" t="s">
        <v>43</v>
      </c>
      <c r="N41" s="379"/>
      <c r="O41" s="379"/>
      <c r="P41" s="379"/>
      <c r="Q41" s="379"/>
      <c r="R41" s="379"/>
      <c r="S41" s="380"/>
      <c r="T41" s="43" t="s">
        <v>42</v>
      </c>
      <c r="U41" s="44">
        <f>IFERROR(U40/H40,"0")</f>
        <v>0</v>
      </c>
      <c r="V41" s="44">
        <f>IFERROR(V40/H40,"0")</f>
        <v>0</v>
      </c>
      <c r="W41" s="44">
        <f>IFERROR(IF(W40="",0,W40),"0")</f>
        <v>0</v>
      </c>
      <c r="X41" s="68"/>
      <c r="Y41" s="68"/>
    </row>
    <row r="42" spans="1:29" x14ac:dyDescent="0.2">
      <c r="A42" s="381"/>
      <c r="B42" s="381"/>
      <c r="C42" s="381"/>
      <c r="D42" s="381"/>
      <c r="E42" s="381"/>
      <c r="F42" s="381"/>
      <c r="G42" s="381"/>
      <c r="H42" s="381"/>
      <c r="I42" s="381"/>
      <c r="J42" s="381"/>
      <c r="K42" s="381"/>
      <c r="L42" s="382"/>
      <c r="M42" s="378" t="s">
        <v>43</v>
      </c>
      <c r="N42" s="379"/>
      <c r="O42" s="379"/>
      <c r="P42" s="379"/>
      <c r="Q42" s="379"/>
      <c r="R42" s="379"/>
      <c r="S42" s="380"/>
      <c r="T42" s="43" t="s">
        <v>0</v>
      </c>
      <c r="U42" s="44">
        <f>IFERROR(SUM(U40:U40),"0")</f>
        <v>0</v>
      </c>
      <c r="V42" s="44">
        <f>IFERROR(SUM(V40:V40),"0")</f>
        <v>0</v>
      </c>
      <c r="W42" s="43"/>
      <c r="X42" s="68"/>
      <c r="Y42" s="68"/>
    </row>
    <row r="43" spans="1:29" ht="14.25" customHeight="1" x14ac:dyDescent="0.25">
      <c r="A43" s="373" t="s">
        <v>106</v>
      </c>
      <c r="B43" s="373"/>
      <c r="C43" s="373"/>
      <c r="D43" s="373"/>
      <c r="E43" s="373"/>
      <c r="F43" s="373"/>
      <c r="G43" s="373"/>
      <c r="H43" s="373"/>
      <c r="I43" s="373"/>
      <c r="J43" s="373"/>
      <c r="K43" s="373"/>
      <c r="L43" s="373"/>
      <c r="M43" s="373"/>
      <c r="N43" s="373"/>
      <c r="O43" s="373"/>
      <c r="P43" s="373"/>
      <c r="Q43" s="373"/>
      <c r="R43" s="373"/>
      <c r="S43" s="373"/>
      <c r="T43" s="373"/>
      <c r="U43" s="373"/>
      <c r="V43" s="373"/>
      <c r="W43" s="373"/>
      <c r="X43" s="67"/>
      <c r="Y43" s="67"/>
    </row>
    <row r="44" spans="1:29" ht="27" customHeight="1" x14ac:dyDescent="0.25">
      <c r="A44" s="64" t="s">
        <v>107</v>
      </c>
      <c r="B44" s="64" t="s">
        <v>108</v>
      </c>
      <c r="C44" s="37">
        <v>4301170002</v>
      </c>
      <c r="D44" s="374">
        <v>4607091389111</v>
      </c>
      <c r="E44" s="374"/>
      <c r="F44" s="63">
        <v>2.5000000000000001E-2</v>
      </c>
      <c r="G44" s="38">
        <v>10</v>
      </c>
      <c r="H44" s="63">
        <v>0.25</v>
      </c>
      <c r="I44" s="63">
        <v>0.49199999999999999</v>
      </c>
      <c r="J44" s="38">
        <v>156</v>
      </c>
      <c r="K44" s="39" t="s">
        <v>98</v>
      </c>
      <c r="L44" s="38">
        <v>120</v>
      </c>
      <c r="M44" s="39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76"/>
      <c r="O44" s="376"/>
      <c r="P44" s="376"/>
      <c r="Q44" s="377"/>
      <c r="R44" s="40" t="s">
        <v>48</v>
      </c>
      <c r="S44" s="40" t="s">
        <v>48</v>
      </c>
      <c r="T44" s="41" t="s">
        <v>0</v>
      </c>
      <c r="U44" s="59">
        <v>0</v>
      </c>
      <c r="V44" s="56">
        <f>IFERROR(IF(U44="",0,CEILING((U44/$H44),1)*$H44),"")</f>
        <v>0</v>
      </c>
      <c r="W44" s="42" t="str">
        <f>IFERROR(IF(V44=0,"",ROUNDUP(V44/H44,0)*0.00753),"")</f>
        <v/>
      </c>
      <c r="X44" s="69" t="s">
        <v>48</v>
      </c>
      <c r="Y44" s="70" t="s">
        <v>48</v>
      </c>
      <c r="AC44" s="82" t="s">
        <v>97</v>
      </c>
    </row>
    <row r="45" spans="1:29" x14ac:dyDescent="0.2">
      <c r="A45" s="381"/>
      <c r="B45" s="381"/>
      <c r="C45" s="381"/>
      <c r="D45" s="381"/>
      <c r="E45" s="381"/>
      <c r="F45" s="381"/>
      <c r="G45" s="381"/>
      <c r="H45" s="381"/>
      <c r="I45" s="381"/>
      <c r="J45" s="381"/>
      <c r="K45" s="381"/>
      <c r="L45" s="382"/>
      <c r="M45" s="378" t="s">
        <v>43</v>
      </c>
      <c r="N45" s="379"/>
      <c r="O45" s="379"/>
      <c r="P45" s="379"/>
      <c r="Q45" s="379"/>
      <c r="R45" s="379"/>
      <c r="S45" s="380"/>
      <c r="T45" s="43" t="s">
        <v>42</v>
      </c>
      <c r="U45" s="44">
        <f>IFERROR(U44/H44,"0")</f>
        <v>0</v>
      </c>
      <c r="V45" s="44">
        <f>IFERROR(V44/H44,"0")</f>
        <v>0</v>
      </c>
      <c r="W45" s="44">
        <f>IFERROR(IF(W44="",0,W44),"0")</f>
        <v>0</v>
      </c>
      <c r="X45" s="68"/>
      <c r="Y45" s="68"/>
    </row>
    <row r="46" spans="1:29" x14ac:dyDescent="0.2">
      <c r="A46" s="381"/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2"/>
      <c r="M46" s="378" t="s">
        <v>43</v>
      </c>
      <c r="N46" s="379"/>
      <c r="O46" s="379"/>
      <c r="P46" s="379"/>
      <c r="Q46" s="379"/>
      <c r="R46" s="379"/>
      <c r="S46" s="380"/>
      <c r="T46" s="43" t="s">
        <v>0</v>
      </c>
      <c r="U46" s="44">
        <f>IFERROR(SUM(U44:U44),"0")</f>
        <v>0</v>
      </c>
      <c r="V46" s="44">
        <f>IFERROR(SUM(V44:V44),"0")</f>
        <v>0</v>
      </c>
      <c r="W46" s="43"/>
      <c r="X46" s="68"/>
      <c r="Y46" s="68"/>
    </row>
    <row r="47" spans="1:29" ht="27.75" customHeight="1" x14ac:dyDescent="0.2">
      <c r="A47" s="371" t="s">
        <v>109</v>
      </c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371"/>
      <c r="V47" s="371"/>
      <c r="W47" s="371"/>
      <c r="X47" s="55"/>
      <c r="Y47" s="55"/>
    </row>
    <row r="48" spans="1:29" ht="16.5" customHeight="1" x14ac:dyDescent="0.25">
      <c r="A48" s="372" t="s">
        <v>110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66"/>
      <c r="Y48" s="66"/>
    </row>
    <row r="49" spans="1:29" ht="14.25" customHeight="1" x14ac:dyDescent="0.25">
      <c r="A49" s="373" t="s">
        <v>111</v>
      </c>
      <c r="B49" s="373"/>
      <c r="C49" s="373"/>
      <c r="D49" s="373"/>
      <c r="E49" s="373"/>
      <c r="F49" s="373"/>
      <c r="G49" s="373"/>
      <c r="H49" s="373"/>
      <c r="I49" s="373"/>
      <c r="J49" s="373"/>
      <c r="K49" s="373"/>
      <c r="L49" s="373"/>
      <c r="M49" s="373"/>
      <c r="N49" s="373"/>
      <c r="O49" s="373"/>
      <c r="P49" s="373"/>
      <c r="Q49" s="373"/>
      <c r="R49" s="373"/>
      <c r="S49" s="373"/>
      <c r="T49" s="373"/>
      <c r="U49" s="373"/>
      <c r="V49" s="373"/>
      <c r="W49" s="373"/>
      <c r="X49" s="67"/>
      <c r="Y49" s="67"/>
    </row>
    <row r="50" spans="1:29" ht="27" customHeight="1" x14ac:dyDescent="0.25">
      <c r="A50" s="64" t="s">
        <v>112</v>
      </c>
      <c r="B50" s="64" t="s">
        <v>113</v>
      </c>
      <c r="C50" s="37">
        <v>4301020234</v>
      </c>
      <c r="D50" s="374">
        <v>4680115881440</v>
      </c>
      <c r="E50" s="374"/>
      <c r="F50" s="63">
        <v>1.35</v>
      </c>
      <c r="G50" s="38">
        <v>8</v>
      </c>
      <c r="H50" s="63">
        <v>10.8</v>
      </c>
      <c r="I50" s="63">
        <v>11.28</v>
      </c>
      <c r="J50" s="38">
        <v>56</v>
      </c>
      <c r="K50" s="39" t="s">
        <v>114</v>
      </c>
      <c r="L50" s="38">
        <v>50</v>
      </c>
      <c r="M50" s="39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76"/>
      <c r="O50" s="376"/>
      <c r="P50" s="376"/>
      <c r="Q50" s="377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IFERROR(IF(V50=0,"",ROUNDUP(V50/H50,0)*0.02175),"")</f>
        <v/>
      </c>
      <c r="X50" s="69" t="s">
        <v>48</v>
      </c>
      <c r="Y50" s="70" t="s">
        <v>48</v>
      </c>
      <c r="AC50" s="83" t="s">
        <v>65</v>
      </c>
    </row>
    <row r="51" spans="1:29" ht="27" customHeight="1" x14ac:dyDescent="0.25">
      <c r="A51" s="64" t="s">
        <v>115</v>
      </c>
      <c r="B51" s="64" t="s">
        <v>116</v>
      </c>
      <c r="C51" s="37">
        <v>4301020232</v>
      </c>
      <c r="D51" s="374">
        <v>4680115881433</v>
      </c>
      <c r="E51" s="374"/>
      <c r="F51" s="63">
        <v>0.45</v>
      </c>
      <c r="G51" s="38">
        <v>6</v>
      </c>
      <c r="H51" s="63">
        <v>2.7</v>
      </c>
      <c r="I51" s="63">
        <v>2.9</v>
      </c>
      <c r="J51" s="38">
        <v>156</v>
      </c>
      <c r="K51" s="39" t="s">
        <v>114</v>
      </c>
      <c r="L51" s="38">
        <v>50</v>
      </c>
      <c r="M51" s="39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76"/>
      <c r="O51" s="376"/>
      <c r="P51" s="376"/>
      <c r="Q51" s="377"/>
      <c r="R51" s="40" t="s">
        <v>48</v>
      </c>
      <c r="S51" s="40" t="s">
        <v>48</v>
      </c>
      <c r="T51" s="41" t="s">
        <v>0</v>
      </c>
      <c r="U51" s="59">
        <v>0</v>
      </c>
      <c r="V51" s="56">
        <f>IFERROR(IF(U51="",0,CEILING((U51/$H51),1)*$H51),"")</f>
        <v>0</v>
      </c>
      <c r="W51" s="42" t="str">
        <f>IFERROR(IF(V51=0,"",ROUNDUP(V51/H51,0)*0.00753),"")</f>
        <v/>
      </c>
      <c r="X51" s="69" t="s">
        <v>48</v>
      </c>
      <c r="Y51" s="70" t="s">
        <v>48</v>
      </c>
      <c r="AC51" s="84" t="s">
        <v>65</v>
      </c>
    </row>
    <row r="52" spans="1:29" x14ac:dyDescent="0.2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381"/>
      <c r="L52" s="382"/>
      <c r="M52" s="378" t="s">
        <v>43</v>
      </c>
      <c r="N52" s="379"/>
      <c r="O52" s="379"/>
      <c r="P52" s="379"/>
      <c r="Q52" s="379"/>
      <c r="R52" s="379"/>
      <c r="S52" s="380"/>
      <c r="T52" s="43" t="s">
        <v>42</v>
      </c>
      <c r="U52" s="44">
        <f>IFERROR(U50/H50,"0")+IFERROR(U51/H51,"0")</f>
        <v>0</v>
      </c>
      <c r="V52" s="44">
        <f>IFERROR(V50/H50,"0")+IFERROR(V51/H51,"0")</f>
        <v>0</v>
      </c>
      <c r="W52" s="44">
        <f>IFERROR(IF(W50="",0,W50),"0")+IFERROR(IF(W51="",0,W51),"0")</f>
        <v>0</v>
      </c>
      <c r="X52" s="68"/>
      <c r="Y52" s="68"/>
    </row>
    <row r="53" spans="1:29" x14ac:dyDescent="0.2">
      <c r="A53" s="381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2"/>
      <c r="M53" s="378" t="s">
        <v>43</v>
      </c>
      <c r="N53" s="379"/>
      <c r="O53" s="379"/>
      <c r="P53" s="379"/>
      <c r="Q53" s="379"/>
      <c r="R53" s="379"/>
      <c r="S53" s="380"/>
      <c r="T53" s="43" t="s">
        <v>0</v>
      </c>
      <c r="U53" s="44">
        <f>IFERROR(SUM(U50:U51),"0")</f>
        <v>0</v>
      </c>
      <c r="V53" s="44">
        <f>IFERROR(SUM(V50:V51),"0")</f>
        <v>0</v>
      </c>
      <c r="W53" s="43"/>
      <c r="X53" s="68"/>
      <c r="Y53" s="68"/>
    </row>
    <row r="54" spans="1:29" ht="16.5" customHeight="1" x14ac:dyDescent="0.25">
      <c r="A54" s="372" t="s">
        <v>117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66"/>
      <c r="Y54" s="66"/>
    </row>
    <row r="55" spans="1:29" ht="14.25" customHeight="1" x14ac:dyDescent="0.25">
      <c r="A55" s="373" t="s">
        <v>118</v>
      </c>
      <c r="B55" s="373"/>
      <c r="C55" s="373"/>
      <c r="D55" s="373"/>
      <c r="E55" s="373"/>
      <c r="F55" s="373"/>
      <c r="G55" s="373"/>
      <c r="H55" s="373"/>
      <c r="I55" s="373"/>
      <c r="J55" s="373"/>
      <c r="K55" s="373"/>
      <c r="L55" s="373"/>
      <c r="M55" s="373"/>
      <c r="N55" s="373"/>
      <c r="O55" s="373"/>
      <c r="P55" s="373"/>
      <c r="Q55" s="373"/>
      <c r="R55" s="373"/>
      <c r="S55" s="373"/>
      <c r="T55" s="373"/>
      <c r="U55" s="373"/>
      <c r="V55" s="373"/>
      <c r="W55" s="373"/>
      <c r="X55" s="67"/>
      <c r="Y55" s="67"/>
    </row>
    <row r="56" spans="1:29" ht="27" customHeight="1" x14ac:dyDescent="0.25">
      <c r="A56" s="64" t="s">
        <v>119</v>
      </c>
      <c r="B56" s="64" t="s">
        <v>120</v>
      </c>
      <c r="C56" s="37">
        <v>4301011452</v>
      </c>
      <c r="D56" s="374">
        <v>4680115881426</v>
      </c>
      <c r="E56" s="37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114</v>
      </c>
      <c r="L56" s="38">
        <v>50</v>
      </c>
      <c r="M56" s="39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76"/>
      <c r="O56" s="376"/>
      <c r="P56" s="376"/>
      <c r="Q56" s="377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85" t="s">
        <v>65</v>
      </c>
    </row>
    <row r="57" spans="1:29" ht="27" customHeight="1" x14ac:dyDescent="0.25">
      <c r="A57" s="64" t="s">
        <v>121</v>
      </c>
      <c r="B57" s="64" t="s">
        <v>122</v>
      </c>
      <c r="C57" s="37">
        <v>4301011437</v>
      </c>
      <c r="D57" s="374">
        <v>4680115881419</v>
      </c>
      <c r="E57" s="37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114</v>
      </c>
      <c r="L57" s="38">
        <v>50</v>
      </c>
      <c r="M57" s="39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76"/>
      <c r="O57" s="376"/>
      <c r="P57" s="376"/>
      <c r="Q57" s="377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86" t="s">
        <v>65</v>
      </c>
    </row>
    <row r="58" spans="1:29" ht="27" customHeight="1" x14ac:dyDescent="0.25">
      <c r="A58" s="64" t="s">
        <v>123</v>
      </c>
      <c r="B58" s="64" t="s">
        <v>124</v>
      </c>
      <c r="C58" s="37">
        <v>4301011458</v>
      </c>
      <c r="D58" s="374">
        <v>4680115881525</v>
      </c>
      <c r="E58" s="37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114</v>
      </c>
      <c r="L58" s="38">
        <v>50</v>
      </c>
      <c r="M58" s="397" t="s">
        <v>125</v>
      </c>
      <c r="N58" s="376"/>
      <c r="O58" s="376"/>
      <c r="P58" s="376"/>
      <c r="Q58" s="377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87" t="s">
        <v>65</v>
      </c>
    </row>
    <row r="59" spans="1:29" x14ac:dyDescent="0.2">
      <c r="A59" s="381"/>
      <c r="B59" s="381"/>
      <c r="C59" s="381"/>
      <c r="D59" s="381"/>
      <c r="E59" s="381"/>
      <c r="F59" s="381"/>
      <c r="G59" s="381"/>
      <c r="H59" s="381"/>
      <c r="I59" s="381"/>
      <c r="J59" s="381"/>
      <c r="K59" s="381"/>
      <c r="L59" s="382"/>
      <c r="M59" s="378" t="s">
        <v>43</v>
      </c>
      <c r="N59" s="379"/>
      <c r="O59" s="379"/>
      <c r="P59" s="379"/>
      <c r="Q59" s="379"/>
      <c r="R59" s="379"/>
      <c r="S59" s="380"/>
      <c r="T59" s="43" t="s">
        <v>42</v>
      </c>
      <c r="U59" s="44">
        <f>IFERROR(U56/H56,"0")+IFERROR(U57/H57,"0")+IFERROR(U58/H58,"0")</f>
        <v>0</v>
      </c>
      <c r="V59" s="44">
        <f>IFERROR(V56/H56,"0")+IFERROR(V57/H57,"0")+IFERROR(V58/H58,"0")</f>
        <v>0</v>
      </c>
      <c r="W59" s="44">
        <f>IFERROR(IF(W56="",0,W56),"0")+IFERROR(IF(W57="",0,W57),"0")+IFERROR(IF(W58="",0,W58),"0")</f>
        <v>0</v>
      </c>
      <c r="X59" s="68"/>
      <c r="Y59" s="68"/>
    </row>
    <row r="60" spans="1:29" x14ac:dyDescent="0.2">
      <c r="A60" s="381"/>
      <c r="B60" s="381"/>
      <c r="C60" s="381"/>
      <c r="D60" s="381"/>
      <c r="E60" s="381"/>
      <c r="F60" s="381"/>
      <c r="G60" s="381"/>
      <c r="H60" s="381"/>
      <c r="I60" s="381"/>
      <c r="J60" s="381"/>
      <c r="K60" s="381"/>
      <c r="L60" s="382"/>
      <c r="M60" s="378" t="s">
        <v>43</v>
      </c>
      <c r="N60" s="379"/>
      <c r="O60" s="379"/>
      <c r="P60" s="379"/>
      <c r="Q60" s="379"/>
      <c r="R60" s="379"/>
      <c r="S60" s="380"/>
      <c r="T60" s="43" t="s">
        <v>0</v>
      </c>
      <c r="U60" s="44">
        <f>IFERROR(SUM(U56:U58),"0")</f>
        <v>0</v>
      </c>
      <c r="V60" s="44">
        <f>IFERROR(SUM(V56:V58),"0")</f>
        <v>0</v>
      </c>
      <c r="W60" s="43"/>
      <c r="X60" s="68"/>
      <c r="Y60" s="68"/>
    </row>
    <row r="61" spans="1:29" ht="16.5" customHeight="1" x14ac:dyDescent="0.25">
      <c r="A61" s="372" t="s">
        <v>109</v>
      </c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2"/>
      <c r="O61" s="372"/>
      <c r="P61" s="372"/>
      <c r="Q61" s="372"/>
      <c r="R61" s="372"/>
      <c r="S61" s="372"/>
      <c r="T61" s="372"/>
      <c r="U61" s="372"/>
      <c r="V61" s="372"/>
      <c r="W61" s="372"/>
      <c r="X61" s="66"/>
      <c r="Y61" s="66"/>
    </row>
    <row r="62" spans="1:29" ht="14.25" customHeight="1" x14ac:dyDescent="0.25">
      <c r="A62" s="373" t="s">
        <v>118</v>
      </c>
      <c r="B62" s="373"/>
      <c r="C62" s="373"/>
      <c r="D62" s="373"/>
      <c r="E62" s="373"/>
      <c r="F62" s="373"/>
      <c r="G62" s="373"/>
      <c r="H62" s="373"/>
      <c r="I62" s="373"/>
      <c r="J62" s="373"/>
      <c r="K62" s="373"/>
      <c r="L62" s="373"/>
      <c r="M62" s="373"/>
      <c r="N62" s="373"/>
      <c r="O62" s="373"/>
      <c r="P62" s="373"/>
      <c r="Q62" s="373"/>
      <c r="R62" s="373"/>
      <c r="S62" s="373"/>
      <c r="T62" s="373"/>
      <c r="U62" s="373"/>
      <c r="V62" s="373"/>
      <c r="W62" s="373"/>
      <c r="X62" s="67"/>
      <c r="Y62" s="67"/>
    </row>
    <row r="63" spans="1:29" ht="27" customHeight="1" x14ac:dyDescent="0.25">
      <c r="A63" s="64" t="s">
        <v>126</v>
      </c>
      <c r="B63" s="64" t="s">
        <v>127</v>
      </c>
      <c r="C63" s="37">
        <v>4301011191</v>
      </c>
      <c r="D63" s="374">
        <v>4607091382945</v>
      </c>
      <c r="E63" s="374"/>
      <c r="F63" s="63">
        <v>1.35</v>
      </c>
      <c r="G63" s="38">
        <v>8</v>
      </c>
      <c r="H63" s="63">
        <v>10.8</v>
      </c>
      <c r="I63" s="63">
        <v>11.28</v>
      </c>
      <c r="J63" s="38">
        <v>56</v>
      </c>
      <c r="K63" s="39" t="s">
        <v>114</v>
      </c>
      <c r="L63" s="38">
        <v>50</v>
      </c>
      <c r="M63" s="398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76"/>
      <c r="O63" s="376"/>
      <c r="P63" s="376"/>
      <c r="Q63" s="377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9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88" t="s">
        <v>65</v>
      </c>
    </row>
    <row r="64" spans="1:29" ht="27" customHeight="1" x14ac:dyDescent="0.25">
      <c r="A64" s="64" t="s">
        <v>128</v>
      </c>
      <c r="B64" s="64" t="s">
        <v>129</v>
      </c>
      <c r="C64" s="37">
        <v>4301011380</v>
      </c>
      <c r="D64" s="374">
        <v>4607091385670</v>
      </c>
      <c r="E64" s="37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114</v>
      </c>
      <c r="L64" s="38">
        <v>50</v>
      </c>
      <c r="M64" s="3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76"/>
      <c r="O64" s="376"/>
      <c r="P64" s="376"/>
      <c r="Q64" s="377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89" t="s">
        <v>65</v>
      </c>
    </row>
    <row r="65" spans="1:29" ht="27" customHeight="1" x14ac:dyDescent="0.25">
      <c r="A65" s="64" t="s">
        <v>130</v>
      </c>
      <c r="B65" s="64" t="s">
        <v>131</v>
      </c>
      <c r="C65" s="37">
        <v>4301011468</v>
      </c>
      <c r="D65" s="374">
        <v>4680115881327</v>
      </c>
      <c r="E65" s="37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132</v>
      </c>
      <c r="L65" s="38">
        <v>50</v>
      </c>
      <c r="M65" s="40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76"/>
      <c r="O65" s="376"/>
      <c r="P65" s="376"/>
      <c r="Q65" s="377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90" t="s">
        <v>65</v>
      </c>
    </row>
    <row r="66" spans="1:29" ht="16.5" customHeight="1" x14ac:dyDescent="0.25">
      <c r="A66" s="64" t="s">
        <v>133</v>
      </c>
      <c r="B66" s="64" t="s">
        <v>134</v>
      </c>
      <c r="C66" s="37">
        <v>4301011348</v>
      </c>
      <c r="D66" s="374">
        <v>4607091388312</v>
      </c>
      <c r="E66" s="37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114</v>
      </c>
      <c r="L66" s="38">
        <v>45</v>
      </c>
      <c r="M66" s="401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76"/>
      <c r="O66" s="376"/>
      <c r="P66" s="376"/>
      <c r="Q66" s="377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91" t="s">
        <v>65</v>
      </c>
    </row>
    <row r="67" spans="1:29" ht="16.5" customHeight="1" x14ac:dyDescent="0.25">
      <c r="A67" s="64" t="s">
        <v>135</v>
      </c>
      <c r="B67" s="64" t="s">
        <v>136</v>
      </c>
      <c r="C67" s="37">
        <v>4301011514</v>
      </c>
      <c r="D67" s="374">
        <v>4680115882133</v>
      </c>
      <c r="E67" s="374"/>
      <c r="F67" s="63">
        <v>1.35</v>
      </c>
      <c r="G67" s="38">
        <v>8</v>
      </c>
      <c r="H67" s="63">
        <v>10.8</v>
      </c>
      <c r="I67" s="63">
        <v>11.28</v>
      </c>
      <c r="J67" s="38">
        <v>56</v>
      </c>
      <c r="K67" s="39" t="s">
        <v>114</v>
      </c>
      <c r="L67" s="38">
        <v>50</v>
      </c>
      <c r="M67" s="402" t="s">
        <v>137</v>
      </c>
      <c r="N67" s="376"/>
      <c r="O67" s="376"/>
      <c r="P67" s="376"/>
      <c r="Q67" s="377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IFERROR(IF(V67=0,"",ROUNDUP(V67/H67,0)*0.02175),"")</f>
        <v/>
      </c>
      <c r="X67" s="69" t="s">
        <v>48</v>
      </c>
      <c r="Y67" s="70" t="s">
        <v>48</v>
      </c>
      <c r="AC67" s="92" t="s">
        <v>65</v>
      </c>
    </row>
    <row r="68" spans="1:29" ht="27" customHeight="1" x14ac:dyDescent="0.25">
      <c r="A68" s="64" t="s">
        <v>138</v>
      </c>
      <c r="B68" s="64" t="s">
        <v>139</v>
      </c>
      <c r="C68" s="37">
        <v>4301011192</v>
      </c>
      <c r="D68" s="374">
        <v>4607091382952</v>
      </c>
      <c r="E68" s="374"/>
      <c r="F68" s="63">
        <v>0.5</v>
      </c>
      <c r="G68" s="38">
        <v>6</v>
      </c>
      <c r="H68" s="63">
        <v>3</v>
      </c>
      <c r="I68" s="63">
        <v>3.2</v>
      </c>
      <c r="J68" s="38">
        <v>156</v>
      </c>
      <c r="K68" s="39" t="s">
        <v>114</v>
      </c>
      <c r="L68" s="38">
        <v>50</v>
      </c>
      <c r="M68" s="40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76"/>
      <c r="O68" s="376"/>
      <c r="P68" s="376"/>
      <c r="Q68" s="377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>IFERROR(IF(V68=0,"",ROUNDUP(V68/H68,0)*0.00753),"")</f>
        <v/>
      </c>
      <c r="X68" s="69" t="s">
        <v>48</v>
      </c>
      <c r="Y68" s="70" t="s">
        <v>48</v>
      </c>
      <c r="AC68" s="93" t="s">
        <v>65</v>
      </c>
    </row>
    <row r="69" spans="1:29" ht="27" customHeight="1" x14ac:dyDescent="0.25">
      <c r="A69" s="64" t="s">
        <v>140</v>
      </c>
      <c r="B69" s="64" t="s">
        <v>141</v>
      </c>
      <c r="C69" s="37">
        <v>4301011565</v>
      </c>
      <c r="D69" s="374">
        <v>4680115882539</v>
      </c>
      <c r="E69" s="374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9" t="s">
        <v>143</v>
      </c>
      <c r="L69" s="38">
        <v>50</v>
      </c>
      <c r="M69" s="404" t="s">
        <v>142</v>
      </c>
      <c r="N69" s="376"/>
      <c r="O69" s="376"/>
      <c r="P69" s="376"/>
      <c r="Q69" s="377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ref="W69:W75" si="3">IFERROR(IF(V69=0,"",ROUNDUP(V69/H69,0)*0.00937),"")</f>
        <v/>
      </c>
      <c r="X69" s="69" t="s">
        <v>48</v>
      </c>
      <c r="Y69" s="70" t="s">
        <v>48</v>
      </c>
      <c r="AC69" s="94" t="s">
        <v>65</v>
      </c>
    </row>
    <row r="70" spans="1:29" ht="27" customHeight="1" x14ac:dyDescent="0.25">
      <c r="A70" s="64" t="s">
        <v>144</v>
      </c>
      <c r="B70" s="64" t="s">
        <v>145</v>
      </c>
      <c r="C70" s="37">
        <v>4301011382</v>
      </c>
      <c r="D70" s="374">
        <v>4607091385687</v>
      </c>
      <c r="E70" s="37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143</v>
      </c>
      <c r="L70" s="38">
        <v>50</v>
      </c>
      <c r="M70" s="4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70" s="376"/>
      <c r="O70" s="376"/>
      <c r="P70" s="376"/>
      <c r="Q70" s="377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95" t="s">
        <v>65</v>
      </c>
    </row>
    <row r="71" spans="1:29" ht="27" customHeight="1" x14ac:dyDescent="0.25">
      <c r="A71" s="64" t="s">
        <v>146</v>
      </c>
      <c r="B71" s="64" t="s">
        <v>147</v>
      </c>
      <c r="C71" s="37">
        <v>4301011344</v>
      </c>
      <c r="D71" s="374">
        <v>4607091384604</v>
      </c>
      <c r="E71" s="374"/>
      <c r="F71" s="63">
        <v>0.4</v>
      </c>
      <c r="G71" s="38">
        <v>10</v>
      </c>
      <c r="H71" s="63">
        <v>4</v>
      </c>
      <c r="I71" s="63">
        <v>4.24</v>
      </c>
      <c r="J71" s="38">
        <v>120</v>
      </c>
      <c r="K71" s="39" t="s">
        <v>114</v>
      </c>
      <c r="L71" s="38">
        <v>50</v>
      </c>
      <c r="M71" s="40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1" s="376"/>
      <c r="O71" s="376"/>
      <c r="P71" s="376"/>
      <c r="Q71" s="377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96" t="s">
        <v>65</v>
      </c>
    </row>
    <row r="72" spans="1:29" ht="27" customHeight="1" x14ac:dyDescent="0.25">
      <c r="A72" s="64" t="s">
        <v>148</v>
      </c>
      <c r="B72" s="64" t="s">
        <v>149</v>
      </c>
      <c r="C72" s="37">
        <v>4301011386</v>
      </c>
      <c r="D72" s="374">
        <v>4680115880283</v>
      </c>
      <c r="E72" s="374"/>
      <c r="F72" s="63">
        <v>0.6</v>
      </c>
      <c r="G72" s="38">
        <v>8</v>
      </c>
      <c r="H72" s="63">
        <v>4.8</v>
      </c>
      <c r="I72" s="63">
        <v>5.04</v>
      </c>
      <c r="J72" s="38">
        <v>120</v>
      </c>
      <c r="K72" s="39" t="s">
        <v>114</v>
      </c>
      <c r="L72" s="38">
        <v>45</v>
      </c>
      <c r="M72" s="40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2" s="376"/>
      <c r="O72" s="376"/>
      <c r="P72" s="376"/>
      <c r="Q72" s="377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97" t="s">
        <v>65</v>
      </c>
    </row>
    <row r="73" spans="1:29" ht="16.5" customHeight="1" x14ac:dyDescent="0.25">
      <c r="A73" s="64" t="s">
        <v>150</v>
      </c>
      <c r="B73" s="64" t="s">
        <v>151</v>
      </c>
      <c r="C73" s="37">
        <v>4301011476</v>
      </c>
      <c r="D73" s="374">
        <v>4680115881518</v>
      </c>
      <c r="E73" s="374"/>
      <c r="F73" s="63">
        <v>0.4</v>
      </c>
      <c r="G73" s="38">
        <v>10</v>
      </c>
      <c r="H73" s="63">
        <v>4</v>
      </c>
      <c r="I73" s="63">
        <v>4.24</v>
      </c>
      <c r="J73" s="38">
        <v>120</v>
      </c>
      <c r="K73" s="39" t="s">
        <v>143</v>
      </c>
      <c r="L73" s="38">
        <v>50</v>
      </c>
      <c r="M73" s="40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3" s="376"/>
      <c r="O73" s="376"/>
      <c r="P73" s="376"/>
      <c r="Q73" s="377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98" t="s">
        <v>65</v>
      </c>
    </row>
    <row r="74" spans="1:29" ht="27" customHeight="1" x14ac:dyDescent="0.25">
      <c r="A74" s="64" t="s">
        <v>152</v>
      </c>
      <c r="B74" s="64" t="s">
        <v>153</v>
      </c>
      <c r="C74" s="37">
        <v>4301011443</v>
      </c>
      <c r="D74" s="374">
        <v>4680115881303</v>
      </c>
      <c r="E74" s="374"/>
      <c r="F74" s="63">
        <v>0.45</v>
      </c>
      <c r="G74" s="38">
        <v>10</v>
      </c>
      <c r="H74" s="63">
        <v>4.5</v>
      </c>
      <c r="I74" s="63">
        <v>4.71</v>
      </c>
      <c r="J74" s="38">
        <v>120</v>
      </c>
      <c r="K74" s="39" t="s">
        <v>132</v>
      </c>
      <c r="L74" s="38">
        <v>50</v>
      </c>
      <c r="M74" s="40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4" s="376"/>
      <c r="O74" s="376"/>
      <c r="P74" s="376"/>
      <c r="Q74" s="377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 t="shared" si="3"/>
        <v/>
      </c>
      <c r="X74" s="69" t="s">
        <v>48</v>
      </c>
      <c r="Y74" s="70" t="s">
        <v>48</v>
      </c>
      <c r="AC74" s="99" t="s">
        <v>65</v>
      </c>
    </row>
    <row r="75" spans="1:29" ht="27" customHeight="1" x14ac:dyDescent="0.25">
      <c r="A75" s="64" t="s">
        <v>154</v>
      </c>
      <c r="B75" s="64" t="s">
        <v>155</v>
      </c>
      <c r="C75" s="37">
        <v>4301011414</v>
      </c>
      <c r="D75" s="374">
        <v>4607091381986</v>
      </c>
      <c r="E75" s="374"/>
      <c r="F75" s="63">
        <v>0.5</v>
      </c>
      <c r="G75" s="38">
        <v>10</v>
      </c>
      <c r="H75" s="63">
        <v>5</v>
      </c>
      <c r="I75" s="63">
        <v>5.24</v>
      </c>
      <c r="J75" s="38">
        <v>120</v>
      </c>
      <c r="K75" s="39" t="s">
        <v>114</v>
      </c>
      <c r="L75" s="38">
        <v>45</v>
      </c>
      <c r="M75" s="410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5" s="376"/>
      <c r="O75" s="376"/>
      <c r="P75" s="376"/>
      <c r="Q75" s="377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 t="shared" si="3"/>
        <v/>
      </c>
      <c r="X75" s="69" t="s">
        <v>48</v>
      </c>
      <c r="Y75" s="70" t="s">
        <v>48</v>
      </c>
      <c r="AC75" s="100" t="s">
        <v>65</v>
      </c>
    </row>
    <row r="76" spans="1:29" ht="27" customHeight="1" x14ac:dyDescent="0.25">
      <c r="A76" s="64" t="s">
        <v>156</v>
      </c>
      <c r="B76" s="64" t="s">
        <v>157</v>
      </c>
      <c r="C76" s="37">
        <v>4301011352</v>
      </c>
      <c r="D76" s="374">
        <v>4607091388466</v>
      </c>
      <c r="E76" s="374"/>
      <c r="F76" s="63">
        <v>0.45</v>
      </c>
      <c r="G76" s="38">
        <v>6</v>
      </c>
      <c r="H76" s="63">
        <v>2.7</v>
      </c>
      <c r="I76" s="63">
        <v>2.9</v>
      </c>
      <c r="J76" s="38">
        <v>156</v>
      </c>
      <c r="K76" s="39" t="s">
        <v>143</v>
      </c>
      <c r="L76" s="38">
        <v>45</v>
      </c>
      <c r="M76" s="41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6" s="376"/>
      <c r="O76" s="376"/>
      <c r="P76" s="376"/>
      <c r="Q76" s="377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IFERROR(IF(V76=0,"",ROUNDUP(V76/H76,0)*0.00753),"")</f>
        <v/>
      </c>
      <c r="X76" s="69" t="s">
        <v>48</v>
      </c>
      <c r="Y76" s="70" t="s">
        <v>48</v>
      </c>
      <c r="AC76" s="101" t="s">
        <v>65</v>
      </c>
    </row>
    <row r="77" spans="1:29" ht="27" customHeight="1" x14ac:dyDescent="0.25">
      <c r="A77" s="64" t="s">
        <v>158</v>
      </c>
      <c r="B77" s="64" t="s">
        <v>159</v>
      </c>
      <c r="C77" s="37">
        <v>4301011417</v>
      </c>
      <c r="D77" s="374">
        <v>4680115880269</v>
      </c>
      <c r="E77" s="374"/>
      <c r="F77" s="63">
        <v>0.375</v>
      </c>
      <c r="G77" s="38">
        <v>10</v>
      </c>
      <c r="H77" s="63">
        <v>3.75</v>
      </c>
      <c r="I77" s="63">
        <v>3.99</v>
      </c>
      <c r="J77" s="38">
        <v>120</v>
      </c>
      <c r="K77" s="39" t="s">
        <v>143</v>
      </c>
      <c r="L77" s="38">
        <v>50</v>
      </c>
      <c r="M77" s="41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7" s="376"/>
      <c r="O77" s="376"/>
      <c r="P77" s="376"/>
      <c r="Q77" s="377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102" t="s">
        <v>65</v>
      </c>
    </row>
    <row r="78" spans="1:29" ht="16.5" customHeight="1" x14ac:dyDescent="0.25">
      <c r="A78" s="64" t="s">
        <v>160</v>
      </c>
      <c r="B78" s="64" t="s">
        <v>161</v>
      </c>
      <c r="C78" s="37">
        <v>4301011415</v>
      </c>
      <c r="D78" s="374">
        <v>4680115880429</v>
      </c>
      <c r="E78" s="374"/>
      <c r="F78" s="63">
        <v>0.45</v>
      </c>
      <c r="G78" s="38">
        <v>10</v>
      </c>
      <c r="H78" s="63">
        <v>4.5</v>
      </c>
      <c r="I78" s="63">
        <v>4.74</v>
      </c>
      <c r="J78" s="38">
        <v>120</v>
      </c>
      <c r="K78" s="39" t="s">
        <v>143</v>
      </c>
      <c r="L78" s="38">
        <v>50</v>
      </c>
      <c r="M78" s="41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8" s="376"/>
      <c r="O78" s="376"/>
      <c r="P78" s="376"/>
      <c r="Q78" s="377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103" t="s">
        <v>65</v>
      </c>
    </row>
    <row r="79" spans="1:29" ht="16.5" customHeight="1" x14ac:dyDescent="0.25">
      <c r="A79" s="64" t="s">
        <v>162</v>
      </c>
      <c r="B79" s="64" t="s">
        <v>163</v>
      </c>
      <c r="C79" s="37">
        <v>4301011462</v>
      </c>
      <c r="D79" s="374">
        <v>4680115881457</v>
      </c>
      <c r="E79" s="374"/>
      <c r="F79" s="63">
        <v>0.75</v>
      </c>
      <c r="G79" s="38">
        <v>6</v>
      </c>
      <c r="H79" s="63">
        <v>4.5</v>
      </c>
      <c r="I79" s="63">
        <v>4.74</v>
      </c>
      <c r="J79" s="38">
        <v>120</v>
      </c>
      <c r="K79" s="39" t="s">
        <v>143</v>
      </c>
      <c r="L79" s="38">
        <v>50</v>
      </c>
      <c r="M79" s="4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9" s="376"/>
      <c r="O79" s="376"/>
      <c r="P79" s="376"/>
      <c r="Q79" s="377"/>
      <c r="R79" s="40" t="s">
        <v>48</v>
      </c>
      <c r="S79" s="40" t="s">
        <v>48</v>
      </c>
      <c r="T79" s="41" t="s">
        <v>0</v>
      </c>
      <c r="U79" s="59">
        <v>0</v>
      </c>
      <c r="V79" s="56">
        <f t="shared" si="2"/>
        <v>0</v>
      </c>
      <c r="W79" s="42" t="str">
        <f>IFERROR(IF(V79=0,"",ROUNDUP(V79/H79,0)*0.00937),"")</f>
        <v/>
      </c>
      <c r="X79" s="69" t="s">
        <v>48</v>
      </c>
      <c r="Y79" s="70" t="s">
        <v>48</v>
      </c>
      <c r="AC79" s="104" t="s">
        <v>65</v>
      </c>
    </row>
    <row r="80" spans="1:29" x14ac:dyDescent="0.2">
      <c r="A80" s="381"/>
      <c r="B80" s="381"/>
      <c r="C80" s="381"/>
      <c r="D80" s="381"/>
      <c r="E80" s="381"/>
      <c r="F80" s="381"/>
      <c r="G80" s="381"/>
      <c r="H80" s="381"/>
      <c r="I80" s="381"/>
      <c r="J80" s="381"/>
      <c r="K80" s="381"/>
      <c r="L80" s="382"/>
      <c r="M80" s="378" t="s">
        <v>43</v>
      </c>
      <c r="N80" s="379"/>
      <c r="O80" s="379"/>
      <c r="P80" s="379"/>
      <c r="Q80" s="379"/>
      <c r="R80" s="379"/>
      <c r="S80" s="380"/>
      <c r="T80" s="43" t="s">
        <v>42</v>
      </c>
      <c r="U80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>0</v>
      </c>
      <c r="V80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>0</v>
      </c>
      <c r="X80" s="68"/>
      <c r="Y80" s="68"/>
    </row>
    <row r="81" spans="1:29" x14ac:dyDescent="0.2">
      <c r="A81" s="381"/>
      <c r="B81" s="381"/>
      <c r="C81" s="381"/>
      <c r="D81" s="381"/>
      <c r="E81" s="381"/>
      <c r="F81" s="381"/>
      <c r="G81" s="381"/>
      <c r="H81" s="381"/>
      <c r="I81" s="381"/>
      <c r="J81" s="381"/>
      <c r="K81" s="381"/>
      <c r="L81" s="382"/>
      <c r="M81" s="378" t="s">
        <v>43</v>
      </c>
      <c r="N81" s="379"/>
      <c r="O81" s="379"/>
      <c r="P81" s="379"/>
      <c r="Q81" s="379"/>
      <c r="R81" s="379"/>
      <c r="S81" s="380"/>
      <c r="T81" s="43" t="s">
        <v>0</v>
      </c>
      <c r="U81" s="44">
        <f>IFERROR(SUM(U63:U79),"0")</f>
        <v>0</v>
      </c>
      <c r="V81" s="44">
        <f>IFERROR(SUM(V63:V79),"0")</f>
        <v>0</v>
      </c>
      <c r="W81" s="43"/>
      <c r="X81" s="68"/>
      <c r="Y81" s="68"/>
    </row>
    <row r="82" spans="1:29" ht="14.25" customHeight="1" x14ac:dyDescent="0.25">
      <c r="A82" s="373" t="s">
        <v>111</v>
      </c>
      <c r="B82" s="373"/>
      <c r="C82" s="373"/>
      <c r="D82" s="373"/>
      <c r="E82" s="373"/>
      <c r="F82" s="373"/>
      <c r="G82" s="373"/>
      <c r="H82" s="373"/>
      <c r="I82" s="373"/>
      <c r="J82" s="373"/>
      <c r="K82" s="373"/>
      <c r="L82" s="373"/>
      <c r="M82" s="373"/>
      <c r="N82" s="373"/>
      <c r="O82" s="373"/>
      <c r="P82" s="373"/>
      <c r="Q82" s="373"/>
      <c r="R82" s="373"/>
      <c r="S82" s="373"/>
      <c r="T82" s="373"/>
      <c r="U82" s="373"/>
      <c r="V82" s="373"/>
      <c r="W82" s="373"/>
      <c r="X82" s="67"/>
      <c r="Y82" s="67"/>
    </row>
    <row r="83" spans="1:29" ht="16.5" customHeight="1" x14ac:dyDescent="0.25">
      <c r="A83" s="64" t="s">
        <v>164</v>
      </c>
      <c r="B83" s="64" t="s">
        <v>165</v>
      </c>
      <c r="C83" s="37">
        <v>4301020204</v>
      </c>
      <c r="D83" s="374">
        <v>4607091388442</v>
      </c>
      <c r="E83" s="374"/>
      <c r="F83" s="63">
        <v>1.35</v>
      </c>
      <c r="G83" s="38">
        <v>8</v>
      </c>
      <c r="H83" s="63">
        <v>10.8</v>
      </c>
      <c r="I83" s="63">
        <v>11.28</v>
      </c>
      <c r="J83" s="38">
        <v>56</v>
      </c>
      <c r="K83" s="39" t="s">
        <v>114</v>
      </c>
      <c r="L83" s="38">
        <v>45</v>
      </c>
      <c r="M83" s="415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3" s="376"/>
      <c r="O83" s="376"/>
      <c r="P83" s="376"/>
      <c r="Q83" s="377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ref="V83:V88" si="4">IFERROR(IF(U83="",0,CEILING((U83/$H83),1)*$H83),"")</f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105" t="s">
        <v>65</v>
      </c>
    </row>
    <row r="84" spans="1:29" ht="27" customHeight="1" x14ac:dyDescent="0.25">
      <c r="A84" s="64" t="s">
        <v>166</v>
      </c>
      <c r="B84" s="64" t="s">
        <v>167</v>
      </c>
      <c r="C84" s="37">
        <v>4301020189</v>
      </c>
      <c r="D84" s="374">
        <v>4607091384789</v>
      </c>
      <c r="E84" s="374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9" t="s">
        <v>114</v>
      </c>
      <c r="L84" s="38">
        <v>45</v>
      </c>
      <c r="M84" s="416" t="s">
        <v>168</v>
      </c>
      <c r="N84" s="376"/>
      <c r="O84" s="376"/>
      <c r="P84" s="376"/>
      <c r="Q84" s="377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IFERROR(IF(V84=0,"",ROUNDUP(V84/H84,0)*0.01196),"")</f>
        <v/>
      </c>
      <c r="X84" s="69" t="s">
        <v>48</v>
      </c>
      <c r="Y84" s="70" t="s">
        <v>48</v>
      </c>
      <c r="AC84" s="106" t="s">
        <v>65</v>
      </c>
    </row>
    <row r="85" spans="1:29" ht="16.5" customHeight="1" x14ac:dyDescent="0.25">
      <c r="A85" s="64" t="s">
        <v>169</v>
      </c>
      <c r="B85" s="64" t="s">
        <v>170</v>
      </c>
      <c r="C85" s="37">
        <v>4301020235</v>
      </c>
      <c r="D85" s="374">
        <v>4680115881488</v>
      </c>
      <c r="E85" s="374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9" t="s">
        <v>114</v>
      </c>
      <c r="L85" s="38">
        <v>50</v>
      </c>
      <c r="M85" s="41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5" s="376"/>
      <c r="O85" s="376"/>
      <c r="P85" s="376"/>
      <c r="Q85" s="377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IFERROR(IF(V85=0,"",ROUNDUP(V85/H85,0)*0.02175),"")</f>
        <v/>
      </c>
      <c r="X85" s="69" t="s">
        <v>48</v>
      </c>
      <c r="Y85" s="70" t="s">
        <v>48</v>
      </c>
      <c r="AC85" s="107" t="s">
        <v>65</v>
      </c>
    </row>
    <row r="86" spans="1:29" ht="27" customHeight="1" x14ac:dyDescent="0.25">
      <c r="A86" s="64" t="s">
        <v>171</v>
      </c>
      <c r="B86" s="64" t="s">
        <v>172</v>
      </c>
      <c r="C86" s="37">
        <v>4301020183</v>
      </c>
      <c r="D86" s="374">
        <v>4607091384765</v>
      </c>
      <c r="E86" s="374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9" t="s">
        <v>114</v>
      </c>
      <c r="L86" s="38">
        <v>45</v>
      </c>
      <c r="M86" s="418" t="s">
        <v>173</v>
      </c>
      <c r="N86" s="376"/>
      <c r="O86" s="376"/>
      <c r="P86" s="376"/>
      <c r="Q86" s="377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108" t="s">
        <v>65</v>
      </c>
    </row>
    <row r="87" spans="1:29" ht="27" customHeight="1" x14ac:dyDescent="0.25">
      <c r="A87" s="64" t="s">
        <v>174</v>
      </c>
      <c r="B87" s="64" t="s">
        <v>175</v>
      </c>
      <c r="C87" s="37">
        <v>4301020217</v>
      </c>
      <c r="D87" s="374">
        <v>4680115880658</v>
      </c>
      <c r="E87" s="374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9" t="s">
        <v>114</v>
      </c>
      <c r="L87" s="38">
        <v>50</v>
      </c>
      <c r="M87" s="41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7" s="376"/>
      <c r="O87" s="376"/>
      <c r="P87" s="376"/>
      <c r="Q87" s="377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109" t="s">
        <v>65</v>
      </c>
    </row>
    <row r="88" spans="1:29" ht="27" customHeight="1" x14ac:dyDescent="0.25">
      <c r="A88" s="64" t="s">
        <v>176</v>
      </c>
      <c r="B88" s="64" t="s">
        <v>177</v>
      </c>
      <c r="C88" s="37">
        <v>4301020223</v>
      </c>
      <c r="D88" s="374">
        <v>4607091381962</v>
      </c>
      <c r="E88" s="374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9" t="s">
        <v>114</v>
      </c>
      <c r="L88" s="38">
        <v>50</v>
      </c>
      <c r="M88" s="42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8" s="376"/>
      <c r="O88" s="376"/>
      <c r="P88" s="376"/>
      <c r="Q88" s="377"/>
      <c r="R88" s="40" t="s">
        <v>48</v>
      </c>
      <c r="S88" s="40" t="s">
        <v>48</v>
      </c>
      <c r="T88" s="41" t="s">
        <v>0</v>
      </c>
      <c r="U88" s="59">
        <v>0</v>
      </c>
      <c r="V88" s="56">
        <f t="shared" si="4"/>
        <v>0</v>
      </c>
      <c r="W88" s="42" t="str">
        <f>IFERROR(IF(V88=0,"",ROUNDUP(V88/H88,0)*0.00753),"")</f>
        <v/>
      </c>
      <c r="X88" s="69" t="s">
        <v>48</v>
      </c>
      <c r="Y88" s="70" t="s">
        <v>48</v>
      </c>
      <c r="AC88" s="110" t="s">
        <v>65</v>
      </c>
    </row>
    <row r="89" spans="1:29" x14ac:dyDescent="0.2">
      <c r="A89" s="381"/>
      <c r="B89" s="381"/>
      <c r="C89" s="381"/>
      <c r="D89" s="381"/>
      <c r="E89" s="381"/>
      <c r="F89" s="381"/>
      <c r="G89" s="381"/>
      <c r="H89" s="381"/>
      <c r="I89" s="381"/>
      <c r="J89" s="381"/>
      <c r="K89" s="381"/>
      <c r="L89" s="382"/>
      <c r="M89" s="378" t="s">
        <v>43</v>
      </c>
      <c r="N89" s="379"/>
      <c r="O89" s="379"/>
      <c r="P89" s="379"/>
      <c r="Q89" s="379"/>
      <c r="R89" s="379"/>
      <c r="S89" s="380"/>
      <c r="T89" s="43" t="s">
        <v>42</v>
      </c>
      <c r="U89" s="44">
        <f>IFERROR(U83/H83,"0")+IFERROR(U84/H84,"0")+IFERROR(U85/H85,"0")+IFERROR(U86/H86,"0")+IFERROR(U87/H87,"0")+IFERROR(U88/H88,"0")</f>
        <v>0</v>
      </c>
      <c r="V89" s="44">
        <f>IFERROR(V83/H83,"0")+IFERROR(V84/H84,"0")+IFERROR(V85/H85,"0")+IFERROR(V86/H86,"0")+IFERROR(V87/H87,"0")+IFERROR(V88/H88,"0")</f>
        <v>0</v>
      </c>
      <c r="W89" s="44">
        <f>IFERROR(IF(W83="",0,W83),"0")+IFERROR(IF(W84="",0,W84),"0")+IFERROR(IF(W85="",0,W85),"0")+IFERROR(IF(W86="",0,W86),"0")+IFERROR(IF(W87="",0,W87),"0")+IFERROR(IF(W88="",0,W88),"0")</f>
        <v>0</v>
      </c>
      <c r="X89" s="68"/>
      <c r="Y89" s="68"/>
    </row>
    <row r="90" spans="1:29" x14ac:dyDescent="0.2">
      <c r="A90" s="381"/>
      <c r="B90" s="381"/>
      <c r="C90" s="381"/>
      <c r="D90" s="381"/>
      <c r="E90" s="381"/>
      <c r="F90" s="381"/>
      <c r="G90" s="381"/>
      <c r="H90" s="381"/>
      <c r="I90" s="381"/>
      <c r="J90" s="381"/>
      <c r="K90" s="381"/>
      <c r="L90" s="382"/>
      <c r="M90" s="378" t="s">
        <v>43</v>
      </c>
      <c r="N90" s="379"/>
      <c r="O90" s="379"/>
      <c r="P90" s="379"/>
      <c r="Q90" s="379"/>
      <c r="R90" s="379"/>
      <c r="S90" s="380"/>
      <c r="T90" s="43" t="s">
        <v>0</v>
      </c>
      <c r="U90" s="44">
        <f>IFERROR(SUM(U83:U88),"0")</f>
        <v>0</v>
      </c>
      <c r="V90" s="44">
        <f>IFERROR(SUM(V83:V88),"0")</f>
        <v>0</v>
      </c>
      <c r="W90" s="43"/>
      <c r="X90" s="68"/>
      <c r="Y90" s="68"/>
    </row>
    <row r="91" spans="1:29" ht="14.25" customHeight="1" x14ac:dyDescent="0.25">
      <c r="A91" s="373" t="s">
        <v>75</v>
      </c>
      <c r="B91" s="373"/>
      <c r="C91" s="373"/>
      <c r="D91" s="373"/>
      <c r="E91" s="373"/>
      <c r="F91" s="373"/>
      <c r="G91" s="373"/>
      <c r="H91" s="373"/>
      <c r="I91" s="373"/>
      <c r="J91" s="373"/>
      <c r="K91" s="373"/>
      <c r="L91" s="373"/>
      <c r="M91" s="373"/>
      <c r="N91" s="373"/>
      <c r="O91" s="373"/>
      <c r="P91" s="373"/>
      <c r="Q91" s="373"/>
      <c r="R91" s="373"/>
      <c r="S91" s="373"/>
      <c r="T91" s="373"/>
      <c r="U91" s="373"/>
      <c r="V91" s="373"/>
      <c r="W91" s="373"/>
      <c r="X91" s="67"/>
      <c r="Y91" s="67"/>
    </row>
    <row r="92" spans="1:29" ht="16.5" customHeight="1" x14ac:dyDescent="0.25">
      <c r="A92" s="64" t="s">
        <v>178</v>
      </c>
      <c r="B92" s="64" t="s">
        <v>179</v>
      </c>
      <c r="C92" s="37">
        <v>4301030895</v>
      </c>
      <c r="D92" s="374">
        <v>4607091387667</v>
      </c>
      <c r="E92" s="374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9" t="s">
        <v>114</v>
      </c>
      <c r="L92" s="38">
        <v>40</v>
      </c>
      <c r="M92" s="42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2" s="376"/>
      <c r="O92" s="376"/>
      <c r="P92" s="376"/>
      <c r="Q92" s="377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ref="V92:V100" si="5">IFERROR(IF(U92="",0,CEILING((U92/$H92),1)*$H92),"")</f>
        <v>0</v>
      </c>
      <c r="W92" s="42" t="str">
        <f>IFERROR(IF(V92=0,"",ROUNDUP(V92/H92,0)*0.02175),"")</f>
        <v/>
      </c>
      <c r="X92" s="69" t="s">
        <v>48</v>
      </c>
      <c r="Y92" s="70" t="s">
        <v>48</v>
      </c>
      <c r="AC92" s="111" t="s">
        <v>65</v>
      </c>
    </row>
    <row r="93" spans="1:29" ht="27" customHeight="1" x14ac:dyDescent="0.25">
      <c r="A93" s="64" t="s">
        <v>180</v>
      </c>
      <c r="B93" s="64" t="s">
        <v>181</v>
      </c>
      <c r="C93" s="37">
        <v>4301030961</v>
      </c>
      <c r="D93" s="374">
        <v>4607091387636</v>
      </c>
      <c r="E93" s="374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9" t="s">
        <v>79</v>
      </c>
      <c r="L93" s="38">
        <v>40</v>
      </c>
      <c r="M93" s="42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3" s="376"/>
      <c r="O93" s="376"/>
      <c r="P93" s="376"/>
      <c r="Q93" s="377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IFERROR(IF(V93=0,"",ROUNDUP(V93/H93,0)*0.00937),"")</f>
        <v/>
      </c>
      <c r="X93" s="69" t="s">
        <v>48</v>
      </c>
      <c r="Y93" s="70" t="s">
        <v>48</v>
      </c>
      <c r="AC93" s="112" t="s">
        <v>65</v>
      </c>
    </row>
    <row r="94" spans="1:29" ht="27" customHeight="1" x14ac:dyDescent="0.25">
      <c r="A94" s="64" t="s">
        <v>182</v>
      </c>
      <c r="B94" s="64" t="s">
        <v>183</v>
      </c>
      <c r="C94" s="37">
        <v>4301031078</v>
      </c>
      <c r="D94" s="374">
        <v>4607091384727</v>
      </c>
      <c r="E94" s="374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9" t="s">
        <v>79</v>
      </c>
      <c r="L94" s="38">
        <v>45</v>
      </c>
      <c r="M94" s="42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4" s="376"/>
      <c r="O94" s="376"/>
      <c r="P94" s="376"/>
      <c r="Q94" s="377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IFERROR(IF(V94=0,"",ROUNDUP(V94/H94,0)*0.01196),"")</f>
        <v/>
      </c>
      <c r="X94" s="69" t="s">
        <v>48</v>
      </c>
      <c r="Y94" s="70" t="s">
        <v>48</v>
      </c>
      <c r="AC94" s="113" t="s">
        <v>65</v>
      </c>
    </row>
    <row r="95" spans="1:29" ht="27" customHeight="1" x14ac:dyDescent="0.25">
      <c r="A95" s="64" t="s">
        <v>184</v>
      </c>
      <c r="B95" s="64" t="s">
        <v>185</v>
      </c>
      <c r="C95" s="37">
        <v>4301031080</v>
      </c>
      <c r="D95" s="374">
        <v>4607091386745</v>
      </c>
      <c r="E95" s="37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79</v>
      </c>
      <c r="L95" s="38">
        <v>45</v>
      </c>
      <c r="M95" s="4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5" s="376"/>
      <c r="O95" s="376"/>
      <c r="P95" s="376"/>
      <c r="Q95" s="377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114" t="s">
        <v>65</v>
      </c>
    </row>
    <row r="96" spans="1:29" ht="16.5" customHeight="1" x14ac:dyDescent="0.25">
      <c r="A96" s="64" t="s">
        <v>186</v>
      </c>
      <c r="B96" s="64" t="s">
        <v>187</v>
      </c>
      <c r="C96" s="37">
        <v>4301030963</v>
      </c>
      <c r="D96" s="374">
        <v>4607091382426</v>
      </c>
      <c r="E96" s="37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9" t="s">
        <v>79</v>
      </c>
      <c r="L96" s="38">
        <v>40</v>
      </c>
      <c r="M96" s="4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6" s="376"/>
      <c r="O96" s="376"/>
      <c r="P96" s="376"/>
      <c r="Q96" s="377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IFERROR(IF(V96=0,"",ROUNDUP(V96/H96,0)*0.02175),"")</f>
        <v/>
      </c>
      <c r="X96" s="69" t="s">
        <v>48</v>
      </c>
      <c r="Y96" s="70" t="s">
        <v>48</v>
      </c>
      <c r="AC96" s="115" t="s">
        <v>65</v>
      </c>
    </row>
    <row r="97" spans="1:29" ht="27" customHeight="1" x14ac:dyDescent="0.25">
      <c r="A97" s="64" t="s">
        <v>188</v>
      </c>
      <c r="B97" s="64" t="s">
        <v>189</v>
      </c>
      <c r="C97" s="37">
        <v>4301030962</v>
      </c>
      <c r="D97" s="374">
        <v>4607091386547</v>
      </c>
      <c r="E97" s="374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9" t="s">
        <v>79</v>
      </c>
      <c r="L97" s="38">
        <v>40</v>
      </c>
      <c r="M97" s="4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7" s="376"/>
      <c r="O97" s="376"/>
      <c r="P97" s="376"/>
      <c r="Q97" s="377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IFERROR(IF(V97=0,"",ROUNDUP(V97/H97,0)*0.00502),"")</f>
        <v/>
      </c>
      <c r="X97" s="69" t="s">
        <v>48</v>
      </c>
      <c r="Y97" s="70" t="s">
        <v>48</v>
      </c>
      <c r="AC97" s="116" t="s">
        <v>65</v>
      </c>
    </row>
    <row r="98" spans="1:29" ht="27" customHeight="1" x14ac:dyDescent="0.25">
      <c r="A98" s="64" t="s">
        <v>190</v>
      </c>
      <c r="B98" s="64" t="s">
        <v>191</v>
      </c>
      <c r="C98" s="37">
        <v>4301031077</v>
      </c>
      <c r="D98" s="374">
        <v>4607091384703</v>
      </c>
      <c r="E98" s="374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9" t="s">
        <v>79</v>
      </c>
      <c r="L98" s="38">
        <v>45</v>
      </c>
      <c r="M98" s="42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8" s="376"/>
      <c r="O98" s="376"/>
      <c r="P98" s="376"/>
      <c r="Q98" s="377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117" t="s">
        <v>65</v>
      </c>
    </row>
    <row r="99" spans="1:29" ht="27" customHeight="1" x14ac:dyDescent="0.25">
      <c r="A99" s="64" t="s">
        <v>192</v>
      </c>
      <c r="B99" s="64" t="s">
        <v>193</v>
      </c>
      <c r="C99" s="37">
        <v>4301031079</v>
      </c>
      <c r="D99" s="374">
        <v>4607091384734</v>
      </c>
      <c r="E99" s="374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79</v>
      </c>
      <c r="L99" s="38">
        <v>45</v>
      </c>
      <c r="M99" s="42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9" s="376"/>
      <c r="O99" s="376"/>
      <c r="P99" s="376"/>
      <c r="Q99" s="377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118" t="s">
        <v>65</v>
      </c>
    </row>
    <row r="100" spans="1:29" ht="27" customHeight="1" x14ac:dyDescent="0.25">
      <c r="A100" s="64" t="s">
        <v>194</v>
      </c>
      <c r="B100" s="64" t="s">
        <v>195</v>
      </c>
      <c r="C100" s="37">
        <v>4301030964</v>
      </c>
      <c r="D100" s="374">
        <v>4607091382464</v>
      </c>
      <c r="E100" s="374"/>
      <c r="F100" s="63">
        <v>0.35</v>
      </c>
      <c r="G100" s="38">
        <v>8</v>
      </c>
      <c r="H100" s="63">
        <v>2.8</v>
      </c>
      <c r="I100" s="63">
        <v>2.964</v>
      </c>
      <c r="J100" s="38">
        <v>234</v>
      </c>
      <c r="K100" s="39" t="s">
        <v>79</v>
      </c>
      <c r="L100" s="38">
        <v>40</v>
      </c>
      <c r="M100" s="4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0" s="376"/>
      <c r="O100" s="376"/>
      <c r="P100" s="376"/>
      <c r="Q100" s="377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119" t="s">
        <v>65</v>
      </c>
    </row>
    <row r="101" spans="1:29" x14ac:dyDescent="0.2">
      <c r="A101" s="381"/>
      <c r="B101" s="381"/>
      <c r="C101" s="381"/>
      <c r="D101" s="381"/>
      <c r="E101" s="381"/>
      <c r="F101" s="381"/>
      <c r="G101" s="381"/>
      <c r="H101" s="381"/>
      <c r="I101" s="381"/>
      <c r="J101" s="381"/>
      <c r="K101" s="381"/>
      <c r="L101" s="382"/>
      <c r="M101" s="378" t="s">
        <v>43</v>
      </c>
      <c r="N101" s="379"/>
      <c r="O101" s="379"/>
      <c r="P101" s="379"/>
      <c r="Q101" s="379"/>
      <c r="R101" s="379"/>
      <c r="S101" s="380"/>
      <c r="T101" s="43" t="s">
        <v>42</v>
      </c>
      <c r="U101" s="44">
        <f>IFERROR(U92/H92,"0")+IFERROR(U93/H93,"0")+IFERROR(U94/H94,"0")+IFERROR(U95/H95,"0")+IFERROR(U96/H96,"0")+IFERROR(U97/H97,"0")+IFERROR(U98/H98,"0")+IFERROR(U99/H99,"0")+IFERROR(U100/H100,"0")</f>
        <v>0</v>
      </c>
      <c r="V101" s="44">
        <f>IFERROR(V92/H92,"0")+IFERROR(V93/H93,"0")+IFERROR(V94/H94,"0")+IFERROR(V95/H95,"0")+IFERROR(V96/H96,"0")+IFERROR(V97/H97,"0")+IFERROR(V98/H98,"0")+IFERROR(V99/H99,"0")+IFERROR(V100/H100,"0")</f>
        <v>0</v>
      </c>
      <c r="W101" s="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>0</v>
      </c>
      <c r="X101" s="68"/>
      <c r="Y101" s="68"/>
    </row>
    <row r="102" spans="1:29" x14ac:dyDescent="0.2">
      <c r="A102" s="381"/>
      <c r="B102" s="381"/>
      <c r="C102" s="381"/>
      <c r="D102" s="381"/>
      <c r="E102" s="381"/>
      <c r="F102" s="381"/>
      <c r="G102" s="381"/>
      <c r="H102" s="381"/>
      <c r="I102" s="381"/>
      <c r="J102" s="381"/>
      <c r="K102" s="381"/>
      <c r="L102" s="382"/>
      <c r="M102" s="378" t="s">
        <v>43</v>
      </c>
      <c r="N102" s="379"/>
      <c r="O102" s="379"/>
      <c r="P102" s="379"/>
      <c r="Q102" s="379"/>
      <c r="R102" s="379"/>
      <c r="S102" s="380"/>
      <c r="T102" s="43" t="s">
        <v>0</v>
      </c>
      <c r="U102" s="44">
        <f>IFERROR(SUM(U92:U100),"0")</f>
        <v>0</v>
      </c>
      <c r="V102" s="44">
        <f>IFERROR(SUM(V92:V100),"0")</f>
        <v>0</v>
      </c>
      <c r="W102" s="43"/>
      <c r="X102" s="68"/>
      <c r="Y102" s="68"/>
    </row>
    <row r="103" spans="1:29" ht="14.25" customHeight="1" x14ac:dyDescent="0.25">
      <c r="A103" s="373" t="s">
        <v>80</v>
      </c>
      <c r="B103" s="373"/>
      <c r="C103" s="373"/>
      <c r="D103" s="373"/>
      <c r="E103" s="373"/>
      <c r="F103" s="373"/>
      <c r="G103" s="373"/>
      <c r="H103" s="373"/>
      <c r="I103" s="373"/>
      <c r="J103" s="373"/>
      <c r="K103" s="373"/>
      <c r="L103" s="373"/>
      <c r="M103" s="373"/>
      <c r="N103" s="373"/>
      <c r="O103" s="373"/>
      <c r="P103" s="373"/>
      <c r="Q103" s="373"/>
      <c r="R103" s="373"/>
      <c r="S103" s="373"/>
      <c r="T103" s="373"/>
      <c r="U103" s="373"/>
      <c r="V103" s="373"/>
      <c r="W103" s="373"/>
      <c r="X103" s="67"/>
      <c r="Y103" s="67"/>
    </row>
    <row r="104" spans="1:29" ht="27" customHeight="1" x14ac:dyDescent="0.25">
      <c r="A104" s="64" t="s">
        <v>196</v>
      </c>
      <c r="B104" s="64" t="s">
        <v>197</v>
      </c>
      <c r="C104" s="37">
        <v>4301051437</v>
      </c>
      <c r="D104" s="374">
        <v>4607091386967</v>
      </c>
      <c r="E104" s="374"/>
      <c r="F104" s="63">
        <v>1.35</v>
      </c>
      <c r="G104" s="38">
        <v>6</v>
      </c>
      <c r="H104" s="63">
        <v>8.1</v>
      </c>
      <c r="I104" s="63">
        <v>8.6639999999999997</v>
      </c>
      <c r="J104" s="38">
        <v>56</v>
      </c>
      <c r="K104" s="39" t="s">
        <v>143</v>
      </c>
      <c r="L104" s="38">
        <v>45</v>
      </c>
      <c r="M104" s="430" t="s">
        <v>198</v>
      </c>
      <c r="N104" s="376"/>
      <c r="O104" s="376"/>
      <c r="P104" s="376"/>
      <c r="Q104" s="377"/>
      <c r="R104" s="40" t="s">
        <v>48</v>
      </c>
      <c r="S104" s="40" t="s">
        <v>48</v>
      </c>
      <c r="T104" s="41" t="s">
        <v>0</v>
      </c>
      <c r="U104" s="59">
        <v>0</v>
      </c>
      <c r="V104" s="56">
        <f t="shared" ref="V104:V110" si="6">IFERROR(IF(U104="",0,CEILING((U104/$H104),1)*$H104),"")</f>
        <v>0</v>
      </c>
      <c r="W104" s="42" t="str">
        <f>IFERROR(IF(V104=0,"",ROUNDUP(V104/H104,0)*0.02175),"")</f>
        <v/>
      </c>
      <c r="X104" s="69" t="s">
        <v>48</v>
      </c>
      <c r="Y104" s="70" t="s">
        <v>48</v>
      </c>
      <c r="AC104" s="120" t="s">
        <v>65</v>
      </c>
    </row>
    <row r="105" spans="1:29" ht="16.5" customHeight="1" x14ac:dyDescent="0.25">
      <c r="A105" s="64" t="s">
        <v>199</v>
      </c>
      <c r="B105" s="64" t="s">
        <v>200</v>
      </c>
      <c r="C105" s="37">
        <v>4301051311</v>
      </c>
      <c r="D105" s="374">
        <v>4607091385304</v>
      </c>
      <c r="E105" s="374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79</v>
      </c>
      <c r="L105" s="38">
        <v>40</v>
      </c>
      <c r="M105" s="43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76"/>
      <c r="O105" s="376"/>
      <c r="P105" s="376"/>
      <c r="Q105" s="377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si="6"/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121" t="s">
        <v>65</v>
      </c>
    </row>
    <row r="106" spans="1:29" ht="16.5" customHeight="1" x14ac:dyDescent="0.25">
      <c r="A106" s="64" t="s">
        <v>201</v>
      </c>
      <c r="B106" s="64" t="s">
        <v>202</v>
      </c>
      <c r="C106" s="37">
        <v>4301051306</v>
      </c>
      <c r="D106" s="374">
        <v>4607091386264</v>
      </c>
      <c r="E106" s="374"/>
      <c r="F106" s="63">
        <v>0.5</v>
      </c>
      <c r="G106" s="38">
        <v>6</v>
      </c>
      <c r="H106" s="63">
        <v>3</v>
      </c>
      <c r="I106" s="63">
        <v>3.278</v>
      </c>
      <c r="J106" s="38">
        <v>156</v>
      </c>
      <c r="K106" s="39" t="s">
        <v>79</v>
      </c>
      <c r="L106" s="38">
        <v>31</v>
      </c>
      <c r="M106" s="432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76"/>
      <c r="O106" s="376"/>
      <c r="P106" s="376"/>
      <c r="Q106" s="377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IFERROR(IF(V106=0,"",ROUNDUP(V106/H106,0)*0.00753),"")</f>
        <v/>
      </c>
      <c r="X106" s="69" t="s">
        <v>48</v>
      </c>
      <c r="Y106" s="70" t="s">
        <v>48</v>
      </c>
      <c r="AC106" s="122" t="s">
        <v>65</v>
      </c>
    </row>
    <row r="107" spans="1:29" ht="27" customHeight="1" x14ac:dyDescent="0.25">
      <c r="A107" s="64" t="s">
        <v>203</v>
      </c>
      <c r="B107" s="64" t="s">
        <v>204</v>
      </c>
      <c r="C107" s="37">
        <v>4301051436</v>
      </c>
      <c r="D107" s="374">
        <v>4607091385731</v>
      </c>
      <c r="E107" s="374"/>
      <c r="F107" s="63">
        <v>0.45</v>
      </c>
      <c r="G107" s="38">
        <v>6</v>
      </c>
      <c r="H107" s="63">
        <v>2.7</v>
      </c>
      <c r="I107" s="63">
        <v>2.972</v>
      </c>
      <c r="J107" s="38">
        <v>156</v>
      </c>
      <c r="K107" s="39" t="s">
        <v>143</v>
      </c>
      <c r="L107" s="38">
        <v>45</v>
      </c>
      <c r="M107" s="433" t="s">
        <v>205</v>
      </c>
      <c r="N107" s="376"/>
      <c r="O107" s="376"/>
      <c r="P107" s="376"/>
      <c r="Q107" s="377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IFERROR(IF(V107=0,"",ROUNDUP(V107/H107,0)*0.00753),"")</f>
        <v/>
      </c>
      <c r="X107" s="69" t="s">
        <v>48</v>
      </c>
      <c r="Y107" s="70" t="s">
        <v>48</v>
      </c>
      <c r="AC107" s="123" t="s">
        <v>65</v>
      </c>
    </row>
    <row r="108" spans="1:29" ht="27" customHeight="1" x14ac:dyDescent="0.25">
      <c r="A108" s="64" t="s">
        <v>206</v>
      </c>
      <c r="B108" s="64" t="s">
        <v>207</v>
      </c>
      <c r="C108" s="37">
        <v>4301051439</v>
      </c>
      <c r="D108" s="374">
        <v>4680115880214</v>
      </c>
      <c r="E108" s="374"/>
      <c r="F108" s="63">
        <v>0.45</v>
      </c>
      <c r="G108" s="38">
        <v>6</v>
      </c>
      <c r="H108" s="63">
        <v>2.7</v>
      </c>
      <c r="I108" s="63">
        <v>2.988</v>
      </c>
      <c r="J108" s="38">
        <v>120</v>
      </c>
      <c r="K108" s="39" t="s">
        <v>143</v>
      </c>
      <c r="L108" s="38">
        <v>45</v>
      </c>
      <c r="M108" s="434" t="s">
        <v>208</v>
      </c>
      <c r="N108" s="376"/>
      <c r="O108" s="376"/>
      <c r="P108" s="376"/>
      <c r="Q108" s="377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IFERROR(IF(V108=0,"",ROUNDUP(V108/H108,0)*0.00937),"")</f>
        <v/>
      </c>
      <c r="X108" s="69" t="s">
        <v>48</v>
      </c>
      <c r="Y108" s="70" t="s">
        <v>48</v>
      </c>
      <c r="AC108" s="124" t="s">
        <v>65</v>
      </c>
    </row>
    <row r="109" spans="1:29" ht="27" customHeight="1" x14ac:dyDescent="0.25">
      <c r="A109" s="64" t="s">
        <v>209</v>
      </c>
      <c r="B109" s="64" t="s">
        <v>210</v>
      </c>
      <c r="C109" s="37">
        <v>4301051438</v>
      </c>
      <c r="D109" s="374">
        <v>4680115880894</v>
      </c>
      <c r="E109" s="374"/>
      <c r="F109" s="63">
        <v>0.33</v>
      </c>
      <c r="G109" s="38">
        <v>6</v>
      </c>
      <c r="H109" s="63">
        <v>1.98</v>
      </c>
      <c r="I109" s="63">
        <v>2.258</v>
      </c>
      <c r="J109" s="38">
        <v>156</v>
      </c>
      <c r="K109" s="39" t="s">
        <v>143</v>
      </c>
      <c r="L109" s="38">
        <v>45</v>
      </c>
      <c r="M109" s="435" t="s">
        <v>211</v>
      </c>
      <c r="N109" s="376"/>
      <c r="O109" s="376"/>
      <c r="P109" s="376"/>
      <c r="Q109" s="377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125" t="s">
        <v>65</v>
      </c>
    </row>
    <row r="110" spans="1:29" ht="27" customHeight="1" x14ac:dyDescent="0.25">
      <c r="A110" s="64" t="s">
        <v>212</v>
      </c>
      <c r="B110" s="64" t="s">
        <v>213</v>
      </c>
      <c r="C110" s="37">
        <v>4301051313</v>
      </c>
      <c r="D110" s="374">
        <v>4607091385427</v>
      </c>
      <c r="E110" s="374"/>
      <c r="F110" s="63">
        <v>0.5</v>
      </c>
      <c r="G110" s="38">
        <v>6</v>
      </c>
      <c r="H110" s="63">
        <v>3</v>
      </c>
      <c r="I110" s="63">
        <v>3.2719999999999998</v>
      </c>
      <c r="J110" s="38">
        <v>156</v>
      </c>
      <c r="K110" s="39" t="s">
        <v>79</v>
      </c>
      <c r="L110" s="38">
        <v>40</v>
      </c>
      <c r="M110" s="43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0" s="376"/>
      <c r="O110" s="376"/>
      <c r="P110" s="376"/>
      <c r="Q110" s="377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126" t="s">
        <v>65</v>
      </c>
    </row>
    <row r="111" spans="1:29" x14ac:dyDescent="0.2">
      <c r="A111" s="381"/>
      <c r="B111" s="381"/>
      <c r="C111" s="381"/>
      <c r="D111" s="381"/>
      <c r="E111" s="381"/>
      <c r="F111" s="381"/>
      <c r="G111" s="381"/>
      <c r="H111" s="381"/>
      <c r="I111" s="381"/>
      <c r="J111" s="381"/>
      <c r="K111" s="381"/>
      <c r="L111" s="382"/>
      <c r="M111" s="378" t="s">
        <v>43</v>
      </c>
      <c r="N111" s="379"/>
      <c r="O111" s="379"/>
      <c r="P111" s="379"/>
      <c r="Q111" s="379"/>
      <c r="R111" s="379"/>
      <c r="S111" s="380"/>
      <c r="T111" s="43" t="s">
        <v>42</v>
      </c>
      <c r="U111" s="44">
        <f>IFERROR(U104/H104,"0")+IFERROR(U105/H105,"0")+IFERROR(U106/H106,"0")+IFERROR(U107/H107,"0")+IFERROR(U108/H108,"0")+IFERROR(U109/H109,"0")+IFERROR(U110/H110,"0")</f>
        <v>0</v>
      </c>
      <c r="V111" s="44">
        <f>IFERROR(V104/H104,"0")+IFERROR(V105/H105,"0")+IFERROR(V106/H106,"0")+IFERROR(V107/H107,"0")+IFERROR(V108/H108,"0")+IFERROR(V109/H109,"0")+IFERROR(V110/H110,"0")</f>
        <v>0</v>
      </c>
      <c r="W111" s="44">
        <f>IFERROR(IF(W104="",0,W104),"0")+IFERROR(IF(W105="",0,W105),"0")+IFERROR(IF(W106="",0,W106),"0")+IFERROR(IF(W107="",0,W107),"0")+IFERROR(IF(W108="",0,W108),"0")+IFERROR(IF(W109="",0,W109),"0")+IFERROR(IF(W110="",0,W110),"0")</f>
        <v>0</v>
      </c>
      <c r="X111" s="68"/>
      <c r="Y111" s="68"/>
    </row>
    <row r="112" spans="1:29" x14ac:dyDescent="0.2">
      <c r="A112" s="381"/>
      <c r="B112" s="381"/>
      <c r="C112" s="381"/>
      <c r="D112" s="381"/>
      <c r="E112" s="381"/>
      <c r="F112" s="381"/>
      <c r="G112" s="381"/>
      <c r="H112" s="381"/>
      <c r="I112" s="381"/>
      <c r="J112" s="381"/>
      <c r="K112" s="381"/>
      <c r="L112" s="382"/>
      <c r="M112" s="378" t="s">
        <v>43</v>
      </c>
      <c r="N112" s="379"/>
      <c r="O112" s="379"/>
      <c r="P112" s="379"/>
      <c r="Q112" s="379"/>
      <c r="R112" s="379"/>
      <c r="S112" s="380"/>
      <c r="T112" s="43" t="s">
        <v>0</v>
      </c>
      <c r="U112" s="44">
        <f>IFERROR(SUM(U104:U110),"0")</f>
        <v>0</v>
      </c>
      <c r="V112" s="44">
        <f>IFERROR(SUM(V104:V110),"0")</f>
        <v>0</v>
      </c>
      <c r="W112" s="43"/>
      <c r="X112" s="68"/>
      <c r="Y112" s="68"/>
    </row>
    <row r="113" spans="1:29" ht="14.25" customHeight="1" x14ac:dyDescent="0.25">
      <c r="A113" s="373" t="s">
        <v>214</v>
      </c>
      <c r="B113" s="373"/>
      <c r="C113" s="373"/>
      <c r="D113" s="373"/>
      <c r="E113" s="373"/>
      <c r="F113" s="373"/>
      <c r="G113" s="373"/>
      <c r="H113" s="373"/>
      <c r="I113" s="373"/>
      <c r="J113" s="373"/>
      <c r="K113" s="373"/>
      <c r="L113" s="373"/>
      <c r="M113" s="373"/>
      <c r="N113" s="373"/>
      <c r="O113" s="373"/>
      <c r="P113" s="373"/>
      <c r="Q113" s="373"/>
      <c r="R113" s="373"/>
      <c r="S113" s="373"/>
      <c r="T113" s="373"/>
      <c r="U113" s="373"/>
      <c r="V113" s="373"/>
      <c r="W113" s="373"/>
      <c r="X113" s="67"/>
      <c r="Y113" s="67"/>
    </row>
    <row r="114" spans="1:29" ht="27" customHeight="1" x14ac:dyDescent="0.25">
      <c r="A114" s="64" t="s">
        <v>215</v>
      </c>
      <c r="B114" s="64" t="s">
        <v>216</v>
      </c>
      <c r="C114" s="37">
        <v>4301060296</v>
      </c>
      <c r="D114" s="374">
        <v>4607091383065</v>
      </c>
      <c r="E114" s="374"/>
      <c r="F114" s="63">
        <v>0.83</v>
      </c>
      <c r="G114" s="38">
        <v>4</v>
      </c>
      <c r="H114" s="63">
        <v>3.32</v>
      </c>
      <c r="I114" s="63">
        <v>3.5819999999999999</v>
      </c>
      <c r="J114" s="38">
        <v>120</v>
      </c>
      <c r="K114" s="39" t="s">
        <v>79</v>
      </c>
      <c r="L114" s="38">
        <v>30</v>
      </c>
      <c r="M114" s="43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4" s="376"/>
      <c r="O114" s="376"/>
      <c r="P114" s="376"/>
      <c r="Q114" s="377"/>
      <c r="R114" s="40" t="s">
        <v>48</v>
      </c>
      <c r="S114" s="40" t="s">
        <v>48</v>
      </c>
      <c r="T114" s="41" t="s">
        <v>0</v>
      </c>
      <c r="U114" s="59">
        <v>0</v>
      </c>
      <c r="V114" s="56">
        <f>IFERROR(IF(U114="",0,CEILING((U114/$H114),1)*$H114),"")</f>
        <v>0</v>
      </c>
      <c r="W114" s="42" t="str">
        <f>IFERROR(IF(V114=0,"",ROUNDUP(V114/H114,0)*0.00937),"")</f>
        <v/>
      </c>
      <c r="X114" s="69" t="s">
        <v>48</v>
      </c>
      <c r="Y114" s="70" t="s">
        <v>48</v>
      </c>
      <c r="AC114" s="127" t="s">
        <v>65</v>
      </c>
    </row>
    <row r="115" spans="1:29" ht="27" customHeight="1" x14ac:dyDescent="0.25">
      <c r="A115" s="64" t="s">
        <v>217</v>
      </c>
      <c r="B115" s="64" t="s">
        <v>218</v>
      </c>
      <c r="C115" s="37">
        <v>4301060350</v>
      </c>
      <c r="D115" s="374">
        <v>4680115881532</v>
      </c>
      <c r="E115" s="374"/>
      <c r="F115" s="63">
        <v>1.35</v>
      </c>
      <c r="G115" s="38">
        <v>6</v>
      </c>
      <c r="H115" s="63">
        <v>8.1</v>
      </c>
      <c r="I115" s="63">
        <v>8.58</v>
      </c>
      <c r="J115" s="38">
        <v>56</v>
      </c>
      <c r="K115" s="39" t="s">
        <v>143</v>
      </c>
      <c r="L115" s="38">
        <v>30</v>
      </c>
      <c r="M115" s="438" t="s">
        <v>219</v>
      </c>
      <c r="N115" s="376"/>
      <c r="O115" s="376"/>
      <c r="P115" s="376"/>
      <c r="Q115" s="377"/>
      <c r="R115" s="40" t="s">
        <v>48</v>
      </c>
      <c r="S115" s="40" t="s">
        <v>48</v>
      </c>
      <c r="T115" s="41" t="s">
        <v>0</v>
      </c>
      <c r="U115" s="59">
        <v>0</v>
      </c>
      <c r="V115" s="56">
        <f>IFERROR(IF(U115="",0,CEILING((U115/$H115),1)*$H115),"")</f>
        <v>0</v>
      </c>
      <c r="W115" s="42" t="str">
        <f>IFERROR(IF(V115=0,"",ROUNDUP(V115/H115,0)*0.02175),"")</f>
        <v/>
      </c>
      <c r="X115" s="69" t="s">
        <v>48</v>
      </c>
      <c r="Y115" s="70" t="s">
        <v>48</v>
      </c>
      <c r="AC115" s="128" t="s">
        <v>65</v>
      </c>
    </row>
    <row r="116" spans="1:29" ht="16.5" customHeight="1" x14ac:dyDescent="0.25">
      <c r="A116" s="64" t="s">
        <v>220</v>
      </c>
      <c r="B116" s="64" t="s">
        <v>221</v>
      </c>
      <c r="C116" s="37">
        <v>4301060309</v>
      </c>
      <c r="D116" s="374">
        <v>4680115880238</v>
      </c>
      <c r="E116" s="374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9" t="s">
        <v>79</v>
      </c>
      <c r="L116" s="38">
        <v>40</v>
      </c>
      <c r="M116" s="439" t="s">
        <v>222</v>
      </c>
      <c r="N116" s="376"/>
      <c r="O116" s="376"/>
      <c r="P116" s="376"/>
      <c r="Q116" s="377"/>
      <c r="R116" s="40" t="s">
        <v>48</v>
      </c>
      <c r="S116" s="40" t="s">
        <v>48</v>
      </c>
      <c r="T116" s="41" t="s">
        <v>0</v>
      </c>
      <c r="U116" s="59">
        <v>0</v>
      </c>
      <c r="V116" s="56">
        <f>IFERROR(IF(U116="",0,CEILING((U116/$H116),1)*$H116),"")</f>
        <v>0</v>
      </c>
      <c r="W116" s="42" t="str">
        <f>IFERROR(IF(V116=0,"",ROUNDUP(V116/H116,0)*0.00753),"")</f>
        <v/>
      </c>
      <c r="X116" s="69" t="s">
        <v>48</v>
      </c>
      <c r="Y116" s="70" t="s">
        <v>48</v>
      </c>
      <c r="AC116" s="129" t="s">
        <v>65</v>
      </c>
    </row>
    <row r="117" spans="1:29" ht="27" customHeight="1" x14ac:dyDescent="0.25">
      <c r="A117" s="64" t="s">
        <v>223</v>
      </c>
      <c r="B117" s="64" t="s">
        <v>224</v>
      </c>
      <c r="C117" s="37">
        <v>4301060351</v>
      </c>
      <c r="D117" s="374">
        <v>4680115881464</v>
      </c>
      <c r="E117" s="374"/>
      <c r="F117" s="63">
        <v>0.4</v>
      </c>
      <c r="G117" s="38">
        <v>6</v>
      </c>
      <c r="H117" s="63">
        <v>2.4</v>
      </c>
      <c r="I117" s="63">
        <v>2.6</v>
      </c>
      <c r="J117" s="38">
        <v>156</v>
      </c>
      <c r="K117" s="39" t="s">
        <v>143</v>
      </c>
      <c r="L117" s="38">
        <v>30</v>
      </c>
      <c r="M117" s="440" t="s">
        <v>225</v>
      </c>
      <c r="N117" s="376"/>
      <c r="O117" s="376"/>
      <c r="P117" s="376"/>
      <c r="Q117" s="377"/>
      <c r="R117" s="40" t="s">
        <v>48</v>
      </c>
      <c r="S117" s="40" t="s">
        <v>48</v>
      </c>
      <c r="T117" s="41" t="s">
        <v>0</v>
      </c>
      <c r="U117" s="59">
        <v>0</v>
      </c>
      <c r="V117" s="56">
        <f>IFERROR(IF(U117="",0,CEILING((U117/$H117),1)*$H117),"")</f>
        <v>0</v>
      </c>
      <c r="W117" s="42" t="str">
        <f>IFERROR(IF(V117=0,"",ROUNDUP(V117/H117,0)*0.00753),"")</f>
        <v/>
      </c>
      <c r="X117" s="69" t="s">
        <v>48</v>
      </c>
      <c r="Y117" s="70" t="s">
        <v>48</v>
      </c>
      <c r="AC117" s="130" t="s">
        <v>65</v>
      </c>
    </row>
    <row r="118" spans="1:29" x14ac:dyDescent="0.2">
      <c r="A118" s="381"/>
      <c r="B118" s="381"/>
      <c r="C118" s="381"/>
      <c r="D118" s="381"/>
      <c r="E118" s="381"/>
      <c r="F118" s="381"/>
      <c r="G118" s="381"/>
      <c r="H118" s="381"/>
      <c r="I118" s="381"/>
      <c r="J118" s="381"/>
      <c r="K118" s="381"/>
      <c r="L118" s="382"/>
      <c r="M118" s="378" t="s">
        <v>43</v>
      </c>
      <c r="N118" s="379"/>
      <c r="O118" s="379"/>
      <c r="P118" s="379"/>
      <c r="Q118" s="379"/>
      <c r="R118" s="379"/>
      <c r="S118" s="380"/>
      <c r="T118" s="43" t="s">
        <v>42</v>
      </c>
      <c r="U118" s="44">
        <f>IFERROR(U114/H114,"0")+IFERROR(U115/H115,"0")+IFERROR(U116/H116,"0")+IFERROR(U117/H117,"0")</f>
        <v>0</v>
      </c>
      <c r="V118" s="44">
        <f>IFERROR(V114/H114,"0")+IFERROR(V115/H115,"0")+IFERROR(V116/H116,"0")+IFERROR(V117/H117,"0")</f>
        <v>0</v>
      </c>
      <c r="W118" s="44">
        <f>IFERROR(IF(W114="",0,W114),"0")+IFERROR(IF(W115="",0,W115),"0")+IFERROR(IF(W116="",0,W116),"0")+IFERROR(IF(W117="",0,W117),"0")</f>
        <v>0</v>
      </c>
      <c r="X118" s="68"/>
      <c r="Y118" s="68"/>
    </row>
    <row r="119" spans="1:29" x14ac:dyDescent="0.2">
      <c r="A119" s="381"/>
      <c r="B119" s="381"/>
      <c r="C119" s="381"/>
      <c r="D119" s="381"/>
      <c r="E119" s="381"/>
      <c r="F119" s="381"/>
      <c r="G119" s="381"/>
      <c r="H119" s="381"/>
      <c r="I119" s="381"/>
      <c r="J119" s="381"/>
      <c r="K119" s="381"/>
      <c r="L119" s="382"/>
      <c r="M119" s="378" t="s">
        <v>43</v>
      </c>
      <c r="N119" s="379"/>
      <c r="O119" s="379"/>
      <c r="P119" s="379"/>
      <c r="Q119" s="379"/>
      <c r="R119" s="379"/>
      <c r="S119" s="380"/>
      <c r="T119" s="43" t="s">
        <v>0</v>
      </c>
      <c r="U119" s="44">
        <f>IFERROR(SUM(U114:U117),"0")</f>
        <v>0</v>
      </c>
      <c r="V119" s="44">
        <f>IFERROR(SUM(V114:V117),"0")</f>
        <v>0</v>
      </c>
      <c r="W119" s="43"/>
      <c r="X119" s="68"/>
      <c r="Y119" s="68"/>
    </row>
    <row r="120" spans="1:29" ht="16.5" customHeight="1" x14ac:dyDescent="0.25">
      <c r="A120" s="372" t="s">
        <v>226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66"/>
      <c r="Y120" s="66"/>
    </row>
    <row r="121" spans="1:29" ht="14.25" customHeight="1" x14ac:dyDescent="0.25">
      <c r="A121" s="373" t="s">
        <v>80</v>
      </c>
      <c r="B121" s="373"/>
      <c r="C121" s="373"/>
      <c r="D121" s="373"/>
      <c r="E121" s="373"/>
      <c r="F121" s="373"/>
      <c r="G121" s="373"/>
      <c r="H121" s="373"/>
      <c r="I121" s="373"/>
      <c r="J121" s="373"/>
      <c r="K121" s="373"/>
      <c r="L121" s="373"/>
      <c r="M121" s="373"/>
      <c r="N121" s="373"/>
      <c r="O121" s="373"/>
      <c r="P121" s="373"/>
      <c r="Q121" s="373"/>
      <c r="R121" s="373"/>
      <c r="S121" s="373"/>
      <c r="T121" s="373"/>
      <c r="U121" s="373"/>
      <c r="V121" s="373"/>
      <c r="W121" s="373"/>
      <c r="X121" s="67"/>
      <c r="Y121" s="67"/>
    </row>
    <row r="122" spans="1:29" ht="27" customHeight="1" x14ac:dyDescent="0.25">
      <c r="A122" s="64" t="s">
        <v>227</v>
      </c>
      <c r="B122" s="64" t="s">
        <v>228</v>
      </c>
      <c r="C122" s="37">
        <v>4301051360</v>
      </c>
      <c r="D122" s="374">
        <v>4607091385168</v>
      </c>
      <c r="E122" s="374"/>
      <c r="F122" s="63">
        <v>1.35</v>
      </c>
      <c r="G122" s="38">
        <v>6</v>
      </c>
      <c r="H122" s="63">
        <v>8.1</v>
      </c>
      <c r="I122" s="63">
        <v>8.6579999999999995</v>
      </c>
      <c r="J122" s="38">
        <v>56</v>
      </c>
      <c r="K122" s="39" t="s">
        <v>143</v>
      </c>
      <c r="L122" s="38">
        <v>45</v>
      </c>
      <c r="M122" s="44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2" s="376"/>
      <c r="O122" s="376"/>
      <c r="P122" s="376"/>
      <c r="Q122" s="377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IFERROR(IF(V122=0,"",ROUNDUP(V122/H122,0)*0.02175),"")</f>
        <v/>
      </c>
      <c r="X122" s="69" t="s">
        <v>48</v>
      </c>
      <c r="Y122" s="70" t="s">
        <v>48</v>
      </c>
      <c r="AC122" s="131" t="s">
        <v>65</v>
      </c>
    </row>
    <row r="123" spans="1:29" ht="16.5" customHeight="1" x14ac:dyDescent="0.25">
      <c r="A123" s="64" t="s">
        <v>229</v>
      </c>
      <c r="B123" s="64" t="s">
        <v>230</v>
      </c>
      <c r="C123" s="37">
        <v>4301051362</v>
      </c>
      <c r="D123" s="374">
        <v>4607091383256</v>
      </c>
      <c r="E123" s="374"/>
      <c r="F123" s="63">
        <v>0.33</v>
      </c>
      <c r="G123" s="38">
        <v>6</v>
      </c>
      <c r="H123" s="63">
        <v>1.98</v>
      </c>
      <c r="I123" s="63">
        <v>2.246</v>
      </c>
      <c r="J123" s="38">
        <v>156</v>
      </c>
      <c r="K123" s="39" t="s">
        <v>143</v>
      </c>
      <c r="L123" s="38">
        <v>45</v>
      </c>
      <c r="M123" s="44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3" s="376"/>
      <c r="O123" s="376"/>
      <c r="P123" s="376"/>
      <c r="Q123" s="377"/>
      <c r="R123" s="40" t="s">
        <v>48</v>
      </c>
      <c r="S123" s="40" t="s">
        <v>48</v>
      </c>
      <c r="T123" s="41" t="s">
        <v>0</v>
      </c>
      <c r="U123" s="59">
        <v>0</v>
      </c>
      <c r="V123" s="56">
        <f>IFERROR(IF(U123="",0,CEILING((U123/$H123),1)*$H123),"")</f>
        <v>0</v>
      </c>
      <c r="W123" s="42" t="str">
        <f>IFERROR(IF(V123=0,"",ROUNDUP(V123/H123,0)*0.00753),"")</f>
        <v/>
      </c>
      <c r="X123" s="69" t="s">
        <v>48</v>
      </c>
      <c r="Y123" s="70" t="s">
        <v>48</v>
      </c>
      <c r="AC123" s="132" t="s">
        <v>65</v>
      </c>
    </row>
    <row r="124" spans="1:29" ht="16.5" customHeight="1" x14ac:dyDescent="0.25">
      <c r="A124" s="64" t="s">
        <v>231</v>
      </c>
      <c r="B124" s="64" t="s">
        <v>232</v>
      </c>
      <c r="C124" s="37">
        <v>4301051358</v>
      </c>
      <c r="D124" s="374">
        <v>4607091385748</v>
      </c>
      <c r="E124" s="374"/>
      <c r="F124" s="63">
        <v>0.45</v>
      </c>
      <c r="G124" s="38">
        <v>6</v>
      </c>
      <c r="H124" s="63">
        <v>2.7</v>
      </c>
      <c r="I124" s="63">
        <v>2.972</v>
      </c>
      <c r="J124" s="38">
        <v>156</v>
      </c>
      <c r="K124" s="39" t="s">
        <v>143</v>
      </c>
      <c r="L124" s="38">
        <v>45</v>
      </c>
      <c r="M124" s="44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4" s="376"/>
      <c r="O124" s="376"/>
      <c r="P124" s="376"/>
      <c r="Q124" s="377"/>
      <c r="R124" s="40" t="s">
        <v>48</v>
      </c>
      <c r="S124" s="40" t="s">
        <v>48</v>
      </c>
      <c r="T124" s="41" t="s">
        <v>0</v>
      </c>
      <c r="U124" s="59">
        <v>0</v>
      </c>
      <c r="V124" s="56">
        <f>IFERROR(IF(U124="",0,CEILING((U124/$H124),1)*$H124),"")</f>
        <v>0</v>
      </c>
      <c r="W124" s="42" t="str">
        <f>IFERROR(IF(V124=0,"",ROUNDUP(V124/H124,0)*0.00753),"")</f>
        <v/>
      </c>
      <c r="X124" s="69" t="s">
        <v>48</v>
      </c>
      <c r="Y124" s="70" t="s">
        <v>48</v>
      </c>
      <c r="AC124" s="133" t="s">
        <v>65</v>
      </c>
    </row>
    <row r="125" spans="1:29" ht="16.5" customHeight="1" x14ac:dyDescent="0.25">
      <c r="A125" s="64" t="s">
        <v>233</v>
      </c>
      <c r="B125" s="64" t="s">
        <v>234</v>
      </c>
      <c r="C125" s="37">
        <v>4301051364</v>
      </c>
      <c r="D125" s="374">
        <v>4607091384581</v>
      </c>
      <c r="E125" s="374"/>
      <c r="F125" s="63">
        <v>0.67</v>
      </c>
      <c r="G125" s="38">
        <v>4</v>
      </c>
      <c r="H125" s="63">
        <v>2.68</v>
      </c>
      <c r="I125" s="63">
        <v>2.9420000000000002</v>
      </c>
      <c r="J125" s="38">
        <v>120</v>
      </c>
      <c r="K125" s="39" t="s">
        <v>143</v>
      </c>
      <c r="L125" s="38">
        <v>45</v>
      </c>
      <c r="M125" s="44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5" s="376"/>
      <c r="O125" s="376"/>
      <c r="P125" s="376"/>
      <c r="Q125" s="377"/>
      <c r="R125" s="40" t="s">
        <v>48</v>
      </c>
      <c r="S125" s="40" t="s">
        <v>48</v>
      </c>
      <c r="T125" s="41" t="s">
        <v>0</v>
      </c>
      <c r="U125" s="59">
        <v>0</v>
      </c>
      <c r="V125" s="56">
        <f>IFERROR(IF(U125="",0,CEILING((U125/$H125),1)*$H125),"")</f>
        <v>0</v>
      </c>
      <c r="W125" s="42" t="str">
        <f>IFERROR(IF(V125=0,"",ROUNDUP(V125/H125,0)*0.00937),"")</f>
        <v/>
      </c>
      <c r="X125" s="69" t="s">
        <v>48</v>
      </c>
      <c r="Y125" s="70" t="s">
        <v>48</v>
      </c>
      <c r="AC125" s="134" t="s">
        <v>65</v>
      </c>
    </row>
    <row r="126" spans="1:29" x14ac:dyDescent="0.2">
      <c r="A126" s="381"/>
      <c r="B126" s="381"/>
      <c r="C126" s="381"/>
      <c r="D126" s="381"/>
      <c r="E126" s="381"/>
      <c r="F126" s="381"/>
      <c r="G126" s="381"/>
      <c r="H126" s="381"/>
      <c r="I126" s="381"/>
      <c r="J126" s="381"/>
      <c r="K126" s="381"/>
      <c r="L126" s="382"/>
      <c r="M126" s="378" t="s">
        <v>43</v>
      </c>
      <c r="N126" s="379"/>
      <c r="O126" s="379"/>
      <c r="P126" s="379"/>
      <c r="Q126" s="379"/>
      <c r="R126" s="379"/>
      <c r="S126" s="380"/>
      <c r="T126" s="43" t="s">
        <v>42</v>
      </c>
      <c r="U126" s="44">
        <f>IFERROR(U122/H122,"0")+IFERROR(U123/H123,"0")+IFERROR(U124/H124,"0")+IFERROR(U125/H125,"0")</f>
        <v>0</v>
      </c>
      <c r="V126" s="44">
        <f>IFERROR(V122/H122,"0")+IFERROR(V123/H123,"0")+IFERROR(V124/H124,"0")+IFERROR(V125/H125,"0")</f>
        <v>0</v>
      </c>
      <c r="W126" s="44">
        <f>IFERROR(IF(W122="",0,W122),"0")+IFERROR(IF(W123="",0,W123),"0")+IFERROR(IF(W124="",0,W124),"0")+IFERROR(IF(W125="",0,W125),"0")</f>
        <v>0</v>
      </c>
      <c r="X126" s="68"/>
      <c r="Y126" s="68"/>
    </row>
    <row r="127" spans="1:29" x14ac:dyDescent="0.2">
      <c r="A127" s="381"/>
      <c r="B127" s="381"/>
      <c r="C127" s="381"/>
      <c r="D127" s="381"/>
      <c r="E127" s="381"/>
      <c r="F127" s="381"/>
      <c r="G127" s="381"/>
      <c r="H127" s="381"/>
      <c r="I127" s="381"/>
      <c r="J127" s="381"/>
      <c r="K127" s="381"/>
      <c r="L127" s="382"/>
      <c r="M127" s="378" t="s">
        <v>43</v>
      </c>
      <c r="N127" s="379"/>
      <c r="O127" s="379"/>
      <c r="P127" s="379"/>
      <c r="Q127" s="379"/>
      <c r="R127" s="379"/>
      <c r="S127" s="380"/>
      <c r="T127" s="43" t="s">
        <v>0</v>
      </c>
      <c r="U127" s="44">
        <f>IFERROR(SUM(U122:U125),"0")</f>
        <v>0</v>
      </c>
      <c r="V127" s="44">
        <f>IFERROR(SUM(V122:V125),"0")</f>
        <v>0</v>
      </c>
      <c r="W127" s="43"/>
      <c r="X127" s="68"/>
      <c r="Y127" s="68"/>
    </row>
    <row r="128" spans="1:29" ht="27.75" customHeight="1" x14ac:dyDescent="0.2">
      <c r="A128" s="371" t="s">
        <v>235</v>
      </c>
      <c r="B128" s="371"/>
      <c r="C128" s="371"/>
      <c r="D128" s="371"/>
      <c r="E128" s="371"/>
      <c r="F128" s="371"/>
      <c r="G128" s="371"/>
      <c r="H128" s="371"/>
      <c r="I128" s="371"/>
      <c r="J128" s="371"/>
      <c r="K128" s="371"/>
      <c r="L128" s="371"/>
      <c r="M128" s="371"/>
      <c r="N128" s="371"/>
      <c r="O128" s="371"/>
      <c r="P128" s="371"/>
      <c r="Q128" s="371"/>
      <c r="R128" s="371"/>
      <c r="S128" s="371"/>
      <c r="T128" s="371"/>
      <c r="U128" s="371"/>
      <c r="V128" s="371"/>
      <c r="W128" s="371"/>
      <c r="X128" s="55"/>
      <c r="Y128" s="55"/>
    </row>
    <row r="129" spans="1:29" ht="16.5" customHeight="1" x14ac:dyDescent="0.25">
      <c r="A129" s="372" t="s">
        <v>236</v>
      </c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2"/>
      <c r="O129" s="372"/>
      <c r="P129" s="372"/>
      <c r="Q129" s="372"/>
      <c r="R129" s="372"/>
      <c r="S129" s="372"/>
      <c r="T129" s="372"/>
      <c r="U129" s="372"/>
      <c r="V129" s="372"/>
      <c r="W129" s="372"/>
      <c r="X129" s="66"/>
      <c r="Y129" s="66"/>
    </row>
    <row r="130" spans="1:29" ht="14.25" customHeight="1" x14ac:dyDescent="0.25">
      <c r="A130" s="373" t="s">
        <v>118</v>
      </c>
      <c r="B130" s="373"/>
      <c r="C130" s="373"/>
      <c r="D130" s="373"/>
      <c r="E130" s="373"/>
      <c r="F130" s="373"/>
      <c r="G130" s="373"/>
      <c r="H130" s="373"/>
      <c r="I130" s="373"/>
      <c r="J130" s="373"/>
      <c r="K130" s="373"/>
      <c r="L130" s="373"/>
      <c r="M130" s="373"/>
      <c r="N130" s="373"/>
      <c r="O130" s="373"/>
      <c r="P130" s="373"/>
      <c r="Q130" s="373"/>
      <c r="R130" s="373"/>
      <c r="S130" s="373"/>
      <c r="T130" s="373"/>
      <c r="U130" s="373"/>
      <c r="V130" s="373"/>
      <c r="W130" s="373"/>
      <c r="X130" s="67"/>
      <c r="Y130" s="67"/>
    </row>
    <row r="131" spans="1:29" ht="27" customHeight="1" x14ac:dyDescent="0.25">
      <c r="A131" s="64" t="s">
        <v>237</v>
      </c>
      <c r="B131" s="64" t="s">
        <v>238</v>
      </c>
      <c r="C131" s="37">
        <v>4301011223</v>
      </c>
      <c r="D131" s="374">
        <v>4607091383423</v>
      </c>
      <c r="E131" s="374"/>
      <c r="F131" s="63">
        <v>1.35</v>
      </c>
      <c r="G131" s="38">
        <v>8</v>
      </c>
      <c r="H131" s="63">
        <v>10.8</v>
      </c>
      <c r="I131" s="63">
        <v>11.375999999999999</v>
      </c>
      <c r="J131" s="38">
        <v>56</v>
      </c>
      <c r="K131" s="39" t="s">
        <v>143</v>
      </c>
      <c r="L131" s="38">
        <v>35</v>
      </c>
      <c r="M131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1" s="376"/>
      <c r="O131" s="376"/>
      <c r="P131" s="376"/>
      <c r="Q131" s="377"/>
      <c r="R131" s="40" t="s">
        <v>48</v>
      </c>
      <c r="S131" s="40" t="s">
        <v>48</v>
      </c>
      <c r="T131" s="41" t="s">
        <v>0</v>
      </c>
      <c r="U131" s="59">
        <v>0</v>
      </c>
      <c r="V131" s="56">
        <f>IFERROR(IF(U131="",0,CEILING((U131/$H131),1)*$H131),"")</f>
        <v>0</v>
      </c>
      <c r="W131" s="42" t="str">
        <f>IFERROR(IF(V131=0,"",ROUNDUP(V131/H131,0)*0.02175),"")</f>
        <v/>
      </c>
      <c r="X131" s="69" t="s">
        <v>48</v>
      </c>
      <c r="Y131" s="70" t="s">
        <v>48</v>
      </c>
      <c r="AC131" s="135" t="s">
        <v>65</v>
      </c>
    </row>
    <row r="132" spans="1:29" ht="27" customHeight="1" x14ac:dyDescent="0.25">
      <c r="A132" s="64" t="s">
        <v>239</v>
      </c>
      <c r="B132" s="64" t="s">
        <v>240</v>
      </c>
      <c r="C132" s="37">
        <v>4301011338</v>
      </c>
      <c r="D132" s="374">
        <v>4607091381405</v>
      </c>
      <c r="E132" s="374"/>
      <c r="F132" s="63">
        <v>1.35</v>
      </c>
      <c r="G132" s="38">
        <v>8</v>
      </c>
      <c r="H132" s="63">
        <v>10.8</v>
      </c>
      <c r="I132" s="63">
        <v>11.375999999999999</v>
      </c>
      <c r="J132" s="38">
        <v>56</v>
      </c>
      <c r="K132" s="39" t="s">
        <v>79</v>
      </c>
      <c r="L132" s="38">
        <v>35</v>
      </c>
      <c r="M132" s="44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2" s="376"/>
      <c r="O132" s="376"/>
      <c r="P132" s="376"/>
      <c r="Q132" s="377"/>
      <c r="R132" s="40" t="s">
        <v>48</v>
      </c>
      <c r="S132" s="40" t="s">
        <v>48</v>
      </c>
      <c r="T132" s="41" t="s">
        <v>0</v>
      </c>
      <c r="U132" s="59">
        <v>0</v>
      </c>
      <c r="V132" s="56">
        <f>IFERROR(IF(U132="",0,CEILING((U132/$H132),1)*$H132),"")</f>
        <v>0</v>
      </c>
      <c r="W132" s="42" t="str">
        <f>IFERROR(IF(V132=0,"",ROUNDUP(V132/H132,0)*0.02175),"")</f>
        <v/>
      </c>
      <c r="X132" s="69" t="s">
        <v>48</v>
      </c>
      <c r="Y132" s="70" t="s">
        <v>48</v>
      </c>
      <c r="AC132" s="136" t="s">
        <v>65</v>
      </c>
    </row>
    <row r="133" spans="1:29" ht="27" customHeight="1" x14ac:dyDescent="0.25">
      <c r="A133" s="64" t="s">
        <v>241</v>
      </c>
      <c r="B133" s="64" t="s">
        <v>242</v>
      </c>
      <c r="C133" s="37">
        <v>4301011333</v>
      </c>
      <c r="D133" s="374">
        <v>4607091386516</v>
      </c>
      <c r="E133" s="374"/>
      <c r="F133" s="63">
        <v>1.4</v>
      </c>
      <c r="G133" s="38">
        <v>8</v>
      </c>
      <c r="H133" s="63">
        <v>11.2</v>
      </c>
      <c r="I133" s="63">
        <v>11.776</v>
      </c>
      <c r="J133" s="38">
        <v>56</v>
      </c>
      <c r="K133" s="39" t="s">
        <v>79</v>
      </c>
      <c r="L133" s="38">
        <v>30</v>
      </c>
      <c r="M133" s="44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3" s="376"/>
      <c r="O133" s="376"/>
      <c r="P133" s="376"/>
      <c r="Q133" s="377"/>
      <c r="R133" s="40" t="s">
        <v>48</v>
      </c>
      <c r="S133" s="40" t="s">
        <v>48</v>
      </c>
      <c r="T133" s="41" t="s">
        <v>0</v>
      </c>
      <c r="U133" s="59">
        <v>0</v>
      </c>
      <c r="V133" s="56">
        <f>IFERROR(IF(U133="",0,CEILING((U133/$H133),1)*$H133),"")</f>
        <v>0</v>
      </c>
      <c r="W133" s="42" t="str">
        <f>IFERROR(IF(V133=0,"",ROUNDUP(V133/H133,0)*0.02175),"")</f>
        <v/>
      </c>
      <c r="X133" s="69" t="s">
        <v>48</v>
      </c>
      <c r="Y133" s="70" t="s">
        <v>48</v>
      </c>
      <c r="AC133" s="137" t="s">
        <v>65</v>
      </c>
    </row>
    <row r="134" spans="1:29" x14ac:dyDescent="0.2">
      <c r="A134" s="381"/>
      <c r="B134" s="381"/>
      <c r="C134" s="381"/>
      <c r="D134" s="381"/>
      <c r="E134" s="381"/>
      <c r="F134" s="381"/>
      <c r="G134" s="381"/>
      <c r="H134" s="381"/>
      <c r="I134" s="381"/>
      <c r="J134" s="381"/>
      <c r="K134" s="381"/>
      <c r="L134" s="382"/>
      <c r="M134" s="378" t="s">
        <v>43</v>
      </c>
      <c r="N134" s="379"/>
      <c r="O134" s="379"/>
      <c r="P134" s="379"/>
      <c r="Q134" s="379"/>
      <c r="R134" s="379"/>
      <c r="S134" s="380"/>
      <c r="T134" s="43" t="s">
        <v>42</v>
      </c>
      <c r="U134" s="44">
        <f>IFERROR(U131/H131,"0")+IFERROR(U132/H132,"0")+IFERROR(U133/H133,"0")</f>
        <v>0</v>
      </c>
      <c r="V134" s="44">
        <f>IFERROR(V131/H131,"0")+IFERROR(V132/H132,"0")+IFERROR(V133/H133,"0")</f>
        <v>0</v>
      </c>
      <c r="W134" s="44">
        <f>IFERROR(IF(W131="",0,W131),"0")+IFERROR(IF(W132="",0,W132),"0")+IFERROR(IF(W133="",0,W133),"0")</f>
        <v>0</v>
      </c>
      <c r="X134" s="68"/>
      <c r="Y134" s="68"/>
    </row>
    <row r="135" spans="1:29" x14ac:dyDescent="0.2">
      <c r="A135" s="381"/>
      <c r="B135" s="381"/>
      <c r="C135" s="381"/>
      <c r="D135" s="381"/>
      <c r="E135" s="381"/>
      <c r="F135" s="381"/>
      <c r="G135" s="381"/>
      <c r="H135" s="381"/>
      <c r="I135" s="381"/>
      <c r="J135" s="381"/>
      <c r="K135" s="381"/>
      <c r="L135" s="382"/>
      <c r="M135" s="378" t="s">
        <v>43</v>
      </c>
      <c r="N135" s="379"/>
      <c r="O135" s="379"/>
      <c r="P135" s="379"/>
      <c r="Q135" s="379"/>
      <c r="R135" s="379"/>
      <c r="S135" s="380"/>
      <c r="T135" s="43" t="s">
        <v>0</v>
      </c>
      <c r="U135" s="44">
        <f>IFERROR(SUM(U131:U133),"0")</f>
        <v>0</v>
      </c>
      <c r="V135" s="44">
        <f>IFERROR(SUM(V131:V133),"0")</f>
        <v>0</v>
      </c>
      <c r="W135" s="43"/>
      <c r="X135" s="68"/>
      <c r="Y135" s="68"/>
    </row>
    <row r="136" spans="1:29" ht="16.5" customHeight="1" x14ac:dyDescent="0.25">
      <c r="A136" s="372" t="s">
        <v>243</v>
      </c>
      <c r="B136" s="372"/>
      <c r="C136" s="372"/>
      <c r="D136" s="372"/>
      <c r="E136" s="372"/>
      <c r="F136" s="372"/>
      <c r="G136" s="372"/>
      <c r="H136" s="372"/>
      <c r="I136" s="372"/>
      <c r="J136" s="372"/>
      <c r="K136" s="372"/>
      <c r="L136" s="372"/>
      <c r="M136" s="372"/>
      <c r="N136" s="372"/>
      <c r="O136" s="372"/>
      <c r="P136" s="372"/>
      <c r="Q136" s="372"/>
      <c r="R136" s="372"/>
      <c r="S136" s="372"/>
      <c r="T136" s="372"/>
      <c r="U136" s="372"/>
      <c r="V136" s="372"/>
      <c r="W136" s="372"/>
      <c r="X136" s="66"/>
      <c r="Y136" s="66"/>
    </row>
    <row r="137" spans="1:29" ht="14.25" customHeight="1" x14ac:dyDescent="0.25">
      <c r="A137" s="373" t="s">
        <v>118</v>
      </c>
      <c r="B137" s="373"/>
      <c r="C137" s="373"/>
      <c r="D137" s="373"/>
      <c r="E137" s="373"/>
      <c r="F137" s="373"/>
      <c r="G137" s="373"/>
      <c r="H137" s="373"/>
      <c r="I137" s="373"/>
      <c r="J137" s="373"/>
      <c r="K137" s="373"/>
      <c r="L137" s="373"/>
      <c r="M137" s="373"/>
      <c r="N137" s="373"/>
      <c r="O137" s="373"/>
      <c r="P137" s="373"/>
      <c r="Q137" s="373"/>
      <c r="R137" s="373"/>
      <c r="S137" s="373"/>
      <c r="T137" s="373"/>
      <c r="U137" s="373"/>
      <c r="V137" s="373"/>
      <c r="W137" s="373"/>
      <c r="X137" s="67"/>
      <c r="Y137" s="67"/>
    </row>
    <row r="138" spans="1:29" ht="27" customHeight="1" x14ac:dyDescent="0.25">
      <c r="A138" s="64" t="s">
        <v>244</v>
      </c>
      <c r="B138" s="64" t="s">
        <v>245</v>
      </c>
      <c r="C138" s="37">
        <v>4301011346</v>
      </c>
      <c r="D138" s="374">
        <v>4607091387445</v>
      </c>
      <c r="E138" s="374"/>
      <c r="F138" s="63">
        <v>0.9</v>
      </c>
      <c r="G138" s="38">
        <v>10</v>
      </c>
      <c r="H138" s="63">
        <v>9</v>
      </c>
      <c r="I138" s="63">
        <v>9.6300000000000008</v>
      </c>
      <c r="J138" s="38">
        <v>56</v>
      </c>
      <c r="K138" s="39" t="s">
        <v>114</v>
      </c>
      <c r="L138" s="38">
        <v>31</v>
      </c>
      <c r="M138" s="44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76"/>
      <c r="O138" s="376"/>
      <c r="P138" s="376"/>
      <c r="Q138" s="377"/>
      <c r="R138" s="40" t="s">
        <v>48</v>
      </c>
      <c r="S138" s="40" t="s">
        <v>48</v>
      </c>
      <c r="T138" s="41" t="s">
        <v>0</v>
      </c>
      <c r="U138" s="59">
        <v>0</v>
      </c>
      <c r="V138" s="56">
        <f t="shared" ref="V138:V154" si="7"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138" t="s">
        <v>65</v>
      </c>
    </row>
    <row r="139" spans="1:29" ht="27" customHeight="1" x14ac:dyDescent="0.25">
      <c r="A139" s="64" t="s">
        <v>246</v>
      </c>
      <c r="B139" s="64" t="s">
        <v>247</v>
      </c>
      <c r="C139" s="37">
        <v>4301011362</v>
      </c>
      <c r="D139" s="374">
        <v>4607091386004</v>
      </c>
      <c r="E139" s="374"/>
      <c r="F139" s="63">
        <v>1.35</v>
      </c>
      <c r="G139" s="38">
        <v>8</v>
      </c>
      <c r="H139" s="63">
        <v>10.8</v>
      </c>
      <c r="I139" s="63">
        <v>11.28</v>
      </c>
      <c r="J139" s="38">
        <v>48</v>
      </c>
      <c r="K139" s="39" t="s">
        <v>248</v>
      </c>
      <c r="L139" s="38">
        <v>55</v>
      </c>
      <c r="M139" s="44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76"/>
      <c r="O139" s="376"/>
      <c r="P139" s="376"/>
      <c r="Q139" s="377"/>
      <c r="R139" s="40" t="s">
        <v>48</v>
      </c>
      <c r="S139" s="40" t="s">
        <v>48</v>
      </c>
      <c r="T139" s="41" t="s">
        <v>0</v>
      </c>
      <c r="U139" s="59">
        <v>0</v>
      </c>
      <c r="V139" s="56">
        <f t="shared" si="7"/>
        <v>0</v>
      </c>
      <c r="W139" s="42" t="str">
        <f>IFERROR(IF(V139=0,"",ROUNDUP(V139/H139,0)*0.02039),"")</f>
        <v/>
      </c>
      <c r="X139" s="69" t="s">
        <v>48</v>
      </c>
      <c r="Y139" s="70" t="s">
        <v>48</v>
      </c>
      <c r="AC139" s="139" t="s">
        <v>65</v>
      </c>
    </row>
    <row r="140" spans="1:29" ht="27" customHeight="1" x14ac:dyDescent="0.25">
      <c r="A140" s="64" t="s">
        <v>246</v>
      </c>
      <c r="B140" s="64" t="s">
        <v>249</v>
      </c>
      <c r="C140" s="37">
        <v>4301011308</v>
      </c>
      <c r="D140" s="374">
        <v>4607091386004</v>
      </c>
      <c r="E140" s="374"/>
      <c r="F140" s="63">
        <v>1.35</v>
      </c>
      <c r="G140" s="38">
        <v>8</v>
      </c>
      <c r="H140" s="63">
        <v>10.8</v>
      </c>
      <c r="I140" s="63">
        <v>11.28</v>
      </c>
      <c r="J140" s="38">
        <v>56</v>
      </c>
      <c r="K140" s="39" t="s">
        <v>114</v>
      </c>
      <c r="L140" s="38">
        <v>55</v>
      </c>
      <c r="M140" s="4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76"/>
      <c r="O140" s="376"/>
      <c r="P140" s="376"/>
      <c r="Q140" s="377"/>
      <c r="R140" s="40" t="s">
        <v>48</v>
      </c>
      <c r="S140" s="40" t="s">
        <v>48</v>
      </c>
      <c r="T140" s="41" t="s">
        <v>0</v>
      </c>
      <c r="U140" s="59">
        <v>0</v>
      </c>
      <c r="V140" s="56">
        <f t="shared" si="7"/>
        <v>0</v>
      </c>
      <c r="W140" s="42" t="str">
        <f>IFERROR(IF(V140=0,"",ROUNDUP(V140/H140,0)*0.02175),"")</f>
        <v/>
      </c>
      <c r="X140" s="69" t="s">
        <v>48</v>
      </c>
      <c r="Y140" s="70" t="s">
        <v>48</v>
      </c>
      <c r="AC140" s="140" t="s">
        <v>65</v>
      </c>
    </row>
    <row r="141" spans="1:29" ht="27" customHeight="1" x14ac:dyDescent="0.25">
      <c r="A141" s="64" t="s">
        <v>250</v>
      </c>
      <c r="B141" s="64" t="s">
        <v>251</v>
      </c>
      <c r="C141" s="37">
        <v>4301011347</v>
      </c>
      <c r="D141" s="374">
        <v>4607091386073</v>
      </c>
      <c r="E141" s="374"/>
      <c r="F141" s="63">
        <v>0.9</v>
      </c>
      <c r="G141" s="38">
        <v>10</v>
      </c>
      <c r="H141" s="63">
        <v>9</v>
      </c>
      <c r="I141" s="63">
        <v>9.6300000000000008</v>
      </c>
      <c r="J141" s="38">
        <v>56</v>
      </c>
      <c r="K141" s="39" t="s">
        <v>114</v>
      </c>
      <c r="L141" s="38">
        <v>31</v>
      </c>
      <c r="M141" s="451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76"/>
      <c r="O141" s="376"/>
      <c r="P141" s="376"/>
      <c r="Q141" s="377"/>
      <c r="R141" s="40" t="s">
        <v>48</v>
      </c>
      <c r="S141" s="40" t="s">
        <v>48</v>
      </c>
      <c r="T141" s="41" t="s">
        <v>0</v>
      </c>
      <c r="U141" s="59">
        <v>0</v>
      </c>
      <c r="V141" s="56">
        <f t="shared" si="7"/>
        <v>0</v>
      </c>
      <c r="W141" s="42" t="str">
        <f>IFERROR(IF(V141=0,"",ROUNDUP(V141/H141,0)*0.02175),"")</f>
        <v/>
      </c>
      <c r="X141" s="69" t="s">
        <v>48</v>
      </c>
      <c r="Y141" s="70" t="s">
        <v>48</v>
      </c>
      <c r="AC141" s="141" t="s">
        <v>65</v>
      </c>
    </row>
    <row r="142" spans="1:29" ht="27" customHeight="1" x14ac:dyDescent="0.25">
      <c r="A142" s="64" t="s">
        <v>252</v>
      </c>
      <c r="B142" s="64" t="s">
        <v>253</v>
      </c>
      <c r="C142" s="37">
        <v>4301011395</v>
      </c>
      <c r="D142" s="374">
        <v>4607091387322</v>
      </c>
      <c r="E142" s="374"/>
      <c r="F142" s="63">
        <v>1.35</v>
      </c>
      <c r="G142" s="38">
        <v>8</v>
      </c>
      <c r="H142" s="63">
        <v>10.8</v>
      </c>
      <c r="I142" s="63">
        <v>11.28</v>
      </c>
      <c r="J142" s="38">
        <v>48</v>
      </c>
      <c r="K142" s="39" t="s">
        <v>248</v>
      </c>
      <c r="L142" s="38">
        <v>55</v>
      </c>
      <c r="M142" s="45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76"/>
      <c r="O142" s="376"/>
      <c r="P142" s="376"/>
      <c r="Q142" s="377"/>
      <c r="R142" s="40" t="s">
        <v>48</v>
      </c>
      <c r="S142" s="40" t="s">
        <v>48</v>
      </c>
      <c r="T142" s="41" t="s">
        <v>0</v>
      </c>
      <c r="U142" s="59">
        <v>0</v>
      </c>
      <c r="V142" s="56">
        <f t="shared" si="7"/>
        <v>0</v>
      </c>
      <c r="W142" s="42" t="str">
        <f>IFERROR(IF(V142=0,"",ROUNDUP(V142/H142,0)*0.02039),"")</f>
        <v/>
      </c>
      <c r="X142" s="69" t="s">
        <v>48</v>
      </c>
      <c r="Y142" s="70" t="s">
        <v>48</v>
      </c>
      <c r="AC142" s="142" t="s">
        <v>65</v>
      </c>
    </row>
    <row r="143" spans="1:29" ht="27" customHeight="1" x14ac:dyDescent="0.25">
      <c r="A143" s="64" t="s">
        <v>252</v>
      </c>
      <c r="B143" s="64" t="s">
        <v>254</v>
      </c>
      <c r="C143" s="37">
        <v>4301010928</v>
      </c>
      <c r="D143" s="374">
        <v>4607091387322</v>
      </c>
      <c r="E143" s="374"/>
      <c r="F143" s="63">
        <v>1.35</v>
      </c>
      <c r="G143" s="38">
        <v>8</v>
      </c>
      <c r="H143" s="63">
        <v>10.8</v>
      </c>
      <c r="I143" s="63">
        <v>11.28</v>
      </c>
      <c r="J143" s="38">
        <v>56</v>
      </c>
      <c r="K143" s="39" t="s">
        <v>114</v>
      </c>
      <c r="L143" s="38">
        <v>55</v>
      </c>
      <c r="M143" s="453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76"/>
      <c r="O143" s="376"/>
      <c r="P143" s="376"/>
      <c r="Q143" s="377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si="7"/>
        <v>0</v>
      </c>
      <c r="W143" s="42" t="str">
        <f>IFERROR(IF(V143=0,"",ROUNDUP(V143/H143,0)*0.02175),"")</f>
        <v/>
      </c>
      <c r="X143" s="69" t="s">
        <v>48</v>
      </c>
      <c r="Y143" s="70" t="s">
        <v>48</v>
      </c>
      <c r="AC143" s="143" t="s">
        <v>65</v>
      </c>
    </row>
    <row r="144" spans="1:29" ht="27" customHeight="1" x14ac:dyDescent="0.25">
      <c r="A144" s="64" t="s">
        <v>255</v>
      </c>
      <c r="B144" s="64" t="s">
        <v>256</v>
      </c>
      <c r="C144" s="37">
        <v>4301011311</v>
      </c>
      <c r="D144" s="374">
        <v>4607091387377</v>
      </c>
      <c r="E144" s="374"/>
      <c r="F144" s="63">
        <v>1.35</v>
      </c>
      <c r="G144" s="38">
        <v>8</v>
      </c>
      <c r="H144" s="63">
        <v>10.8</v>
      </c>
      <c r="I144" s="63">
        <v>11.28</v>
      </c>
      <c r="J144" s="38">
        <v>56</v>
      </c>
      <c r="K144" s="39" t="s">
        <v>114</v>
      </c>
      <c r="L144" s="38">
        <v>55</v>
      </c>
      <c r="M144" s="45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76"/>
      <c r="O144" s="376"/>
      <c r="P144" s="376"/>
      <c r="Q144" s="377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IFERROR(IF(V144=0,"",ROUNDUP(V144/H144,0)*0.02175),"")</f>
        <v/>
      </c>
      <c r="X144" s="69" t="s">
        <v>48</v>
      </c>
      <c r="Y144" s="70" t="s">
        <v>48</v>
      </c>
      <c r="AC144" s="144" t="s">
        <v>65</v>
      </c>
    </row>
    <row r="145" spans="1:29" ht="16.5" customHeight="1" x14ac:dyDescent="0.25">
      <c r="A145" s="64" t="s">
        <v>257</v>
      </c>
      <c r="B145" s="64" t="s">
        <v>258</v>
      </c>
      <c r="C145" s="37">
        <v>4301011450</v>
      </c>
      <c r="D145" s="374">
        <v>4680115881402</v>
      </c>
      <c r="E145" s="374"/>
      <c r="F145" s="63">
        <v>1.35</v>
      </c>
      <c r="G145" s="38">
        <v>8</v>
      </c>
      <c r="H145" s="63">
        <v>10.8</v>
      </c>
      <c r="I145" s="63">
        <v>11.28</v>
      </c>
      <c r="J145" s="38">
        <v>56</v>
      </c>
      <c r="K145" s="39" t="s">
        <v>114</v>
      </c>
      <c r="L145" s="38">
        <v>55</v>
      </c>
      <c r="M145" s="455" t="s">
        <v>259</v>
      </c>
      <c r="N145" s="376"/>
      <c r="O145" s="376"/>
      <c r="P145" s="376"/>
      <c r="Q145" s="377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IFERROR(IF(V145=0,"",ROUNDUP(V145/H145,0)*0.02175),"")</f>
        <v/>
      </c>
      <c r="X145" s="69" t="s">
        <v>48</v>
      </c>
      <c r="Y145" s="70" t="s">
        <v>48</v>
      </c>
      <c r="AC145" s="145" t="s">
        <v>65</v>
      </c>
    </row>
    <row r="146" spans="1:29" ht="27" customHeight="1" x14ac:dyDescent="0.25">
      <c r="A146" s="64" t="s">
        <v>260</v>
      </c>
      <c r="B146" s="64" t="s">
        <v>261</v>
      </c>
      <c r="C146" s="37">
        <v>4301010945</v>
      </c>
      <c r="D146" s="374">
        <v>4607091387353</v>
      </c>
      <c r="E146" s="374"/>
      <c r="F146" s="63">
        <v>1.35</v>
      </c>
      <c r="G146" s="38">
        <v>8</v>
      </c>
      <c r="H146" s="63">
        <v>10.8</v>
      </c>
      <c r="I146" s="63">
        <v>11.28</v>
      </c>
      <c r="J146" s="38">
        <v>56</v>
      </c>
      <c r="K146" s="39" t="s">
        <v>114</v>
      </c>
      <c r="L146" s="38">
        <v>55</v>
      </c>
      <c r="M146" s="45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76"/>
      <c r="O146" s="376"/>
      <c r="P146" s="376"/>
      <c r="Q146" s="377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IFERROR(IF(V146=0,"",ROUNDUP(V146/H146,0)*0.02175),"")</f>
        <v/>
      </c>
      <c r="X146" s="69" t="s">
        <v>48</v>
      </c>
      <c r="Y146" s="70" t="s">
        <v>48</v>
      </c>
      <c r="AC146" s="146" t="s">
        <v>65</v>
      </c>
    </row>
    <row r="147" spans="1:29" ht="27" customHeight="1" x14ac:dyDescent="0.25">
      <c r="A147" s="64" t="s">
        <v>262</v>
      </c>
      <c r="B147" s="64" t="s">
        <v>263</v>
      </c>
      <c r="C147" s="37">
        <v>4301011328</v>
      </c>
      <c r="D147" s="374">
        <v>4607091386011</v>
      </c>
      <c r="E147" s="374"/>
      <c r="F147" s="63">
        <v>0.5</v>
      </c>
      <c r="G147" s="38">
        <v>10</v>
      </c>
      <c r="H147" s="63">
        <v>5</v>
      </c>
      <c r="I147" s="63">
        <v>5.21</v>
      </c>
      <c r="J147" s="38">
        <v>120</v>
      </c>
      <c r="K147" s="39" t="s">
        <v>79</v>
      </c>
      <c r="L147" s="38">
        <v>55</v>
      </c>
      <c r="M147" s="4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76"/>
      <c r="O147" s="376"/>
      <c r="P147" s="376"/>
      <c r="Q147" s="377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IFERROR(IF(V147=0,"",ROUNDUP(V147/H147,0)*0.00937),"")</f>
        <v/>
      </c>
      <c r="X147" s="69" t="s">
        <v>48</v>
      </c>
      <c r="Y147" s="70" t="s">
        <v>48</v>
      </c>
      <c r="AC147" s="147" t="s">
        <v>65</v>
      </c>
    </row>
    <row r="148" spans="1:29" ht="27" customHeight="1" x14ac:dyDescent="0.25">
      <c r="A148" s="64" t="s">
        <v>264</v>
      </c>
      <c r="B148" s="64" t="s">
        <v>265</v>
      </c>
      <c r="C148" s="37">
        <v>4301011329</v>
      </c>
      <c r="D148" s="374">
        <v>4607091387308</v>
      </c>
      <c r="E148" s="374"/>
      <c r="F148" s="63">
        <v>0.5</v>
      </c>
      <c r="G148" s="38">
        <v>10</v>
      </c>
      <c r="H148" s="63">
        <v>5</v>
      </c>
      <c r="I148" s="63">
        <v>5.21</v>
      </c>
      <c r="J148" s="38">
        <v>120</v>
      </c>
      <c r="K148" s="39" t="s">
        <v>79</v>
      </c>
      <c r="L148" s="38">
        <v>55</v>
      </c>
      <c r="M148" s="458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76"/>
      <c r="O148" s="376"/>
      <c r="P148" s="376"/>
      <c r="Q148" s="377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IFERROR(IF(V148=0,"",ROUNDUP(V148/H148,0)*0.00937),"")</f>
        <v/>
      </c>
      <c r="X148" s="69" t="s">
        <v>48</v>
      </c>
      <c r="Y148" s="70" t="s">
        <v>48</v>
      </c>
      <c r="AC148" s="148" t="s">
        <v>65</v>
      </c>
    </row>
    <row r="149" spans="1:29" ht="27" customHeight="1" x14ac:dyDescent="0.25">
      <c r="A149" s="64" t="s">
        <v>266</v>
      </c>
      <c r="B149" s="64" t="s">
        <v>267</v>
      </c>
      <c r="C149" s="37">
        <v>4301011049</v>
      </c>
      <c r="D149" s="374">
        <v>4607091387339</v>
      </c>
      <c r="E149" s="374"/>
      <c r="F149" s="63">
        <v>0.5</v>
      </c>
      <c r="G149" s="38">
        <v>10</v>
      </c>
      <c r="H149" s="63">
        <v>5</v>
      </c>
      <c r="I149" s="63">
        <v>5.24</v>
      </c>
      <c r="J149" s="38">
        <v>120</v>
      </c>
      <c r="K149" s="39" t="s">
        <v>114</v>
      </c>
      <c r="L149" s="38">
        <v>55</v>
      </c>
      <c r="M149" s="45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76"/>
      <c r="O149" s="376"/>
      <c r="P149" s="376"/>
      <c r="Q149" s="377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IFERROR(IF(V149=0,"",ROUNDUP(V149/H149,0)*0.00937),"")</f>
        <v/>
      </c>
      <c r="X149" s="69" t="s">
        <v>48</v>
      </c>
      <c r="Y149" s="70" t="s">
        <v>48</v>
      </c>
      <c r="AC149" s="149" t="s">
        <v>65</v>
      </c>
    </row>
    <row r="150" spans="1:29" ht="27" customHeight="1" x14ac:dyDescent="0.25">
      <c r="A150" s="64" t="s">
        <v>268</v>
      </c>
      <c r="B150" s="64" t="s">
        <v>269</v>
      </c>
      <c r="C150" s="37">
        <v>4301011433</v>
      </c>
      <c r="D150" s="374">
        <v>4680115882638</v>
      </c>
      <c r="E150" s="374"/>
      <c r="F150" s="63">
        <v>0.4</v>
      </c>
      <c r="G150" s="38">
        <v>10</v>
      </c>
      <c r="H150" s="63">
        <v>4</v>
      </c>
      <c r="I150" s="63">
        <v>4.24</v>
      </c>
      <c r="J150" s="38">
        <v>120</v>
      </c>
      <c r="K150" s="39" t="s">
        <v>114</v>
      </c>
      <c r="L150" s="38">
        <v>90</v>
      </c>
      <c r="M150" s="460" t="s">
        <v>270</v>
      </c>
      <c r="N150" s="376"/>
      <c r="O150" s="376"/>
      <c r="P150" s="376"/>
      <c r="Q150" s="377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IFERROR(IF(V150=0,"",ROUNDUP(V150/H150,0)*0.00937),"")</f>
        <v/>
      </c>
      <c r="X150" s="69" t="s">
        <v>48</v>
      </c>
      <c r="Y150" s="70" t="s">
        <v>48</v>
      </c>
      <c r="AC150" s="150" t="s">
        <v>65</v>
      </c>
    </row>
    <row r="151" spans="1:29" ht="27" customHeight="1" x14ac:dyDescent="0.25">
      <c r="A151" s="64" t="s">
        <v>271</v>
      </c>
      <c r="B151" s="64" t="s">
        <v>272</v>
      </c>
      <c r="C151" s="37">
        <v>4301011573</v>
      </c>
      <c r="D151" s="374">
        <v>4680115881938</v>
      </c>
      <c r="E151" s="374"/>
      <c r="F151" s="63">
        <v>0.4</v>
      </c>
      <c r="G151" s="38">
        <v>10</v>
      </c>
      <c r="H151" s="63">
        <v>4</v>
      </c>
      <c r="I151" s="63">
        <v>4.24</v>
      </c>
      <c r="J151" s="38">
        <v>120</v>
      </c>
      <c r="K151" s="39" t="s">
        <v>114</v>
      </c>
      <c r="L151" s="38">
        <v>90</v>
      </c>
      <c r="M151" s="461" t="s">
        <v>273</v>
      </c>
      <c r="N151" s="376"/>
      <c r="O151" s="376"/>
      <c r="P151" s="376"/>
      <c r="Q151" s="377"/>
      <c r="R151" s="40" t="s">
        <v>48</v>
      </c>
      <c r="S151" s="40" t="s">
        <v>48</v>
      </c>
      <c r="T151" s="41" t="s">
        <v>0</v>
      </c>
      <c r="U151" s="59">
        <v>0</v>
      </c>
      <c r="V151" s="56">
        <f t="shared" si="7"/>
        <v>0</v>
      </c>
      <c r="W151" s="42" t="str">
        <f>IFERROR(IF(V151=0,"",ROUNDUP(V151/H151,0)*0.00937),"")</f>
        <v/>
      </c>
      <c r="X151" s="69" t="s">
        <v>48</v>
      </c>
      <c r="Y151" s="70" t="s">
        <v>48</v>
      </c>
      <c r="AC151" s="151" t="s">
        <v>65</v>
      </c>
    </row>
    <row r="152" spans="1:29" ht="27" customHeight="1" x14ac:dyDescent="0.25">
      <c r="A152" s="64" t="s">
        <v>274</v>
      </c>
      <c r="B152" s="64" t="s">
        <v>275</v>
      </c>
      <c r="C152" s="37">
        <v>4301011454</v>
      </c>
      <c r="D152" s="374">
        <v>4680115881396</v>
      </c>
      <c r="E152" s="374"/>
      <c r="F152" s="63">
        <v>0.45</v>
      </c>
      <c r="G152" s="38">
        <v>6</v>
      </c>
      <c r="H152" s="63">
        <v>2.7</v>
      </c>
      <c r="I152" s="63">
        <v>2.9</v>
      </c>
      <c r="J152" s="38">
        <v>156</v>
      </c>
      <c r="K152" s="39" t="s">
        <v>79</v>
      </c>
      <c r="L152" s="38">
        <v>55</v>
      </c>
      <c r="M152" s="462" t="s">
        <v>276</v>
      </c>
      <c r="N152" s="376"/>
      <c r="O152" s="376"/>
      <c r="P152" s="376"/>
      <c r="Q152" s="377"/>
      <c r="R152" s="40" t="s">
        <v>48</v>
      </c>
      <c r="S152" s="40" t="s">
        <v>48</v>
      </c>
      <c r="T152" s="41" t="s">
        <v>0</v>
      </c>
      <c r="U152" s="59">
        <v>0</v>
      </c>
      <c r="V152" s="56">
        <f t="shared" si="7"/>
        <v>0</v>
      </c>
      <c r="W152" s="42" t="str">
        <f>IFERROR(IF(V152=0,"",ROUNDUP(V152/H152,0)*0.00753),"")</f>
        <v/>
      </c>
      <c r="X152" s="69" t="s">
        <v>48</v>
      </c>
      <c r="Y152" s="70" t="s">
        <v>48</v>
      </c>
      <c r="AC152" s="152" t="s">
        <v>65</v>
      </c>
    </row>
    <row r="153" spans="1:29" ht="27" customHeight="1" x14ac:dyDescent="0.25">
      <c r="A153" s="64" t="s">
        <v>277</v>
      </c>
      <c r="B153" s="64" t="s">
        <v>278</v>
      </c>
      <c r="C153" s="37">
        <v>4301010944</v>
      </c>
      <c r="D153" s="374">
        <v>4607091387346</v>
      </c>
      <c r="E153" s="374"/>
      <c r="F153" s="63">
        <v>0.4</v>
      </c>
      <c r="G153" s="38">
        <v>10</v>
      </c>
      <c r="H153" s="63">
        <v>4</v>
      </c>
      <c r="I153" s="63">
        <v>4.24</v>
      </c>
      <c r="J153" s="38">
        <v>120</v>
      </c>
      <c r="K153" s="39" t="s">
        <v>114</v>
      </c>
      <c r="L153" s="38">
        <v>55</v>
      </c>
      <c r="M153" s="46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3" s="376"/>
      <c r="O153" s="376"/>
      <c r="P153" s="376"/>
      <c r="Q153" s="377"/>
      <c r="R153" s="40" t="s">
        <v>48</v>
      </c>
      <c r="S153" s="40" t="s">
        <v>48</v>
      </c>
      <c r="T153" s="41" t="s">
        <v>0</v>
      </c>
      <c r="U153" s="59">
        <v>0</v>
      </c>
      <c r="V153" s="56">
        <f t="shared" si="7"/>
        <v>0</v>
      </c>
      <c r="W153" s="42" t="str">
        <f>IFERROR(IF(V153=0,"",ROUNDUP(V153/H153,0)*0.00937),"")</f>
        <v/>
      </c>
      <c r="X153" s="69" t="s">
        <v>48</v>
      </c>
      <c r="Y153" s="70" t="s">
        <v>48</v>
      </c>
      <c r="AC153" s="153" t="s">
        <v>65</v>
      </c>
    </row>
    <row r="154" spans="1:29" ht="27" customHeight="1" x14ac:dyDescent="0.25">
      <c r="A154" s="64" t="s">
        <v>279</v>
      </c>
      <c r="B154" s="64" t="s">
        <v>280</v>
      </c>
      <c r="C154" s="37">
        <v>4301011353</v>
      </c>
      <c r="D154" s="374">
        <v>4607091389807</v>
      </c>
      <c r="E154" s="374"/>
      <c r="F154" s="63">
        <v>0.4</v>
      </c>
      <c r="G154" s="38">
        <v>10</v>
      </c>
      <c r="H154" s="63">
        <v>4</v>
      </c>
      <c r="I154" s="63">
        <v>4.24</v>
      </c>
      <c r="J154" s="38">
        <v>120</v>
      </c>
      <c r="K154" s="39" t="s">
        <v>114</v>
      </c>
      <c r="L154" s="38">
        <v>55</v>
      </c>
      <c r="M154" s="464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4" s="376"/>
      <c r="O154" s="376"/>
      <c r="P154" s="376"/>
      <c r="Q154" s="377"/>
      <c r="R154" s="40" t="s">
        <v>48</v>
      </c>
      <c r="S154" s="40" t="s">
        <v>48</v>
      </c>
      <c r="T154" s="41" t="s">
        <v>0</v>
      </c>
      <c r="U154" s="59">
        <v>0</v>
      </c>
      <c r="V154" s="56">
        <f t="shared" si="7"/>
        <v>0</v>
      </c>
      <c r="W154" s="42" t="str">
        <f>IFERROR(IF(V154=0,"",ROUNDUP(V154/H154,0)*0.00937),"")</f>
        <v/>
      </c>
      <c r="X154" s="69" t="s">
        <v>48</v>
      </c>
      <c r="Y154" s="70" t="s">
        <v>48</v>
      </c>
      <c r="AC154" s="154" t="s">
        <v>65</v>
      </c>
    </row>
    <row r="155" spans="1:29" x14ac:dyDescent="0.2">
      <c r="A155" s="381"/>
      <c r="B155" s="381"/>
      <c r="C155" s="381"/>
      <c r="D155" s="381"/>
      <c r="E155" s="381"/>
      <c r="F155" s="381"/>
      <c r="G155" s="381"/>
      <c r="H155" s="381"/>
      <c r="I155" s="381"/>
      <c r="J155" s="381"/>
      <c r="K155" s="381"/>
      <c r="L155" s="382"/>
      <c r="M155" s="378" t="s">
        <v>43</v>
      </c>
      <c r="N155" s="379"/>
      <c r="O155" s="379"/>
      <c r="P155" s="379"/>
      <c r="Q155" s="379"/>
      <c r="R155" s="379"/>
      <c r="S155" s="380"/>
      <c r="T155" s="43" t="s">
        <v>42</v>
      </c>
      <c r="U155" s="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>0</v>
      </c>
      <c r="V155" s="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>0</v>
      </c>
      <c r="W155" s="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>0</v>
      </c>
      <c r="X155" s="68"/>
      <c r="Y155" s="68"/>
    </row>
    <row r="156" spans="1:29" x14ac:dyDescent="0.2">
      <c r="A156" s="381"/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2"/>
      <c r="M156" s="378" t="s">
        <v>43</v>
      </c>
      <c r="N156" s="379"/>
      <c r="O156" s="379"/>
      <c r="P156" s="379"/>
      <c r="Q156" s="379"/>
      <c r="R156" s="379"/>
      <c r="S156" s="380"/>
      <c r="T156" s="43" t="s">
        <v>0</v>
      </c>
      <c r="U156" s="44">
        <f>IFERROR(SUM(U138:U154),"0")</f>
        <v>0</v>
      </c>
      <c r="V156" s="44">
        <f>IFERROR(SUM(V138:V154),"0")</f>
        <v>0</v>
      </c>
      <c r="W156" s="43"/>
      <c r="X156" s="68"/>
      <c r="Y156" s="68"/>
    </row>
    <row r="157" spans="1:29" ht="14.25" customHeight="1" x14ac:dyDescent="0.25">
      <c r="A157" s="373" t="s">
        <v>111</v>
      </c>
      <c r="B157" s="373"/>
      <c r="C157" s="373"/>
      <c r="D157" s="373"/>
      <c r="E157" s="373"/>
      <c r="F157" s="373"/>
      <c r="G157" s="373"/>
      <c r="H157" s="373"/>
      <c r="I157" s="373"/>
      <c r="J157" s="373"/>
      <c r="K157" s="373"/>
      <c r="L157" s="373"/>
      <c r="M157" s="373"/>
      <c r="N157" s="373"/>
      <c r="O157" s="373"/>
      <c r="P157" s="373"/>
      <c r="Q157" s="373"/>
      <c r="R157" s="373"/>
      <c r="S157" s="373"/>
      <c r="T157" s="373"/>
      <c r="U157" s="373"/>
      <c r="V157" s="373"/>
      <c r="W157" s="373"/>
      <c r="X157" s="67"/>
      <c r="Y157" s="67"/>
    </row>
    <row r="158" spans="1:29" ht="16.5" customHeight="1" x14ac:dyDescent="0.25">
      <c r="A158" s="64" t="s">
        <v>281</v>
      </c>
      <c r="B158" s="64" t="s">
        <v>282</v>
      </c>
      <c r="C158" s="37">
        <v>4301020262</v>
      </c>
      <c r="D158" s="374">
        <v>4680115882935</v>
      </c>
      <c r="E158" s="374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9" t="s">
        <v>143</v>
      </c>
      <c r="L158" s="38">
        <v>50</v>
      </c>
      <c r="M158" s="465" t="s">
        <v>283</v>
      </c>
      <c r="N158" s="376"/>
      <c r="O158" s="376"/>
      <c r="P158" s="376"/>
      <c r="Q158" s="377"/>
      <c r="R158" s="40" t="s">
        <v>48</v>
      </c>
      <c r="S158" s="40" t="s">
        <v>48</v>
      </c>
      <c r="T158" s="41" t="s">
        <v>0</v>
      </c>
      <c r="U158" s="59">
        <v>0</v>
      </c>
      <c r="V158" s="56">
        <f>IFERROR(IF(U158="",0,CEILING((U158/$H158),1)*$H158),"")</f>
        <v>0</v>
      </c>
      <c r="W158" s="42" t="str">
        <f>IFERROR(IF(V158=0,"",ROUNDUP(V158/H158,0)*0.02175),"")</f>
        <v/>
      </c>
      <c r="X158" s="69" t="s">
        <v>48</v>
      </c>
      <c r="Y158" s="70" t="s">
        <v>48</v>
      </c>
      <c r="AC158" s="155" t="s">
        <v>65</v>
      </c>
    </row>
    <row r="159" spans="1:29" ht="27" customHeight="1" x14ac:dyDescent="0.25">
      <c r="A159" s="64" t="s">
        <v>284</v>
      </c>
      <c r="B159" s="64" t="s">
        <v>285</v>
      </c>
      <c r="C159" s="37">
        <v>4301020254</v>
      </c>
      <c r="D159" s="374">
        <v>4680115881914</v>
      </c>
      <c r="E159" s="374"/>
      <c r="F159" s="63">
        <v>0.4</v>
      </c>
      <c r="G159" s="38">
        <v>10</v>
      </c>
      <c r="H159" s="63">
        <v>4</v>
      </c>
      <c r="I159" s="63">
        <v>4.24</v>
      </c>
      <c r="J159" s="38">
        <v>120</v>
      </c>
      <c r="K159" s="39" t="s">
        <v>114</v>
      </c>
      <c r="L159" s="38">
        <v>90</v>
      </c>
      <c r="M159" s="466" t="s">
        <v>286</v>
      </c>
      <c r="N159" s="376"/>
      <c r="O159" s="376"/>
      <c r="P159" s="376"/>
      <c r="Q159" s="377"/>
      <c r="R159" s="40" t="s">
        <v>48</v>
      </c>
      <c r="S159" s="40" t="s">
        <v>48</v>
      </c>
      <c r="T159" s="41" t="s">
        <v>0</v>
      </c>
      <c r="U159" s="59">
        <v>0</v>
      </c>
      <c r="V159" s="56">
        <f>IFERROR(IF(U159="",0,CEILING((U159/$H159),1)*$H159),"")</f>
        <v>0</v>
      </c>
      <c r="W159" s="42" t="str">
        <f>IFERROR(IF(V159=0,"",ROUNDUP(V159/H159,0)*0.00937),"")</f>
        <v/>
      </c>
      <c r="X159" s="69" t="s">
        <v>48</v>
      </c>
      <c r="Y159" s="70" t="s">
        <v>48</v>
      </c>
      <c r="AC159" s="156" t="s">
        <v>65</v>
      </c>
    </row>
    <row r="160" spans="1:29" ht="16.5" customHeight="1" x14ac:dyDescent="0.25">
      <c r="A160" s="64" t="s">
        <v>287</v>
      </c>
      <c r="B160" s="64" t="s">
        <v>288</v>
      </c>
      <c r="C160" s="37">
        <v>4301020220</v>
      </c>
      <c r="D160" s="374">
        <v>4680115880764</v>
      </c>
      <c r="E160" s="374"/>
      <c r="F160" s="63">
        <v>0.35</v>
      </c>
      <c r="G160" s="38">
        <v>6</v>
      </c>
      <c r="H160" s="63">
        <v>2.1</v>
      </c>
      <c r="I160" s="63">
        <v>2.2999999999999998</v>
      </c>
      <c r="J160" s="38">
        <v>156</v>
      </c>
      <c r="K160" s="39" t="s">
        <v>114</v>
      </c>
      <c r="L160" s="38">
        <v>50</v>
      </c>
      <c r="M160" s="467" t="s">
        <v>289</v>
      </c>
      <c r="N160" s="376"/>
      <c r="O160" s="376"/>
      <c r="P160" s="376"/>
      <c r="Q160" s="377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IFERROR(IF(V160=0,"",ROUNDUP(V160/H160,0)*0.00753),"")</f>
        <v/>
      </c>
      <c r="X160" s="69" t="s">
        <v>48</v>
      </c>
      <c r="Y160" s="70" t="s">
        <v>48</v>
      </c>
      <c r="AC160" s="157" t="s">
        <v>65</v>
      </c>
    </row>
    <row r="161" spans="1:29" x14ac:dyDescent="0.2">
      <c r="A161" s="381"/>
      <c r="B161" s="381"/>
      <c r="C161" s="381"/>
      <c r="D161" s="381"/>
      <c r="E161" s="381"/>
      <c r="F161" s="381"/>
      <c r="G161" s="381"/>
      <c r="H161" s="381"/>
      <c r="I161" s="381"/>
      <c r="J161" s="381"/>
      <c r="K161" s="381"/>
      <c r="L161" s="382"/>
      <c r="M161" s="378" t="s">
        <v>43</v>
      </c>
      <c r="N161" s="379"/>
      <c r="O161" s="379"/>
      <c r="P161" s="379"/>
      <c r="Q161" s="379"/>
      <c r="R161" s="379"/>
      <c r="S161" s="380"/>
      <c r="T161" s="43" t="s">
        <v>42</v>
      </c>
      <c r="U161" s="44">
        <f>IFERROR(U158/H158,"0")+IFERROR(U159/H159,"0")+IFERROR(U160/H160,"0")</f>
        <v>0</v>
      </c>
      <c r="V161" s="44">
        <f>IFERROR(V158/H158,"0")+IFERROR(V159/H159,"0")+IFERROR(V160/H160,"0")</f>
        <v>0</v>
      </c>
      <c r="W161" s="44">
        <f>IFERROR(IF(W158="",0,W158),"0")+IFERROR(IF(W159="",0,W159),"0")+IFERROR(IF(W160="",0,W160),"0")</f>
        <v>0</v>
      </c>
      <c r="X161" s="68"/>
      <c r="Y161" s="68"/>
    </row>
    <row r="162" spans="1:29" x14ac:dyDescent="0.2">
      <c r="A162" s="381"/>
      <c r="B162" s="381"/>
      <c r="C162" s="381"/>
      <c r="D162" s="381"/>
      <c r="E162" s="381"/>
      <c r="F162" s="381"/>
      <c r="G162" s="381"/>
      <c r="H162" s="381"/>
      <c r="I162" s="381"/>
      <c r="J162" s="381"/>
      <c r="K162" s="381"/>
      <c r="L162" s="382"/>
      <c r="M162" s="378" t="s">
        <v>43</v>
      </c>
      <c r="N162" s="379"/>
      <c r="O162" s="379"/>
      <c r="P162" s="379"/>
      <c r="Q162" s="379"/>
      <c r="R162" s="379"/>
      <c r="S162" s="380"/>
      <c r="T162" s="43" t="s">
        <v>0</v>
      </c>
      <c r="U162" s="44">
        <f>IFERROR(SUM(U158:U160),"0")</f>
        <v>0</v>
      </c>
      <c r="V162" s="44">
        <f>IFERROR(SUM(V158:V160),"0")</f>
        <v>0</v>
      </c>
      <c r="W162" s="43"/>
      <c r="X162" s="68"/>
      <c r="Y162" s="68"/>
    </row>
    <row r="163" spans="1:29" ht="14.25" customHeight="1" x14ac:dyDescent="0.25">
      <c r="A163" s="373" t="s">
        <v>75</v>
      </c>
      <c r="B163" s="373"/>
      <c r="C163" s="373"/>
      <c r="D163" s="373"/>
      <c r="E163" s="373"/>
      <c r="F163" s="373"/>
      <c r="G163" s="373"/>
      <c r="H163" s="373"/>
      <c r="I163" s="373"/>
      <c r="J163" s="373"/>
      <c r="K163" s="373"/>
      <c r="L163" s="373"/>
      <c r="M163" s="373"/>
      <c r="N163" s="373"/>
      <c r="O163" s="373"/>
      <c r="P163" s="373"/>
      <c r="Q163" s="373"/>
      <c r="R163" s="373"/>
      <c r="S163" s="373"/>
      <c r="T163" s="373"/>
      <c r="U163" s="373"/>
      <c r="V163" s="373"/>
      <c r="W163" s="373"/>
      <c r="X163" s="67"/>
      <c r="Y163" s="67"/>
    </row>
    <row r="164" spans="1:29" ht="27" customHeight="1" x14ac:dyDescent="0.25">
      <c r="A164" s="64" t="s">
        <v>290</v>
      </c>
      <c r="B164" s="64" t="s">
        <v>291</v>
      </c>
      <c r="C164" s="37">
        <v>4301030878</v>
      </c>
      <c r="D164" s="374">
        <v>4607091387193</v>
      </c>
      <c r="E164" s="374"/>
      <c r="F164" s="63">
        <v>0.7</v>
      </c>
      <c r="G164" s="38">
        <v>6</v>
      </c>
      <c r="H164" s="63">
        <v>4.2</v>
      </c>
      <c r="I164" s="63">
        <v>4.46</v>
      </c>
      <c r="J164" s="38">
        <v>156</v>
      </c>
      <c r="K164" s="39" t="s">
        <v>79</v>
      </c>
      <c r="L164" s="38">
        <v>35</v>
      </c>
      <c r="M164" s="4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4" s="376"/>
      <c r="O164" s="376"/>
      <c r="P164" s="376"/>
      <c r="Q164" s="377"/>
      <c r="R164" s="40" t="s">
        <v>48</v>
      </c>
      <c r="S164" s="40" t="s">
        <v>48</v>
      </c>
      <c r="T164" s="41" t="s">
        <v>0</v>
      </c>
      <c r="U164" s="59">
        <v>0</v>
      </c>
      <c r="V164" s="56">
        <f t="shared" ref="V164:V179" si="8">IFERROR(IF(U164="",0,CEILING((U164/$H164),1)*$H164),"")</f>
        <v>0</v>
      </c>
      <c r="W164" s="42" t="str">
        <f>IFERROR(IF(V164=0,"",ROUNDUP(V164/H164,0)*0.00753),"")</f>
        <v/>
      </c>
      <c r="X164" s="69" t="s">
        <v>48</v>
      </c>
      <c r="Y164" s="70" t="s">
        <v>48</v>
      </c>
      <c r="AC164" s="158" t="s">
        <v>65</v>
      </c>
    </row>
    <row r="165" spans="1:29" ht="27" customHeight="1" x14ac:dyDescent="0.25">
      <c r="A165" s="64" t="s">
        <v>292</v>
      </c>
      <c r="B165" s="64" t="s">
        <v>293</v>
      </c>
      <c r="C165" s="37">
        <v>4301031153</v>
      </c>
      <c r="D165" s="374">
        <v>4607091387230</v>
      </c>
      <c r="E165" s="374"/>
      <c r="F165" s="63">
        <v>0.7</v>
      </c>
      <c r="G165" s="38">
        <v>6</v>
      </c>
      <c r="H165" s="63">
        <v>4.2</v>
      </c>
      <c r="I165" s="63">
        <v>4.46</v>
      </c>
      <c r="J165" s="38">
        <v>156</v>
      </c>
      <c r="K165" s="39" t="s">
        <v>79</v>
      </c>
      <c r="L165" s="38">
        <v>40</v>
      </c>
      <c r="M165" s="4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5" s="376"/>
      <c r="O165" s="376"/>
      <c r="P165" s="376"/>
      <c r="Q165" s="377"/>
      <c r="R165" s="40" t="s">
        <v>48</v>
      </c>
      <c r="S165" s="40" t="s">
        <v>48</v>
      </c>
      <c r="T165" s="41" t="s">
        <v>0</v>
      </c>
      <c r="U165" s="59">
        <v>0</v>
      </c>
      <c r="V165" s="56">
        <f t="shared" si="8"/>
        <v>0</v>
      </c>
      <c r="W165" s="42" t="str">
        <f>IFERROR(IF(V165=0,"",ROUNDUP(V165/H165,0)*0.00753),"")</f>
        <v/>
      </c>
      <c r="X165" s="69" t="s">
        <v>48</v>
      </c>
      <c r="Y165" s="70" t="s">
        <v>48</v>
      </c>
      <c r="AC165" s="159" t="s">
        <v>65</v>
      </c>
    </row>
    <row r="166" spans="1:29" ht="27" customHeight="1" x14ac:dyDescent="0.25">
      <c r="A166" s="64" t="s">
        <v>294</v>
      </c>
      <c r="B166" s="64" t="s">
        <v>295</v>
      </c>
      <c r="C166" s="37">
        <v>4301031191</v>
      </c>
      <c r="D166" s="374">
        <v>4680115880993</v>
      </c>
      <c r="E166" s="374"/>
      <c r="F166" s="63">
        <v>0.7</v>
      </c>
      <c r="G166" s="38">
        <v>6</v>
      </c>
      <c r="H166" s="63">
        <v>4.2</v>
      </c>
      <c r="I166" s="63">
        <v>4.46</v>
      </c>
      <c r="J166" s="38">
        <v>156</v>
      </c>
      <c r="K166" s="39" t="s">
        <v>79</v>
      </c>
      <c r="L166" s="38">
        <v>40</v>
      </c>
      <c r="M166" s="470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6" s="376"/>
      <c r="O166" s="376"/>
      <c r="P166" s="376"/>
      <c r="Q166" s="377"/>
      <c r="R166" s="40" t="s">
        <v>48</v>
      </c>
      <c r="S166" s="40" t="s">
        <v>48</v>
      </c>
      <c r="T166" s="41" t="s">
        <v>0</v>
      </c>
      <c r="U166" s="59">
        <v>0</v>
      </c>
      <c r="V166" s="56">
        <f t="shared" si="8"/>
        <v>0</v>
      </c>
      <c r="W166" s="42" t="str">
        <f>IFERROR(IF(V166=0,"",ROUNDUP(V166/H166,0)*0.00753),"")</f>
        <v/>
      </c>
      <c r="X166" s="69" t="s">
        <v>48</v>
      </c>
      <c r="Y166" s="70" t="s">
        <v>48</v>
      </c>
      <c r="AC166" s="160" t="s">
        <v>65</v>
      </c>
    </row>
    <row r="167" spans="1:29" ht="27" customHeight="1" x14ac:dyDescent="0.25">
      <c r="A167" s="64" t="s">
        <v>296</v>
      </c>
      <c r="B167" s="64" t="s">
        <v>297</v>
      </c>
      <c r="C167" s="37">
        <v>4301031204</v>
      </c>
      <c r="D167" s="374">
        <v>4680115881761</v>
      </c>
      <c r="E167" s="374"/>
      <c r="F167" s="63">
        <v>0.7</v>
      </c>
      <c r="G167" s="38">
        <v>6</v>
      </c>
      <c r="H167" s="63">
        <v>4.2</v>
      </c>
      <c r="I167" s="63">
        <v>4.46</v>
      </c>
      <c r="J167" s="38">
        <v>156</v>
      </c>
      <c r="K167" s="39" t="s">
        <v>79</v>
      </c>
      <c r="L167" s="38">
        <v>40</v>
      </c>
      <c r="M167" s="471" t="s">
        <v>298</v>
      </c>
      <c r="N167" s="376"/>
      <c r="O167" s="376"/>
      <c r="P167" s="376"/>
      <c r="Q167" s="377"/>
      <c r="R167" s="40" t="s">
        <v>48</v>
      </c>
      <c r="S167" s="40" t="s">
        <v>48</v>
      </c>
      <c r="T167" s="41" t="s">
        <v>0</v>
      </c>
      <c r="U167" s="59">
        <v>0</v>
      </c>
      <c r="V167" s="56">
        <f t="shared" si="8"/>
        <v>0</v>
      </c>
      <c r="W167" s="42" t="str">
        <f>IFERROR(IF(V167=0,"",ROUNDUP(V167/H167,0)*0.00753),"")</f>
        <v/>
      </c>
      <c r="X167" s="69" t="s">
        <v>48</v>
      </c>
      <c r="Y167" s="70" t="s">
        <v>48</v>
      </c>
      <c r="AC167" s="161" t="s">
        <v>65</v>
      </c>
    </row>
    <row r="168" spans="1:29" ht="27" customHeight="1" x14ac:dyDescent="0.25">
      <c r="A168" s="64" t="s">
        <v>299</v>
      </c>
      <c r="B168" s="64" t="s">
        <v>300</v>
      </c>
      <c r="C168" s="37">
        <v>4301031201</v>
      </c>
      <c r="D168" s="374">
        <v>4680115881563</v>
      </c>
      <c r="E168" s="374"/>
      <c r="F168" s="63">
        <v>0.7</v>
      </c>
      <c r="G168" s="38">
        <v>6</v>
      </c>
      <c r="H168" s="63">
        <v>4.2</v>
      </c>
      <c r="I168" s="63">
        <v>4.4000000000000004</v>
      </c>
      <c r="J168" s="38">
        <v>156</v>
      </c>
      <c r="K168" s="39" t="s">
        <v>79</v>
      </c>
      <c r="L168" s="38">
        <v>40</v>
      </c>
      <c r="M168" s="472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8" s="376"/>
      <c r="O168" s="376"/>
      <c r="P168" s="376"/>
      <c r="Q168" s="377"/>
      <c r="R168" s="40" t="s">
        <v>48</v>
      </c>
      <c r="S168" s="40" t="s">
        <v>48</v>
      </c>
      <c r="T168" s="41" t="s">
        <v>0</v>
      </c>
      <c r="U168" s="59">
        <v>0</v>
      </c>
      <c r="V168" s="56">
        <f t="shared" si="8"/>
        <v>0</v>
      </c>
      <c r="W168" s="42" t="str">
        <f>IFERROR(IF(V168=0,"",ROUNDUP(V168/H168,0)*0.00753),"")</f>
        <v/>
      </c>
      <c r="X168" s="69" t="s">
        <v>48</v>
      </c>
      <c r="Y168" s="70" t="s">
        <v>48</v>
      </c>
      <c r="AC168" s="162" t="s">
        <v>65</v>
      </c>
    </row>
    <row r="169" spans="1:29" ht="27" customHeight="1" x14ac:dyDescent="0.25">
      <c r="A169" s="64" t="s">
        <v>301</v>
      </c>
      <c r="B169" s="64" t="s">
        <v>302</v>
      </c>
      <c r="C169" s="37">
        <v>4301031224</v>
      </c>
      <c r="D169" s="374">
        <v>4680115882683</v>
      </c>
      <c r="E169" s="374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9" t="s">
        <v>79</v>
      </c>
      <c r="L169" s="38">
        <v>40</v>
      </c>
      <c r="M169" s="473" t="s">
        <v>303</v>
      </c>
      <c r="N169" s="376"/>
      <c r="O169" s="376"/>
      <c r="P169" s="376"/>
      <c r="Q169" s="377"/>
      <c r="R169" s="40" t="s">
        <v>48</v>
      </c>
      <c r="S169" s="40" t="s">
        <v>48</v>
      </c>
      <c r="T169" s="41" t="s">
        <v>0</v>
      </c>
      <c r="U169" s="59">
        <v>0</v>
      </c>
      <c r="V169" s="56">
        <f t="shared" si="8"/>
        <v>0</v>
      </c>
      <c r="W169" s="42" t="str">
        <f>IFERROR(IF(V169=0,"",ROUNDUP(V169/H169,0)*0.00937),"")</f>
        <v/>
      </c>
      <c r="X169" s="69" t="s">
        <v>48</v>
      </c>
      <c r="Y169" s="70" t="s">
        <v>48</v>
      </c>
      <c r="AC169" s="163" t="s">
        <v>65</v>
      </c>
    </row>
    <row r="170" spans="1:29" ht="27" customHeight="1" x14ac:dyDescent="0.25">
      <c r="A170" s="64" t="s">
        <v>304</v>
      </c>
      <c r="B170" s="64" t="s">
        <v>305</v>
      </c>
      <c r="C170" s="37">
        <v>4301031230</v>
      </c>
      <c r="D170" s="374">
        <v>4680115882690</v>
      </c>
      <c r="E170" s="374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9" t="s">
        <v>79</v>
      </c>
      <c r="L170" s="38">
        <v>40</v>
      </c>
      <c r="M170" s="474" t="s">
        <v>306</v>
      </c>
      <c r="N170" s="376"/>
      <c r="O170" s="376"/>
      <c r="P170" s="376"/>
      <c r="Q170" s="377"/>
      <c r="R170" s="40" t="s">
        <v>48</v>
      </c>
      <c r="S170" s="40" t="s">
        <v>48</v>
      </c>
      <c r="T170" s="41" t="s">
        <v>0</v>
      </c>
      <c r="U170" s="59">
        <v>0</v>
      </c>
      <c r="V170" s="56">
        <f t="shared" si="8"/>
        <v>0</v>
      </c>
      <c r="W170" s="42" t="str">
        <f>IFERROR(IF(V170=0,"",ROUNDUP(V170/H170,0)*0.00937),"")</f>
        <v/>
      </c>
      <c r="X170" s="69" t="s">
        <v>48</v>
      </c>
      <c r="Y170" s="70" t="s">
        <v>48</v>
      </c>
      <c r="AC170" s="164" t="s">
        <v>65</v>
      </c>
    </row>
    <row r="171" spans="1:29" ht="27" customHeight="1" x14ac:dyDescent="0.25">
      <c r="A171" s="64" t="s">
        <v>307</v>
      </c>
      <c r="B171" s="64" t="s">
        <v>308</v>
      </c>
      <c r="C171" s="37">
        <v>4301031220</v>
      </c>
      <c r="D171" s="374">
        <v>4680115882669</v>
      </c>
      <c r="E171" s="374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9" t="s">
        <v>79</v>
      </c>
      <c r="L171" s="38">
        <v>40</v>
      </c>
      <c r="M171" s="475" t="s">
        <v>309</v>
      </c>
      <c r="N171" s="376"/>
      <c r="O171" s="376"/>
      <c r="P171" s="376"/>
      <c r="Q171" s="377"/>
      <c r="R171" s="40" t="s">
        <v>48</v>
      </c>
      <c r="S171" s="40" t="s">
        <v>48</v>
      </c>
      <c r="T171" s="41" t="s">
        <v>0</v>
      </c>
      <c r="U171" s="59">
        <v>0</v>
      </c>
      <c r="V171" s="56">
        <f t="shared" si="8"/>
        <v>0</v>
      </c>
      <c r="W171" s="42" t="str">
        <f>IFERROR(IF(V171=0,"",ROUNDUP(V171/H171,0)*0.00937),"")</f>
        <v/>
      </c>
      <c r="X171" s="69" t="s">
        <v>48</v>
      </c>
      <c r="Y171" s="70" t="s">
        <v>48</v>
      </c>
      <c r="AC171" s="165" t="s">
        <v>65</v>
      </c>
    </row>
    <row r="172" spans="1:29" ht="27" customHeight="1" x14ac:dyDescent="0.25">
      <c r="A172" s="64" t="s">
        <v>310</v>
      </c>
      <c r="B172" s="64" t="s">
        <v>311</v>
      </c>
      <c r="C172" s="37">
        <v>4301031221</v>
      </c>
      <c r="D172" s="374">
        <v>4680115882676</v>
      </c>
      <c r="E172" s="374"/>
      <c r="F172" s="63">
        <v>0.9</v>
      </c>
      <c r="G172" s="38">
        <v>6</v>
      </c>
      <c r="H172" s="63">
        <v>5.4</v>
      </c>
      <c r="I172" s="63">
        <v>5.61</v>
      </c>
      <c r="J172" s="38">
        <v>120</v>
      </c>
      <c r="K172" s="39" t="s">
        <v>79</v>
      </c>
      <c r="L172" s="38">
        <v>40</v>
      </c>
      <c r="M172" s="476" t="s">
        <v>312</v>
      </c>
      <c r="N172" s="376"/>
      <c r="O172" s="376"/>
      <c r="P172" s="376"/>
      <c r="Q172" s="377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si="8"/>
        <v>0</v>
      </c>
      <c r="W172" s="42" t="str">
        <f>IFERROR(IF(V172=0,"",ROUNDUP(V172/H172,0)*0.00937),"")</f>
        <v/>
      </c>
      <c r="X172" s="69" t="s">
        <v>48</v>
      </c>
      <c r="Y172" s="70" t="s">
        <v>48</v>
      </c>
      <c r="AC172" s="166" t="s">
        <v>65</v>
      </c>
    </row>
    <row r="173" spans="1:29" ht="27" customHeight="1" x14ac:dyDescent="0.25">
      <c r="A173" s="64" t="s">
        <v>313</v>
      </c>
      <c r="B173" s="64" t="s">
        <v>314</v>
      </c>
      <c r="C173" s="37">
        <v>4301031152</v>
      </c>
      <c r="D173" s="374">
        <v>4607091387285</v>
      </c>
      <c r="E173" s="374"/>
      <c r="F173" s="63">
        <v>0.35</v>
      </c>
      <c r="G173" s="38">
        <v>6</v>
      </c>
      <c r="H173" s="63">
        <v>2.1</v>
      </c>
      <c r="I173" s="63">
        <v>2.23</v>
      </c>
      <c r="J173" s="38">
        <v>234</v>
      </c>
      <c r="K173" s="39" t="s">
        <v>79</v>
      </c>
      <c r="L173" s="38">
        <v>40</v>
      </c>
      <c r="M173" s="47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3" s="376"/>
      <c r="O173" s="376"/>
      <c r="P173" s="376"/>
      <c r="Q173" s="377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IFERROR(IF(V173=0,"",ROUNDUP(V173/H173,0)*0.00502),"")</f>
        <v/>
      </c>
      <c r="X173" s="69" t="s">
        <v>48</v>
      </c>
      <c r="Y173" s="70" t="s">
        <v>48</v>
      </c>
      <c r="AC173" s="167" t="s">
        <v>65</v>
      </c>
    </row>
    <row r="174" spans="1:29" ht="27" customHeight="1" x14ac:dyDescent="0.25">
      <c r="A174" s="64" t="s">
        <v>315</v>
      </c>
      <c r="B174" s="64" t="s">
        <v>316</v>
      </c>
      <c r="C174" s="37">
        <v>4301031199</v>
      </c>
      <c r="D174" s="374">
        <v>4680115880986</v>
      </c>
      <c r="E174" s="374"/>
      <c r="F174" s="63">
        <v>0.35</v>
      </c>
      <c r="G174" s="38">
        <v>6</v>
      </c>
      <c r="H174" s="63">
        <v>2.1</v>
      </c>
      <c r="I174" s="63">
        <v>2.23</v>
      </c>
      <c r="J174" s="38">
        <v>234</v>
      </c>
      <c r="K174" s="39" t="s">
        <v>79</v>
      </c>
      <c r="L174" s="38">
        <v>40</v>
      </c>
      <c r="M174" s="478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4" s="376"/>
      <c r="O174" s="376"/>
      <c r="P174" s="376"/>
      <c r="Q174" s="377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IFERROR(IF(V174=0,"",ROUNDUP(V174/H174,0)*0.00502),"")</f>
        <v/>
      </c>
      <c r="X174" s="69" t="s">
        <v>48</v>
      </c>
      <c r="Y174" s="70" t="s">
        <v>48</v>
      </c>
      <c r="AC174" s="168" t="s">
        <v>65</v>
      </c>
    </row>
    <row r="175" spans="1:29" ht="27" customHeight="1" x14ac:dyDescent="0.25">
      <c r="A175" s="64" t="s">
        <v>317</v>
      </c>
      <c r="B175" s="64" t="s">
        <v>318</v>
      </c>
      <c r="C175" s="37">
        <v>4301031190</v>
      </c>
      <c r="D175" s="374">
        <v>4680115880207</v>
      </c>
      <c r="E175" s="374"/>
      <c r="F175" s="63">
        <v>0.4</v>
      </c>
      <c r="G175" s="38">
        <v>6</v>
      </c>
      <c r="H175" s="63">
        <v>2.4</v>
      </c>
      <c r="I175" s="63">
        <v>2.63</v>
      </c>
      <c r="J175" s="38">
        <v>156</v>
      </c>
      <c r="K175" s="39" t="s">
        <v>79</v>
      </c>
      <c r="L175" s="38">
        <v>40</v>
      </c>
      <c r="M175" s="479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5" s="376"/>
      <c r="O175" s="376"/>
      <c r="P175" s="376"/>
      <c r="Q175" s="377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IFERROR(IF(V175=0,"",ROUNDUP(V175/H175,0)*0.00753),"")</f>
        <v/>
      </c>
      <c r="X175" s="69" t="s">
        <v>48</v>
      </c>
      <c r="Y175" s="70" t="s">
        <v>48</v>
      </c>
      <c r="AC175" s="169" t="s">
        <v>65</v>
      </c>
    </row>
    <row r="176" spans="1:29" ht="27" customHeight="1" x14ac:dyDescent="0.25">
      <c r="A176" s="64" t="s">
        <v>319</v>
      </c>
      <c r="B176" s="64" t="s">
        <v>320</v>
      </c>
      <c r="C176" s="37">
        <v>4301031205</v>
      </c>
      <c r="D176" s="374">
        <v>4680115881785</v>
      </c>
      <c r="E176" s="374"/>
      <c r="F176" s="63">
        <v>0.35</v>
      </c>
      <c r="G176" s="38">
        <v>6</v>
      </c>
      <c r="H176" s="63">
        <v>2.1</v>
      </c>
      <c r="I176" s="63">
        <v>2.23</v>
      </c>
      <c r="J176" s="38">
        <v>234</v>
      </c>
      <c r="K176" s="39" t="s">
        <v>79</v>
      </c>
      <c r="L176" s="38">
        <v>40</v>
      </c>
      <c r="M176" s="480" t="s">
        <v>321</v>
      </c>
      <c r="N176" s="376"/>
      <c r="O176" s="376"/>
      <c r="P176" s="376"/>
      <c r="Q176" s="377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IFERROR(IF(V176=0,"",ROUNDUP(V176/H176,0)*0.00502),"")</f>
        <v/>
      </c>
      <c r="X176" s="69" t="s">
        <v>48</v>
      </c>
      <c r="Y176" s="70" t="s">
        <v>48</v>
      </c>
      <c r="AC176" s="170" t="s">
        <v>65</v>
      </c>
    </row>
    <row r="177" spans="1:29" ht="27" customHeight="1" x14ac:dyDescent="0.25">
      <c r="A177" s="64" t="s">
        <v>322</v>
      </c>
      <c r="B177" s="64" t="s">
        <v>323</v>
      </c>
      <c r="C177" s="37">
        <v>4301031202</v>
      </c>
      <c r="D177" s="374">
        <v>4680115881679</v>
      </c>
      <c r="E177" s="374"/>
      <c r="F177" s="63">
        <v>0.35</v>
      </c>
      <c r="G177" s="38">
        <v>6</v>
      </c>
      <c r="H177" s="63">
        <v>2.1</v>
      </c>
      <c r="I177" s="63">
        <v>2.2000000000000002</v>
      </c>
      <c r="J177" s="38">
        <v>234</v>
      </c>
      <c r="K177" s="39" t="s">
        <v>79</v>
      </c>
      <c r="L177" s="38">
        <v>40</v>
      </c>
      <c r="M177" s="481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7" s="376"/>
      <c r="O177" s="376"/>
      <c r="P177" s="376"/>
      <c r="Q177" s="377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IFERROR(IF(V177=0,"",ROUNDUP(V177/H177,0)*0.00502),"")</f>
        <v/>
      </c>
      <c r="X177" s="69" t="s">
        <v>48</v>
      </c>
      <c r="Y177" s="70" t="s">
        <v>48</v>
      </c>
      <c r="AC177" s="171" t="s">
        <v>65</v>
      </c>
    </row>
    <row r="178" spans="1:29" ht="27" customHeight="1" x14ac:dyDescent="0.25">
      <c r="A178" s="64" t="s">
        <v>324</v>
      </c>
      <c r="B178" s="64" t="s">
        <v>325</v>
      </c>
      <c r="C178" s="37">
        <v>4301031158</v>
      </c>
      <c r="D178" s="374">
        <v>4680115880191</v>
      </c>
      <c r="E178" s="374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9" t="s">
        <v>79</v>
      </c>
      <c r="L178" s="38">
        <v>40</v>
      </c>
      <c r="M178" s="482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8" s="376"/>
      <c r="O178" s="376"/>
      <c r="P178" s="376"/>
      <c r="Q178" s="377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IFERROR(IF(V178=0,"",ROUNDUP(V178/H178,0)*0.00753),"")</f>
        <v/>
      </c>
      <c r="X178" s="69" t="s">
        <v>48</v>
      </c>
      <c r="Y178" s="70" t="s">
        <v>48</v>
      </c>
      <c r="AC178" s="172" t="s">
        <v>65</v>
      </c>
    </row>
    <row r="179" spans="1:29" ht="27" customHeight="1" x14ac:dyDescent="0.25">
      <c r="A179" s="64" t="s">
        <v>326</v>
      </c>
      <c r="B179" s="64" t="s">
        <v>327</v>
      </c>
      <c r="C179" s="37">
        <v>4301031151</v>
      </c>
      <c r="D179" s="374">
        <v>4607091389845</v>
      </c>
      <c r="E179" s="374"/>
      <c r="F179" s="63">
        <v>0.35</v>
      </c>
      <c r="G179" s="38">
        <v>6</v>
      </c>
      <c r="H179" s="63">
        <v>2.1</v>
      </c>
      <c r="I179" s="63">
        <v>2.2000000000000002</v>
      </c>
      <c r="J179" s="38">
        <v>234</v>
      </c>
      <c r="K179" s="39" t="s">
        <v>79</v>
      </c>
      <c r="L179" s="38">
        <v>40</v>
      </c>
      <c r="M179" s="48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9" s="376"/>
      <c r="O179" s="376"/>
      <c r="P179" s="376"/>
      <c r="Q179" s="377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IFERROR(IF(V179=0,"",ROUNDUP(V179/H179,0)*0.00502),"")</f>
        <v/>
      </c>
      <c r="X179" s="69" t="s">
        <v>48</v>
      </c>
      <c r="Y179" s="70" t="s">
        <v>48</v>
      </c>
      <c r="AC179" s="173" t="s">
        <v>65</v>
      </c>
    </row>
    <row r="180" spans="1:29" x14ac:dyDescent="0.2">
      <c r="A180" s="381"/>
      <c r="B180" s="381"/>
      <c r="C180" s="381"/>
      <c r="D180" s="381"/>
      <c r="E180" s="381"/>
      <c r="F180" s="381"/>
      <c r="G180" s="381"/>
      <c r="H180" s="381"/>
      <c r="I180" s="381"/>
      <c r="J180" s="381"/>
      <c r="K180" s="381"/>
      <c r="L180" s="382"/>
      <c r="M180" s="378" t="s">
        <v>43</v>
      </c>
      <c r="N180" s="379"/>
      <c r="O180" s="379"/>
      <c r="P180" s="379"/>
      <c r="Q180" s="379"/>
      <c r="R180" s="379"/>
      <c r="S180" s="380"/>
      <c r="T180" s="43" t="s">
        <v>42</v>
      </c>
      <c r="U180" s="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>0</v>
      </c>
      <c r="V180" s="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>0</v>
      </c>
      <c r="W180" s="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>0</v>
      </c>
      <c r="X180" s="68"/>
      <c r="Y180" s="68"/>
    </row>
    <row r="181" spans="1:29" x14ac:dyDescent="0.2">
      <c r="A181" s="381"/>
      <c r="B181" s="381"/>
      <c r="C181" s="381"/>
      <c r="D181" s="381"/>
      <c r="E181" s="381"/>
      <c r="F181" s="381"/>
      <c r="G181" s="381"/>
      <c r="H181" s="381"/>
      <c r="I181" s="381"/>
      <c r="J181" s="381"/>
      <c r="K181" s="381"/>
      <c r="L181" s="382"/>
      <c r="M181" s="378" t="s">
        <v>43</v>
      </c>
      <c r="N181" s="379"/>
      <c r="O181" s="379"/>
      <c r="P181" s="379"/>
      <c r="Q181" s="379"/>
      <c r="R181" s="379"/>
      <c r="S181" s="380"/>
      <c r="T181" s="43" t="s">
        <v>0</v>
      </c>
      <c r="U181" s="44">
        <f>IFERROR(SUM(U164:U179),"0")</f>
        <v>0</v>
      </c>
      <c r="V181" s="44">
        <f>IFERROR(SUM(V164:V179),"0")</f>
        <v>0</v>
      </c>
      <c r="W181" s="43"/>
      <c r="X181" s="68"/>
      <c r="Y181" s="68"/>
    </row>
    <row r="182" spans="1:29" ht="14.25" customHeight="1" x14ac:dyDescent="0.25">
      <c r="A182" s="373" t="s">
        <v>80</v>
      </c>
      <c r="B182" s="373"/>
      <c r="C182" s="373"/>
      <c r="D182" s="373"/>
      <c r="E182" s="373"/>
      <c r="F182" s="373"/>
      <c r="G182" s="373"/>
      <c r="H182" s="373"/>
      <c r="I182" s="373"/>
      <c r="J182" s="373"/>
      <c r="K182" s="373"/>
      <c r="L182" s="373"/>
      <c r="M182" s="373"/>
      <c r="N182" s="373"/>
      <c r="O182" s="373"/>
      <c r="P182" s="373"/>
      <c r="Q182" s="373"/>
      <c r="R182" s="373"/>
      <c r="S182" s="373"/>
      <c r="T182" s="373"/>
      <c r="U182" s="373"/>
      <c r="V182" s="373"/>
      <c r="W182" s="373"/>
      <c r="X182" s="67"/>
      <c r="Y182" s="67"/>
    </row>
    <row r="183" spans="1:29" ht="27" customHeight="1" x14ac:dyDescent="0.25">
      <c r="A183" s="64" t="s">
        <v>328</v>
      </c>
      <c r="B183" s="64" t="s">
        <v>329</v>
      </c>
      <c r="C183" s="37">
        <v>4301051409</v>
      </c>
      <c r="D183" s="374">
        <v>4680115881556</v>
      </c>
      <c r="E183" s="374"/>
      <c r="F183" s="63">
        <v>1</v>
      </c>
      <c r="G183" s="38">
        <v>4</v>
      </c>
      <c r="H183" s="63">
        <v>4</v>
      </c>
      <c r="I183" s="63">
        <v>4.4080000000000004</v>
      </c>
      <c r="J183" s="38">
        <v>104</v>
      </c>
      <c r="K183" s="39" t="s">
        <v>143</v>
      </c>
      <c r="L183" s="38">
        <v>45</v>
      </c>
      <c r="M183" s="484" t="s">
        <v>330</v>
      </c>
      <c r="N183" s="376"/>
      <c r="O183" s="376"/>
      <c r="P183" s="376"/>
      <c r="Q183" s="377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ref="V183:V205" si="9">IFERROR(IF(U183="",0,CEILING((U183/$H183),1)*$H183),"")</f>
        <v>0</v>
      </c>
      <c r="W183" s="42" t="str">
        <f>IFERROR(IF(V183=0,"",ROUNDUP(V183/H183,0)*0.01196),"")</f>
        <v/>
      </c>
      <c r="X183" s="69" t="s">
        <v>48</v>
      </c>
      <c r="Y183" s="70" t="s">
        <v>48</v>
      </c>
      <c r="AC183" s="174" t="s">
        <v>65</v>
      </c>
    </row>
    <row r="184" spans="1:29" ht="16.5" customHeight="1" x14ac:dyDescent="0.25">
      <c r="A184" s="64" t="s">
        <v>331</v>
      </c>
      <c r="B184" s="64" t="s">
        <v>332</v>
      </c>
      <c r="C184" s="37">
        <v>4301051101</v>
      </c>
      <c r="D184" s="374">
        <v>4607091387766</v>
      </c>
      <c r="E184" s="374"/>
      <c r="F184" s="63">
        <v>1.35</v>
      </c>
      <c r="G184" s="38">
        <v>6</v>
      </c>
      <c r="H184" s="63">
        <v>8.1</v>
      </c>
      <c r="I184" s="63">
        <v>8.6579999999999995</v>
      </c>
      <c r="J184" s="38">
        <v>56</v>
      </c>
      <c r="K184" s="39" t="s">
        <v>79</v>
      </c>
      <c r="L184" s="38">
        <v>40</v>
      </c>
      <c r="M184" s="48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76"/>
      <c r="O184" s="376"/>
      <c r="P184" s="376"/>
      <c r="Q184" s="377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9"/>
        <v>0</v>
      </c>
      <c r="W184" s="42" t="str">
        <f>IFERROR(IF(V184=0,"",ROUNDUP(V184/H184,0)*0.02175),"")</f>
        <v/>
      </c>
      <c r="X184" s="69" t="s">
        <v>48</v>
      </c>
      <c r="Y184" s="70" t="s">
        <v>48</v>
      </c>
      <c r="AC184" s="175" t="s">
        <v>65</v>
      </c>
    </row>
    <row r="185" spans="1:29" ht="27" customHeight="1" x14ac:dyDescent="0.25">
      <c r="A185" s="64" t="s">
        <v>333</v>
      </c>
      <c r="B185" s="64" t="s">
        <v>334</v>
      </c>
      <c r="C185" s="37">
        <v>4301051116</v>
      </c>
      <c r="D185" s="374">
        <v>4607091387957</v>
      </c>
      <c r="E185" s="374"/>
      <c r="F185" s="63">
        <v>1.3</v>
      </c>
      <c r="G185" s="38">
        <v>6</v>
      </c>
      <c r="H185" s="63">
        <v>7.8</v>
      </c>
      <c r="I185" s="63">
        <v>8.3640000000000008</v>
      </c>
      <c r="J185" s="38">
        <v>56</v>
      </c>
      <c r="K185" s="39" t="s">
        <v>79</v>
      </c>
      <c r="L185" s="38">
        <v>40</v>
      </c>
      <c r="M185" s="48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76"/>
      <c r="O185" s="376"/>
      <c r="P185" s="376"/>
      <c r="Q185" s="377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9"/>
        <v>0</v>
      </c>
      <c r="W185" s="42" t="str">
        <f>IFERROR(IF(V185=0,"",ROUNDUP(V185/H185,0)*0.02175),"")</f>
        <v/>
      </c>
      <c r="X185" s="69" t="s">
        <v>48</v>
      </c>
      <c r="Y185" s="70" t="s">
        <v>48</v>
      </c>
      <c r="AC185" s="176" t="s">
        <v>65</v>
      </c>
    </row>
    <row r="186" spans="1:29" ht="27" customHeight="1" x14ac:dyDescent="0.25">
      <c r="A186" s="64" t="s">
        <v>335</v>
      </c>
      <c r="B186" s="64" t="s">
        <v>336</v>
      </c>
      <c r="C186" s="37">
        <v>4301051115</v>
      </c>
      <c r="D186" s="374">
        <v>4607091387964</v>
      </c>
      <c r="E186" s="374"/>
      <c r="F186" s="63">
        <v>1.35</v>
      </c>
      <c r="G186" s="38">
        <v>6</v>
      </c>
      <c r="H186" s="63">
        <v>8.1</v>
      </c>
      <c r="I186" s="63">
        <v>8.6460000000000008</v>
      </c>
      <c r="J186" s="38">
        <v>56</v>
      </c>
      <c r="K186" s="39" t="s">
        <v>79</v>
      </c>
      <c r="L186" s="38">
        <v>40</v>
      </c>
      <c r="M186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76"/>
      <c r="O186" s="376"/>
      <c r="P186" s="376"/>
      <c r="Q186" s="377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9"/>
        <v>0</v>
      </c>
      <c r="W186" s="42" t="str">
        <f>IFERROR(IF(V186=0,"",ROUNDUP(V186/H186,0)*0.02175),"")</f>
        <v/>
      </c>
      <c r="X186" s="69" t="s">
        <v>48</v>
      </c>
      <c r="Y186" s="70" t="s">
        <v>48</v>
      </c>
      <c r="AC186" s="177" t="s">
        <v>65</v>
      </c>
    </row>
    <row r="187" spans="1:29" ht="16.5" customHeight="1" x14ac:dyDescent="0.25">
      <c r="A187" s="64" t="s">
        <v>337</v>
      </c>
      <c r="B187" s="64" t="s">
        <v>338</v>
      </c>
      <c r="C187" s="37">
        <v>4301051470</v>
      </c>
      <c r="D187" s="374">
        <v>4680115880573</v>
      </c>
      <c r="E187" s="374"/>
      <c r="F187" s="63">
        <v>1.3</v>
      </c>
      <c r="G187" s="38">
        <v>6</v>
      </c>
      <c r="H187" s="63">
        <v>7.8</v>
      </c>
      <c r="I187" s="63">
        <v>8.3640000000000008</v>
      </c>
      <c r="J187" s="38">
        <v>56</v>
      </c>
      <c r="K187" s="39" t="s">
        <v>143</v>
      </c>
      <c r="L187" s="38">
        <v>45</v>
      </c>
      <c r="M187" s="488" t="s">
        <v>339</v>
      </c>
      <c r="N187" s="376"/>
      <c r="O187" s="376"/>
      <c r="P187" s="376"/>
      <c r="Q187" s="377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9"/>
        <v>0</v>
      </c>
      <c r="W187" s="42" t="str">
        <f>IFERROR(IF(V187=0,"",ROUNDUP(V187/H187,0)*0.02175),"")</f>
        <v/>
      </c>
      <c r="X187" s="69" t="s">
        <v>48</v>
      </c>
      <c r="Y187" s="70" t="s">
        <v>48</v>
      </c>
      <c r="AC187" s="178" t="s">
        <v>65</v>
      </c>
    </row>
    <row r="188" spans="1:29" ht="27" customHeight="1" x14ac:dyDescent="0.25">
      <c r="A188" s="64" t="s">
        <v>340</v>
      </c>
      <c r="B188" s="64" t="s">
        <v>341</v>
      </c>
      <c r="C188" s="37">
        <v>4301051408</v>
      </c>
      <c r="D188" s="374">
        <v>4680115881594</v>
      </c>
      <c r="E188" s="374"/>
      <c r="F188" s="63">
        <v>1.35</v>
      </c>
      <c r="G188" s="38">
        <v>6</v>
      </c>
      <c r="H188" s="63">
        <v>8.1</v>
      </c>
      <c r="I188" s="63">
        <v>8.6639999999999997</v>
      </c>
      <c r="J188" s="38">
        <v>56</v>
      </c>
      <c r="K188" s="39" t="s">
        <v>143</v>
      </c>
      <c r="L188" s="38">
        <v>40</v>
      </c>
      <c r="M188" s="489" t="s">
        <v>342</v>
      </c>
      <c r="N188" s="376"/>
      <c r="O188" s="376"/>
      <c r="P188" s="376"/>
      <c r="Q188" s="377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9"/>
        <v>0</v>
      </c>
      <c r="W188" s="42" t="str">
        <f>IFERROR(IF(V188=0,"",ROUNDUP(V188/H188,0)*0.02175),"")</f>
        <v/>
      </c>
      <c r="X188" s="69" t="s">
        <v>48</v>
      </c>
      <c r="Y188" s="70" t="s">
        <v>48</v>
      </c>
      <c r="AC188" s="179" t="s">
        <v>65</v>
      </c>
    </row>
    <row r="189" spans="1:29" ht="27" customHeight="1" x14ac:dyDescent="0.25">
      <c r="A189" s="64" t="s">
        <v>343</v>
      </c>
      <c r="B189" s="64" t="s">
        <v>344</v>
      </c>
      <c r="C189" s="37">
        <v>4301051433</v>
      </c>
      <c r="D189" s="374">
        <v>4680115881587</v>
      </c>
      <c r="E189" s="374"/>
      <c r="F189" s="63">
        <v>1</v>
      </c>
      <c r="G189" s="38">
        <v>4</v>
      </c>
      <c r="H189" s="63">
        <v>4</v>
      </c>
      <c r="I189" s="63">
        <v>4.4080000000000004</v>
      </c>
      <c r="J189" s="38">
        <v>104</v>
      </c>
      <c r="K189" s="39" t="s">
        <v>79</v>
      </c>
      <c r="L189" s="38">
        <v>35</v>
      </c>
      <c r="M189" s="490" t="s">
        <v>345</v>
      </c>
      <c r="N189" s="376"/>
      <c r="O189" s="376"/>
      <c r="P189" s="376"/>
      <c r="Q189" s="377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9"/>
        <v>0</v>
      </c>
      <c r="W189" s="42" t="str">
        <f>IFERROR(IF(V189=0,"",ROUNDUP(V189/H189,0)*0.01196),"")</f>
        <v/>
      </c>
      <c r="X189" s="69" t="s">
        <v>48</v>
      </c>
      <c r="Y189" s="70" t="s">
        <v>48</v>
      </c>
      <c r="AC189" s="180" t="s">
        <v>65</v>
      </c>
    </row>
    <row r="190" spans="1:29" ht="16.5" customHeight="1" x14ac:dyDescent="0.25">
      <c r="A190" s="64" t="s">
        <v>346</v>
      </c>
      <c r="B190" s="64" t="s">
        <v>347</v>
      </c>
      <c r="C190" s="37">
        <v>4301051380</v>
      </c>
      <c r="D190" s="374">
        <v>4680115880962</v>
      </c>
      <c r="E190" s="374"/>
      <c r="F190" s="63">
        <v>1.3</v>
      </c>
      <c r="G190" s="38">
        <v>6</v>
      </c>
      <c r="H190" s="63">
        <v>7.8</v>
      </c>
      <c r="I190" s="63">
        <v>8.3640000000000008</v>
      </c>
      <c r="J190" s="38">
        <v>56</v>
      </c>
      <c r="K190" s="39" t="s">
        <v>79</v>
      </c>
      <c r="L190" s="38">
        <v>40</v>
      </c>
      <c r="M190" s="491" t="s">
        <v>348</v>
      </c>
      <c r="N190" s="376"/>
      <c r="O190" s="376"/>
      <c r="P190" s="376"/>
      <c r="Q190" s="377"/>
      <c r="R190" s="40" t="s">
        <v>48</v>
      </c>
      <c r="S190" s="40" t="s">
        <v>48</v>
      </c>
      <c r="T190" s="41" t="s">
        <v>0</v>
      </c>
      <c r="U190" s="59">
        <v>0</v>
      </c>
      <c r="V190" s="56">
        <f t="shared" si="9"/>
        <v>0</v>
      </c>
      <c r="W190" s="42" t="str">
        <f>IFERROR(IF(V190=0,"",ROUNDUP(V190/H190,0)*0.02175),"")</f>
        <v/>
      </c>
      <c r="X190" s="69" t="s">
        <v>48</v>
      </c>
      <c r="Y190" s="70" t="s">
        <v>48</v>
      </c>
      <c r="AC190" s="181" t="s">
        <v>65</v>
      </c>
    </row>
    <row r="191" spans="1:29" ht="27" customHeight="1" x14ac:dyDescent="0.25">
      <c r="A191" s="64" t="s">
        <v>349</v>
      </c>
      <c r="B191" s="64" t="s">
        <v>350</v>
      </c>
      <c r="C191" s="37">
        <v>4301051411</v>
      </c>
      <c r="D191" s="374">
        <v>4680115881617</v>
      </c>
      <c r="E191" s="374"/>
      <c r="F191" s="63">
        <v>1.35</v>
      </c>
      <c r="G191" s="38">
        <v>6</v>
      </c>
      <c r="H191" s="63">
        <v>8.1</v>
      </c>
      <c r="I191" s="63">
        <v>8.6460000000000008</v>
      </c>
      <c r="J191" s="38">
        <v>56</v>
      </c>
      <c r="K191" s="39" t="s">
        <v>143</v>
      </c>
      <c r="L191" s="38">
        <v>40</v>
      </c>
      <c r="M191" s="492" t="s">
        <v>351</v>
      </c>
      <c r="N191" s="376"/>
      <c r="O191" s="376"/>
      <c r="P191" s="376"/>
      <c r="Q191" s="377"/>
      <c r="R191" s="40" t="s">
        <v>48</v>
      </c>
      <c r="S191" s="40" t="s">
        <v>48</v>
      </c>
      <c r="T191" s="41" t="s">
        <v>0</v>
      </c>
      <c r="U191" s="59">
        <v>0</v>
      </c>
      <c r="V191" s="56">
        <f t="shared" si="9"/>
        <v>0</v>
      </c>
      <c r="W191" s="42" t="str">
        <f>IFERROR(IF(V191=0,"",ROUNDUP(V191/H191,0)*0.02175),"")</f>
        <v/>
      </c>
      <c r="X191" s="69" t="s">
        <v>48</v>
      </c>
      <c r="Y191" s="70" t="s">
        <v>48</v>
      </c>
      <c r="AC191" s="182" t="s">
        <v>65</v>
      </c>
    </row>
    <row r="192" spans="1:29" ht="27" customHeight="1" x14ac:dyDescent="0.25">
      <c r="A192" s="64" t="s">
        <v>352</v>
      </c>
      <c r="B192" s="64" t="s">
        <v>353</v>
      </c>
      <c r="C192" s="37">
        <v>4301051377</v>
      </c>
      <c r="D192" s="374">
        <v>4680115881228</v>
      </c>
      <c r="E192" s="374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9" t="s">
        <v>79</v>
      </c>
      <c r="L192" s="38">
        <v>35</v>
      </c>
      <c r="M192" s="493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76"/>
      <c r="O192" s="376"/>
      <c r="P192" s="376"/>
      <c r="Q192" s="377"/>
      <c r="R192" s="40" t="s">
        <v>48</v>
      </c>
      <c r="S192" s="40" t="s">
        <v>48</v>
      </c>
      <c r="T192" s="41" t="s">
        <v>0</v>
      </c>
      <c r="U192" s="59">
        <v>0</v>
      </c>
      <c r="V192" s="56">
        <f t="shared" si="9"/>
        <v>0</v>
      </c>
      <c r="W192" s="42" t="str">
        <f>IFERROR(IF(V192=0,"",ROUNDUP(V192/H192,0)*0.00753),"")</f>
        <v/>
      </c>
      <c r="X192" s="69" t="s">
        <v>48</v>
      </c>
      <c r="Y192" s="70" t="s">
        <v>48</v>
      </c>
      <c r="AC192" s="183" t="s">
        <v>65</v>
      </c>
    </row>
    <row r="193" spans="1:29" ht="27" customHeight="1" x14ac:dyDescent="0.25">
      <c r="A193" s="64" t="s">
        <v>354</v>
      </c>
      <c r="B193" s="64" t="s">
        <v>355</v>
      </c>
      <c r="C193" s="37">
        <v>4301051432</v>
      </c>
      <c r="D193" s="374">
        <v>4680115881037</v>
      </c>
      <c r="E193" s="374"/>
      <c r="F193" s="63">
        <v>0.84</v>
      </c>
      <c r="G193" s="38">
        <v>4</v>
      </c>
      <c r="H193" s="63">
        <v>3.36</v>
      </c>
      <c r="I193" s="63">
        <v>3.6179999999999999</v>
      </c>
      <c r="J193" s="38">
        <v>120</v>
      </c>
      <c r="K193" s="39" t="s">
        <v>79</v>
      </c>
      <c r="L193" s="38">
        <v>35</v>
      </c>
      <c r="M193" s="494" t="s">
        <v>356</v>
      </c>
      <c r="N193" s="376"/>
      <c r="O193" s="376"/>
      <c r="P193" s="376"/>
      <c r="Q193" s="377"/>
      <c r="R193" s="40" t="s">
        <v>48</v>
      </c>
      <c r="S193" s="40" t="s">
        <v>48</v>
      </c>
      <c r="T193" s="41" t="s">
        <v>0</v>
      </c>
      <c r="U193" s="59">
        <v>0</v>
      </c>
      <c r="V193" s="56">
        <f t="shared" si="9"/>
        <v>0</v>
      </c>
      <c r="W193" s="42" t="str">
        <f>IFERROR(IF(V193=0,"",ROUNDUP(V193/H193,0)*0.00937),"")</f>
        <v/>
      </c>
      <c r="X193" s="69" t="s">
        <v>48</v>
      </c>
      <c r="Y193" s="70" t="s">
        <v>48</v>
      </c>
      <c r="AC193" s="184" t="s">
        <v>65</v>
      </c>
    </row>
    <row r="194" spans="1:29" ht="27" customHeight="1" x14ac:dyDescent="0.25">
      <c r="A194" s="64" t="s">
        <v>357</v>
      </c>
      <c r="B194" s="64" t="s">
        <v>358</v>
      </c>
      <c r="C194" s="37">
        <v>4301051384</v>
      </c>
      <c r="D194" s="374">
        <v>4680115881211</v>
      </c>
      <c r="E194" s="374"/>
      <c r="F194" s="63">
        <v>0.4</v>
      </c>
      <c r="G194" s="38">
        <v>6</v>
      </c>
      <c r="H194" s="63">
        <v>2.4</v>
      </c>
      <c r="I194" s="63">
        <v>2.6</v>
      </c>
      <c r="J194" s="38">
        <v>156</v>
      </c>
      <c r="K194" s="39" t="s">
        <v>79</v>
      </c>
      <c r="L194" s="38">
        <v>45</v>
      </c>
      <c r="M194" s="495" t="s">
        <v>359</v>
      </c>
      <c r="N194" s="376"/>
      <c r="O194" s="376"/>
      <c r="P194" s="376"/>
      <c r="Q194" s="377"/>
      <c r="R194" s="40" t="s">
        <v>48</v>
      </c>
      <c r="S194" s="40" t="s">
        <v>48</v>
      </c>
      <c r="T194" s="41" t="s">
        <v>0</v>
      </c>
      <c r="U194" s="59">
        <v>0</v>
      </c>
      <c r="V194" s="56">
        <f t="shared" si="9"/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185" t="s">
        <v>65</v>
      </c>
    </row>
    <row r="195" spans="1:29" ht="27" customHeight="1" x14ac:dyDescent="0.25">
      <c r="A195" s="64" t="s">
        <v>360</v>
      </c>
      <c r="B195" s="64" t="s">
        <v>361</v>
      </c>
      <c r="C195" s="37">
        <v>4301051378</v>
      </c>
      <c r="D195" s="374">
        <v>4680115881020</v>
      </c>
      <c r="E195" s="374"/>
      <c r="F195" s="63">
        <v>0.84</v>
      </c>
      <c r="G195" s="38">
        <v>4</v>
      </c>
      <c r="H195" s="63">
        <v>3.36</v>
      </c>
      <c r="I195" s="63">
        <v>3.57</v>
      </c>
      <c r="J195" s="38">
        <v>120</v>
      </c>
      <c r="K195" s="39" t="s">
        <v>79</v>
      </c>
      <c r="L195" s="38">
        <v>45</v>
      </c>
      <c r="M195" s="496" t="s">
        <v>362</v>
      </c>
      <c r="N195" s="376"/>
      <c r="O195" s="376"/>
      <c r="P195" s="376"/>
      <c r="Q195" s="377"/>
      <c r="R195" s="40" t="s">
        <v>48</v>
      </c>
      <c r="S195" s="40" t="s">
        <v>48</v>
      </c>
      <c r="T195" s="41" t="s">
        <v>0</v>
      </c>
      <c r="U195" s="59">
        <v>0</v>
      </c>
      <c r="V195" s="56">
        <f t="shared" si="9"/>
        <v>0</v>
      </c>
      <c r="W195" s="42" t="str">
        <f>IFERROR(IF(V195=0,"",ROUNDUP(V195/H195,0)*0.00937),"")</f>
        <v/>
      </c>
      <c r="X195" s="69" t="s">
        <v>48</v>
      </c>
      <c r="Y195" s="70" t="s">
        <v>48</v>
      </c>
      <c r="AC195" s="186" t="s">
        <v>65</v>
      </c>
    </row>
    <row r="196" spans="1:29" ht="16.5" customHeight="1" x14ac:dyDescent="0.25">
      <c r="A196" s="64" t="s">
        <v>363</v>
      </c>
      <c r="B196" s="64" t="s">
        <v>364</v>
      </c>
      <c r="C196" s="37">
        <v>4301051134</v>
      </c>
      <c r="D196" s="374">
        <v>4607091381672</v>
      </c>
      <c r="E196" s="374"/>
      <c r="F196" s="63">
        <v>0.6</v>
      </c>
      <c r="G196" s="38">
        <v>6</v>
      </c>
      <c r="H196" s="63">
        <v>3.6</v>
      </c>
      <c r="I196" s="63">
        <v>3.8759999999999999</v>
      </c>
      <c r="J196" s="38">
        <v>120</v>
      </c>
      <c r="K196" s="39" t="s">
        <v>79</v>
      </c>
      <c r="L196" s="38">
        <v>40</v>
      </c>
      <c r="M196" s="4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76"/>
      <c r="O196" s="376"/>
      <c r="P196" s="376"/>
      <c r="Q196" s="377"/>
      <c r="R196" s="40" t="s">
        <v>48</v>
      </c>
      <c r="S196" s="40" t="s">
        <v>48</v>
      </c>
      <c r="T196" s="41" t="s">
        <v>0</v>
      </c>
      <c r="U196" s="59">
        <v>0</v>
      </c>
      <c r="V196" s="56">
        <f t="shared" si="9"/>
        <v>0</v>
      </c>
      <c r="W196" s="42" t="str">
        <f>IFERROR(IF(V196=0,"",ROUNDUP(V196/H196,0)*0.00937),"")</f>
        <v/>
      </c>
      <c r="X196" s="69" t="s">
        <v>48</v>
      </c>
      <c r="Y196" s="70" t="s">
        <v>48</v>
      </c>
      <c r="AC196" s="187" t="s">
        <v>65</v>
      </c>
    </row>
    <row r="197" spans="1:29" ht="27" customHeight="1" x14ac:dyDescent="0.25">
      <c r="A197" s="64" t="s">
        <v>365</v>
      </c>
      <c r="B197" s="64" t="s">
        <v>366</v>
      </c>
      <c r="C197" s="37">
        <v>4301051130</v>
      </c>
      <c r="D197" s="374">
        <v>4607091387537</v>
      </c>
      <c r="E197" s="374"/>
      <c r="F197" s="63">
        <v>0.45</v>
      </c>
      <c r="G197" s="38">
        <v>6</v>
      </c>
      <c r="H197" s="63">
        <v>2.7</v>
      </c>
      <c r="I197" s="63">
        <v>2.99</v>
      </c>
      <c r="J197" s="38">
        <v>156</v>
      </c>
      <c r="K197" s="39" t="s">
        <v>79</v>
      </c>
      <c r="L197" s="38">
        <v>40</v>
      </c>
      <c r="M197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76"/>
      <c r="O197" s="376"/>
      <c r="P197" s="376"/>
      <c r="Q197" s="377"/>
      <c r="R197" s="40" t="s">
        <v>48</v>
      </c>
      <c r="S197" s="40" t="s">
        <v>48</v>
      </c>
      <c r="T197" s="41" t="s">
        <v>0</v>
      </c>
      <c r="U197" s="59">
        <v>0</v>
      </c>
      <c r="V197" s="56">
        <f t="shared" si="9"/>
        <v>0</v>
      </c>
      <c r="W197" s="42" t="str">
        <f t="shared" ref="W197:W205" si="10">IFERROR(IF(V197=0,"",ROUNDUP(V197/H197,0)*0.00753),"")</f>
        <v/>
      </c>
      <c r="X197" s="69" t="s">
        <v>48</v>
      </c>
      <c r="Y197" s="70" t="s">
        <v>48</v>
      </c>
      <c r="AC197" s="188" t="s">
        <v>65</v>
      </c>
    </row>
    <row r="198" spans="1:29" ht="27" customHeight="1" x14ac:dyDescent="0.25">
      <c r="A198" s="64" t="s">
        <v>367</v>
      </c>
      <c r="B198" s="64" t="s">
        <v>368</v>
      </c>
      <c r="C198" s="37">
        <v>4301051132</v>
      </c>
      <c r="D198" s="374">
        <v>4607091387513</v>
      </c>
      <c r="E198" s="374"/>
      <c r="F198" s="63">
        <v>0.45</v>
      </c>
      <c r="G198" s="38">
        <v>6</v>
      </c>
      <c r="H198" s="63">
        <v>2.7</v>
      </c>
      <c r="I198" s="63">
        <v>2.9780000000000002</v>
      </c>
      <c r="J198" s="38">
        <v>156</v>
      </c>
      <c r="K198" s="39" t="s">
        <v>79</v>
      </c>
      <c r="L198" s="38">
        <v>40</v>
      </c>
      <c r="M198" s="4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76"/>
      <c r="O198" s="376"/>
      <c r="P198" s="376"/>
      <c r="Q198" s="377"/>
      <c r="R198" s="40" t="s">
        <v>48</v>
      </c>
      <c r="S198" s="40" t="s">
        <v>48</v>
      </c>
      <c r="T198" s="41" t="s">
        <v>0</v>
      </c>
      <c r="U198" s="59">
        <v>0</v>
      </c>
      <c r="V198" s="56">
        <f t="shared" si="9"/>
        <v>0</v>
      </c>
      <c r="W198" s="42" t="str">
        <f t="shared" si="10"/>
        <v/>
      </c>
      <c r="X198" s="69" t="s">
        <v>48</v>
      </c>
      <c r="Y198" s="70" t="s">
        <v>48</v>
      </c>
      <c r="AC198" s="189" t="s">
        <v>65</v>
      </c>
    </row>
    <row r="199" spans="1:29" ht="27" customHeight="1" x14ac:dyDescent="0.25">
      <c r="A199" s="64" t="s">
        <v>369</v>
      </c>
      <c r="B199" s="64" t="s">
        <v>370</v>
      </c>
      <c r="C199" s="37">
        <v>4301051407</v>
      </c>
      <c r="D199" s="374">
        <v>4680115882195</v>
      </c>
      <c r="E199" s="374"/>
      <c r="F199" s="63">
        <v>0.4</v>
      </c>
      <c r="G199" s="38">
        <v>6</v>
      </c>
      <c r="H199" s="63">
        <v>2.4</v>
      </c>
      <c r="I199" s="63">
        <v>2.69</v>
      </c>
      <c r="J199" s="38">
        <v>156</v>
      </c>
      <c r="K199" s="39" t="s">
        <v>143</v>
      </c>
      <c r="L199" s="38">
        <v>40</v>
      </c>
      <c r="M199" s="500" t="s">
        <v>371</v>
      </c>
      <c r="N199" s="376"/>
      <c r="O199" s="376"/>
      <c r="P199" s="376"/>
      <c r="Q199" s="377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si="9"/>
        <v>0</v>
      </c>
      <c r="W199" s="42" t="str">
        <f t="shared" si="10"/>
        <v/>
      </c>
      <c r="X199" s="69" t="s">
        <v>48</v>
      </c>
      <c r="Y199" s="70" t="s">
        <v>48</v>
      </c>
      <c r="AC199" s="190" t="s">
        <v>65</v>
      </c>
    </row>
    <row r="200" spans="1:29" ht="27" customHeight="1" x14ac:dyDescent="0.25">
      <c r="A200" s="64" t="s">
        <v>372</v>
      </c>
      <c r="B200" s="64" t="s">
        <v>373</v>
      </c>
      <c r="C200" s="37">
        <v>4301051479</v>
      </c>
      <c r="D200" s="374">
        <v>4680115882607</v>
      </c>
      <c r="E200" s="374"/>
      <c r="F200" s="63">
        <v>0.3</v>
      </c>
      <c r="G200" s="38">
        <v>6</v>
      </c>
      <c r="H200" s="63">
        <v>1.8</v>
      </c>
      <c r="I200" s="63">
        <v>2.0720000000000001</v>
      </c>
      <c r="J200" s="38">
        <v>156</v>
      </c>
      <c r="K200" s="39" t="s">
        <v>143</v>
      </c>
      <c r="L200" s="38">
        <v>45</v>
      </c>
      <c r="M200" s="501" t="s">
        <v>374</v>
      </c>
      <c r="N200" s="376"/>
      <c r="O200" s="376"/>
      <c r="P200" s="376"/>
      <c r="Q200" s="377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9"/>
        <v>0</v>
      </c>
      <c r="W200" s="42" t="str">
        <f t="shared" si="10"/>
        <v/>
      </c>
      <c r="X200" s="69" t="s">
        <v>48</v>
      </c>
      <c r="Y200" s="70" t="s">
        <v>48</v>
      </c>
      <c r="AC200" s="191" t="s">
        <v>65</v>
      </c>
    </row>
    <row r="201" spans="1:29" ht="27" customHeight="1" x14ac:dyDescent="0.25">
      <c r="A201" s="64" t="s">
        <v>375</v>
      </c>
      <c r="B201" s="64" t="s">
        <v>376</v>
      </c>
      <c r="C201" s="37">
        <v>4301051468</v>
      </c>
      <c r="D201" s="374">
        <v>4680115880092</v>
      </c>
      <c r="E201" s="374"/>
      <c r="F201" s="63">
        <v>0.4</v>
      </c>
      <c r="G201" s="38">
        <v>6</v>
      </c>
      <c r="H201" s="63">
        <v>2.4</v>
      </c>
      <c r="I201" s="63">
        <v>2.6720000000000002</v>
      </c>
      <c r="J201" s="38">
        <v>156</v>
      </c>
      <c r="K201" s="39" t="s">
        <v>143</v>
      </c>
      <c r="L201" s="38">
        <v>45</v>
      </c>
      <c r="M201" s="502" t="s">
        <v>377</v>
      </c>
      <c r="N201" s="376"/>
      <c r="O201" s="376"/>
      <c r="P201" s="376"/>
      <c r="Q201" s="377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9"/>
        <v>0</v>
      </c>
      <c r="W201" s="42" t="str">
        <f t="shared" si="10"/>
        <v/>
      </c>
      <c r="X201" s="69" t="s">
        <v>48</v>
      </c>
      <c r="Y201" s="70" t="s">
        <v>48</v>
      </c>
      <c r="AC201" s="192" t="s">
        <v>65</v>
      </c>
    </row>
    <row r="202" spans="1:29" ht="27" customHeight="1" x14ac:dyDescent="0.25">
      <c r="A202" s="64" t="s">
        <v>378</v>
      </c>
      <c r="B202" s="64" t="s">
        <v>379</v>
      </c>
      <c r="C202" s="37">
        <v>4301051469</v>
      </c>
      <c r="D202" s="374">
        <v>4680115880221</v>
      </c>
      <c r="E202" s="374"/>
      <c r="F202" s="63">
        <v>0.4</v>
      </c>
      <c r="G202" s="38">
        <v>6</v>
      </c>
      <c r="H202" s="63">
        <v>2.4</v>
      </c>
      <c r="I202" s="63">
        <v>2.6720000000000002</v>
      </c>
      <c r="J202" s="38">
        <v>156</v>
      </c>
      <c r="K202" s="39" t="s">
        <v>143</v>
      </c>
      <c r="L202" s="38">
        <v>45</v>
      </c>
      <c r="M202" s="503" t="s">
        <v>380</v>
      </c>
      <c r="N202" s="376"/>
      <c r="O202" s="376"/>
      <c r="P202" s="376"/>
      <c r="Q202" s="377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9"/>
        <v>0</v>
      </c>
      <c r="W202" s="42" t="str">
        <f t="shared" si="10"/>
        <v/>
      </c>
      <c r="X202" s="69" t="s">
        <v>48</v>
      </c>
      <c r="Y202" s="70" t="s">
        <v>48</v>
      </c>
      <c r="AC202" s="193" t="s">
        <v>65</v>
      </c>
    </row>
    <row r="203" spans="1:29" ht="16.5" customHeight="1" x14ac:dyDescent="0.25">
      <c r="A203" s="64" t="s">
        <v>381</v>
      </c>
      <c r="B203" s="64" t="s">
        <v>382</v>
      </c>
      <c r="C203" s="37">
        <v>4301051523</v>
      </c>
      <c r="D203" s="374">
        <v>4680115882942</v>
      </c>
      <c r="E203" s="374"/>
      <c r="F203" s="63">
        <v>0.3</v>
      </c>
      <c r="G203" s="38">
        <v>6</v>
      </c>
      <c r="H203" s="63">
        <v>1.8</v>
      </c>
      <c r="I203" s="63">
        <v>2.0720000000000001</v>
      </c>
      <c r="J203" s="38">
        <v>156</v>
      </c>
      <c r="K203" s="39" t="s">
        <v>79</v>
      </c>
      <c r="L203" s="38">
        <v>40</v>
      </c>
      <c r="M203" s="504" t="s">
        <v>383</v>
      </c>
      <c r="N203" s="376"/>
      <c r="O203" s="376"/>
      <c r="P203" s="376"/>
      <c r="Q203" s="377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9"/>
        <v>0</v>
      </c>
      <c r="W203" s="42" t="str">
        <f t="shared" si="10"/>
        <v/>
      </c>
      <c r="X203" s="69" t="s">
        <v>48</v>
      </c>
      <c r="Y203" s="70" t="s">
        <v>48</v>
      </c>
      <c r="AC203" s="194" t="s">
        <v>65</v>
      </c>
    </row>
    <row r="204" spans="1:29" ht="16.5" customHeight="1" x14ac:dyDescent="0.25">
      <c r="A204" s="64" t="s">
        <v>384</v>
      </c>
      <c r="B204" s="64" t="s">
        <v>385</v>
      </c>
      <c r="C204" s="37">
        <v>4301051326</v>
      </c>
      <c r="D204" s="374">
        <v>4680115880504</v>
      </c>
      <c r="E204" s="374"/>
      <c r="F204" s="63">
        <v>0.4</v>
      </c>
      <c r="G204" s="38">
        <v>6</v>
      </c>
      <c r="H204" s="63">
        <v>2.4</v>
      </c>
      <c r="I204" s="63">
        <v>2.6720000000000002</v>
      </c>
      <c r="J204" s="38">
        <v>156</v>
      </c>
      <c r="K204" s="39" t="s">
        <v>79</v>
      </c>
      <c r="L204" s="38">
        <v>40</v>
      </c>
      <c r="M204" s="50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4" s="376"/>
      <c r="O204" s="376"/>
      <c r="P204" s="376"/>
      <c r="Q204" s="377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9"/>
        <v>0</v>
      </c>
      <c r="W204" s="42" t="str">
        <f t="shared" si="10"/>
        <v/>
      </c>
      <c r="X204" s="69" t="s">
        <v>48</v>
      </c>
      <c r="Y204" s="70" t="s">
        <v>48</v>
      </c>
      <c r="AC204" s="195" t="s">
        <v>65</v>
      </c>
    </row>
    <row r="205" spans="1:29" ht="27" customHeight="1" x14ac:dyDescent="0.25">
      <c r="A205" s="64" t="s">
        <v>386</v>
      </c>
      <c r="B205" s="64" t="s">
        <v>387</v>
      </c>
      <c r="C205" s="37">
        <v>4301051410</v>
      </c>
      <c r="D205" s="374">
        <v>4680115882164</v>
      </c>
      <c r="E205" s="374"/>
      <c r="F205" s="63">
        <v>0.4</v>
      </c>
      <c r="G205" s="38">
        <v>6</v>
      </c>
      <c r="H205" s="63">
        <v>2.4</v>
      </c>
      <c r="I205" s="63">
        <v>2.6779999999999999</v>
      </c>
      <c r="J205" s="38">
        <v>156</v>
      </c>
      <c r="K205" s="39" t="s">
        <v>143</v>
      </c>
      <c r="L205" s="38">
        <v>40</v>
      </c>
      <c r="M205" s="506" t="s">
        <v>388</v>
      </c>
      <c r="N205" s="376"/>
      <c r="O205" s="376"/>
      <c r="P205" s="376"/>
      <c r="Q205" s="377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9"/>
        <v>0</v>
      </c>
      <c r="W205" s="42" t="str">
        <f t="shared" si="10"/>
        <v/>
      </c>
      <c r="X205" s="69" t="s">
        <v>48</v>
      </c>
      <c r="Y205" s="70" t="s">
        <v>48</v>
      </c>
      <c r="AC205" s="196" t="s">
        <v>65</v>
      </c>
    </row>
    <row r="206" spans="1:29" x14ac:dyDescent="0.2">
      <c r="A206" s="381"/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2"/>
      <c r="M206" s="378" t="s">
        <v>43</v>
      </c>
      <c r="N206" s="379"/>
      <c r="O206" s="379"/>
      <c r="P206" s="379"/>
      <c r="Q206" s="379"/>
      <c r="R206" s="379"/>
      <c r="S206" s="380"/>
      <c r="T206" s="43" t="s">
        <v>42</v>
      </c>
      <c r="U206" s="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68"/>
      <c r="Y206" s="68"/>
    </row>
    <row r="207" spans="1:29" x14ac:dyDescent="0.2">
      <c r="A207" s="381"/>
      <c r="B207" s="381"/>
      <c r="C207" s="381"/>
      <c r="D207" s="381"/>
      <c r="E207" s="381"/>
      <c r="F207" s="381"/>
      <c r="G207" s="381"/>
      <c r="H207" s="381"/>
      <c r="I207" s="381"/>
      <c r="J207" s="381"/>
      <c r="K207" s="381"/>
      <c r="L207" s="382"/>
      <c r="M207" s="378" t="s">
        <v>43</v>
      </c>
      <c r="N207" s="379"/>
      <c r="O207" s="379"/>
      <c r="P207" s="379"/>
      <c r="Q207" s="379"/>
      <c r="R207" s="379"/>
      <c r="S207" s="380"/>
      <c r="T207" s="43" t="s">
        <v>0</v>
      </c>
      <c r="U207" s="44">
        <f>IFERROR(SUM(U183:U205),"0")</f>
        <v>0</v>
      </c>
      <c r="V207" s="44">
        <f>IFERROR(SUM(V183:V205),"0")</f>
        <v>0</v>
      </c>
      <c r="W207" s="43"/>
      <c r="X207" s="68"/>
      <c r="Y207" s="68"/>
    </row>
    <row r="208" spans="1:29" ht="14.25" customHeight="1" x14ac:dyDescent="0.25">
      <c r="A208" s="373" t="s">
        <v>214</v>
      </c>
      <c r="B208" s="373"/>
      <c r="C208" s="373"/>
      <c r="D208" s="373"/>
      <c r="E208" s="373"/>
      <c r="F208" s="373"/>
      <c r="G208" s="373"/>
      <c r="H208" s="373"/>
      <c r="I208" s="373"/>
      <c r="J208" s="373"/>
      <c r="K208" s="373"/>
      <c r="L208" s="373"/>
      <c r="M208" s="373"/>
      <c r="N208" s="373"/>
      <c r="O208" s="373"/>
      <c r="P208" s="373"/>
      <c r="Q208" s="373"/>
      <c r="R208" s="373"/>
      <c r="S208" s="373"/>
      <c r="T208" s="373"/>
      <c r="U208" s="373"/>
      <c r="V208" s="373"/>
      <c r="W208" s="373"/>
      <c r="X208" s="67"/>
      <c r="Y208" s="67"/>
    </row>
    <row r="209" spans="1:29" ht="16.5" customHeight="1" x14ac:dyDescent="0.25">
      <c r="A209" s="64" t="s">
        <v>389</v>
      </c>
      <c r="B209" s="64" t="s">
        <v>390</v>
      </c>
      <c r="C209" s="37">
        <v>4301060326</v>
      </c>
      <c r="D209" s="374">
        <v>4607091380880</v>
      </c>
      <c r="E209" s="374"/>
      <c r="F209" s="63">
        <v>1.4</v>
      </c>
      <c r="G209" s="38">
        <v>6</v>
      </c>
      <c r="H209" s="63">
        <v>8.4</v>
      </c>
      <c r="I209" s="63">
        <v>8.9640000000000004</v>
      </c>
      <c r="J209" s="38">
        <v>56</v>
      </c>
      <c r="K209" s="39" t="s">
        <v>79</v>
      </c>
      <c r="L209" s="38">
        <v>30</v>
      </c>
      <c r="M209" s="5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9" s="376"/>
      <c r="O209" s="376"/>
      <c r="P209" s="376"/>
      <c r="Q209" s="377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ref="V209:V214" si="11">IFERROR(IF(U209="",0,CEILING((U209/$H209),1)*$H209),"")</f>
        <v>0</v>
      </c>
      <c r="W209" s="42" t="str">
        <f>IFERROR(IF(V209=0,"",ROUNDUP(V209/H209,0)*0.02175),"")</f>
        <v/>
      </c>
      <c r="X209" s="69" t="s">
        <v>48</v>
      </c>
      <c r="Y209" s="70" t="s">
        <v>48</v>
      </c>
      <c r="AC209" s="197" t="s">
        <v>65</v>
      </c>
    </row>
    <row r="210" spans="1:29" ht="27" customHeight="1" x14ac:dyDescent="0.25">
      <c r="A210" s="64" t="s">
        <v>391</v>
      </c>
      <c r="B210" s="64" t="s">
        <v>392</v>
      </c>
      <c r="C210" s="37">
        <v>4301060308</v>
      </c>
      <c r="D210" s="374">
        <v>4607091384482</v>
      </c>
      <c r="E210" s="374"/>
      <c r="F210" s="63">
        <v>1.3</v>
      </c>
      <c r="G210" s="38">
        <v>6</v>
      </c>
      <c r="H210" s="63">
        <v>7.8</v>
      </c>
      <c r="I210" s="63">
        <v>8.3640000000000008</v>
      </c>
      <c r="J210" s="38">
        <v>56</v>
      </c>
      <c r="K210" s="39" t="s">
        <v>79</v>
      </c>
      <c r="L210" s="38">
        <v>30</v>
      </c>
      <c r="M210" s="50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10" s="376"/>
      <c r="O210" s="376"/>
      <c r="P210" s="376"/>
      <c r="Q210" s="377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1"/>
        <v>0</v>
      </c>
      <c r="W210" s="42" t="str">
        <f>IFERROR(IF(V210=0,"",ROUNDUP(V210/H210,0)*0.02175),"")</f>
        <v/>
      </c>
      <c r="X210" s="69" t="s">
        <v>48</v>
      </c>
      <c r="Y210" s="70" t="s">
        <v>48</v>
      </c>
      <c r="AC210" s="198" t="s">
        <v>65</v>
      </c>
    </row>
    <row r="211" spans="1:29" ht="16.5" customHeight="1" x14ac:dyDescent="0.25">
      <c r="A211" s="64" t="s">
        <v>393</v>
      </c>
      <c r="B211" s="64" t="s">
        <v>394</v>
      </c>
      <c r="C211" s="37">
        <v>4301060325</v>
      </c>
      <c r="D211" s="374">
        <v>4607091380897</v>
      </c>
      <c r="E211" s="374"/>
      <c r="F211" s="63">
        <v>1.4</v>
      </c>
      <c r="G211" s="38">
        <v>6</v>
      </c>
      <c r="H211" s="63">
        <v>8.4</v>
      </c>
      <c r="I211" s="63">
        <v>8.9640000000000004</v>
      </c>
      <c r="J211" s="38">
        <v>56</v>
      </c>
      <c r="K211" s="39" t="s">
        <v>79</v>
      </c>
      <c r="L211" s="38">
        <v>30</v>
      </c>
      <c r="M211" s="5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11" s="376"/>
      <c r="O211" s="376"/>
      <c r="P211" s="376"/>
      <c r="Q211" s="377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1"/>
        <v>0</v>
      </c>
      <c r="W211" s="42" t="str">
        <f>IFERROR(IF(V211=0,"",ROUNDUP(V211/H211,0)*0.02175),"")</f>
        <v/>
      </c>
      <c r="X211" s="69" t="s">
        <v>48</v>
      </c>
      <c r="Y211" s="70" t="s">
        <v>48</v>
      </c>
      <c r="AC211" s="199" t="s">
        <v>65</v>
      </c>
    </row>
    <row r="212" spans="1:29" ht="16.5" customHeight="1" x14ac:dyDescent="0.25">
      <c r="A212" s="64" t="s">
        <v>395</v>
      </c>
      <c r="B212" s="64" t="s">
        <v>396</v>
      </c>
      <c r="C212" s="37">
        <v>4301060338</v>
      </c>
      <c r="D212" s="374">
        <v>4680115880801</v>
      </c>
      <c r="E212" s="374"/>
      <c r="F212" s="63">
        <v>0.4</v>
      </c>
      <c r="G212" s="38">
        <v>6</v>
      </c>
      <c r="H212" s="63">
        <v>2.4</v>
      </c>
      <c r="I212" s="63">
        <v>2.6720000000000002</v>
      </c>
      <c r="J212" s="38">
        <v>156</v>
      </c>
      <c r="K212" s="39" t="s">
        <v>79</v>
      </c>
      <c r="L212" s="38">
        <v>40</v>
      </c>
      <c r="M212" s="510" t="s">
        <v>397</v>
      </c>
      <c r="N212" s="376"/>
      <c r="O212" s="376"/>
      <c r="P212" s="376"/>
      <c r="Q212" s="377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1"/>
        <v>0</v>
      </c>
      <c r="W212" s="42" t="str">
        <f>IFERROR(IF(V212=0,"",ROUNDUP(V212/H212,0)*0.00753),"")</f>
        <v/>
      </c>
      <c r="X212" s="69" t="s">
        <v>48</v>
      </c>
      <c r="Y212" s="70" t="s">
        <v>48</v>
      </c>
      <c r="AC212" s="200" t="s">
        <v>65</v>
      </c>
    </row>
    <row r="213" spans="1:29" ht="27" customHeight="1" x14ac:dyDescent="0.25">
      <c r="A213" s="64" t="s">
        <v>398</v>
      </c>
      <c r="B213" s="64" t="s">
        <v>399</v>
      </c>
      <c r="C213" s="37">
        <v>4301060339</v>
      </c>
      <c r="D213" s="374">
        <v>4680115880818</v>
      </c>
      <c r="E213" s="374"/>
      <c r="F213" s="63">
        <v>0.4</v>
      </c>
      <c r="G213" s="38">
        <v>6</v>
      </c>
      <c r="H213" s="63">
        <v>2.4</v>
      </c>
      <c r="I213" s="63">
        <v>2.6720000000000002</v>
      </c>
      <c r="J213" s="38">
        <v>156</v>
      </c>
      <c r="K213" s="39" t="s">
        <v>79</v>
      </c>
      <c r="L213" s="38">
        <v>40</v>
      </c>
      <c r="M213" s="511" t="s">
        <v>400</v>
      </c>
      <c r="N213" s="376"/>
      <c r="O213" s="376"/>
      <c r="P213" s="376"/>
      <c r="Q213" s="377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1"/>
        <v>0</v>
      </c>
      <c r="W213" s="42" t="str">
        <f>IFERROR(IF(V213=0,"",ROUNDUP(V213/H213,0)*0.00753),"")</f>
        <v/>
      </c>
      <c r="X213" s="69" t="s">
        <v>48</v>
      </c>
      <c r="Y213" s="70" t="s">
        <v>48</v>
      </c>
      <c r="AC213" s="201" t="s">
        <v>65</v>
      </c>
    </row>
    <row r="214" spans="1:29" ht="16.5" customHeight="1" x14ac:dyDescent="0.25">
      <c r="A214" s="64" t="s">
        <v>401</v>
      </c>
      <c r="B214" s="64" t="s">
        <v>402</v>
      </c>
      <c r="C214" s="37">
        <v>4301060337</v>
      </c>
      <c r="D214" s="374">
        <v>4680115880368</v>
      </c>
      <c r="E214" s="374"/>
      <c r="F214" s="63">
        <v>1</v>
      </c>
      <c r="G214" s="38">
        <v>4</v>
      </c>
      <c r="H214" s="63">
        <v>4</v>
      </c>
      <c r="I214" s="63">
        <v>4.3600000000000003</v>
      </c>
      <c r="J214" s="38">
        <v>104</v>
      </c>
      <c r="K214" s="39" t="s">
        <v>143</v>
      </c>
      <c r="L214" s="38">
        <v>40</v>
      </c>
      <c r="M214" s="512" t="s">
        <v>403</v>
      </c>
      <c r="N214" s="376"/>
      <c r="O214" s="376"/>
      <c r="P214" s="376"/>
      <c r="Q214" s="377"/>
      <c r="R214" s="40" t="s">
        <v>48</v>
      </c>
      <c r="S214" s="40" t="s">
        <v>48</v>
      </c>
      <c r="T214" s="41" t="s">
        <v>0</v>
      </c>
      <c r="U214" s="59">
        <v>0</v>
      </c>
      <c r="V214" s="56">
        <f t="shared" si="11"/>
        <v>0</v>
      </c>
      <c r="W214" s="42" t="str">
        <f>IFERROR(IF(V214=0,"",ROUNDUP(V214/H214,0)*0.01196),"")</f>
        <v/>
      </c>
      <c r="X214" s="69" t="s">
        <v>48</v>
      </c>
      <c r="Y214" s="70" t="s">
        <v>48</v>
      </c>
      <c r="AC214" s="202" t="s">
        <v>65</v>
      </c>
    </row>
    <row r="215" spans="1:29" x14ac:dyDescent="0.2">
      <c r="A215" s="381"/>
      <c r="B215" s="381"/>
      <c r="C215" s="381"/>
      <c r="D215" s="381"/>
      <c r="E215" s="381"/>
      <c r="F215" s="381"/>
      <c r="G215" s="381"/>
      <c r="H215" s="381"/>
      <c r="I215" s="381"/>
      <c r="J215" s="381"/>
      <c r="K215" s="381"/>
      <c r="L215" s="382"/>
      <c r="M215" s="378" t="s">
        <v>43</v>
      </c>
      <c r="N215" s="379"/>
      <c r="O215" s="379"/>
      <c r="P215" s="379"/>
      <c r="Q215" s="379"/>
      <c r="R215" s="379"/>
      <c r="S215" s="380"/>
      <c r="T215" s="43" t="s">
        <v>42</v>
      </c>
      <c r="U215" s="44">
        <f>IFERROR(U209/H209,"0")+IFERROR(U210/H210,"0")+IFERROR(U211/H211,"0")+IFERROR(U212/H212,"0")+IFERROR(U213/H213,"0")+IFERROR(U214/H214,"0")</f>
        <v>0</v>
      </c>
      <c r="V215" s="44">
        <f>IFERROR(V209/H209,"0")+IFERROR(V210/H210,"0")+IFERROR(V211/H211,"0")+IFERROR(V212/H212,"0")+IFERROR(V213/H213,"0")+IFERROR(V214/H214,"0")</f>
        <v>0</v>
      </c>
      <c r="W215" s="44">
        <f>IFERROR(IF(W209="",0,W209),"0")+IFERROR(IF(W210="",0,W210),"0")+IFERROR(IF(W211="",0,W211),"0")+IFERROR(IF(W212="",0,W212),"0")+IFERROR(IF(W213="",0,W213),"0")+IFERROR(IF(W214="",0,W214),"0")</f>
        <v>0</v>
      </c>
      <c r="X215" s="68"/>
      <c r="Y215" s="68"/>
    </row>
    <row r="216" spans="1:29" x14ac:dyDescent="0.2">
      <c r="A216" s="381"/>
      <c r="B216" s="381"/>
      <c r="C216" s="381"/>
      <c r="D216" s="381"/>
      <c r="E216" s="381"/>
      <c r="F216" s="381"/>
      <c r="G216" s="381"/>
      <c r="H216" s="381"/>
      <c r="I216" s="381"/>
      <c r="J216" s="381"/>
      <c r="K216" s="381"/>
      <c r="L216" s="382"/>
      <c r="M216" s="378" t="s">
        <v>43</v>
      </c>
      <c r="N216" s="379"/>
      <c r="O216" s="379"/>
      <c r="P216" s="379"/>
      <c r="Q216" s="379"/>
      <c r="R216" s="379"/>
      <c r="S216" s="380"/>
      <c r="T216" s="43" t="s">
        <v>0</v>
      </c>
      <c r="U216" s="44">
        <f>IFERROR(SUM(U209:U214),"0")</f>
        <v>0</v>
      </c>
      <c r="V216" s="44">
        <f>IFERROR(SUM(V209:V214),"0")</f>
        <v>0</v>
      </c>
      <c r="W216" s="43"/>
      <c r="X216" s="68"/>
      <c r="Y216" s="68"/>
    </row>
    <row r="217" spans="1:29" ht="14.25" customHeight="1" x14ac:dyDescent="0.25">
      <c r="A217" s="373" t="s">
        <v>94</v>
      </c>
      <c r="B217" s="373"/>
      <c r="C217" s="373"/>
      <c r="D217" s="373"/>
      <c r="E217" s="373"/>
      <c r="F217" s="373"/>
      <c r="G217" s="373"/>
      <c r="H217" s="373"/>
      <c r="I217" s="373"/>
      <c r="J217" s="373"/>
      <c r="K217" s="373"/>
      <c r="L217" s="373"/>
      <c r="M217" s="373"/>
      <c r="N217" s="373"/>
      <c r="O217" s="373"/>
      <c r="P217" s="373"/>
      <c r="Q217" s="373"/>
      <c r="R217" s="373"/>
      <c r="S217" s="373"/>
      <c r="T217" s="373"/>
      <c r="U217" s="373"/>
      <c r="V217" s="373"/>
      <c r="W217" s="373"/>
      <c r="X217" s="67"/>
      <c r="Y217" s="67"/>
    </row>
    <row r="218" spans="1:29" ht="16.5" customHeight="1" x14ac:dyDescent="0.25">
      <c r="A218" s="64" t="s">
        <v>404</v>
      </c>
      <c r="B218" s="64" t="s">
        <v>405</v>
      </c>
      <c r="C218" s="37">
        <v>4301030232</v>
      </c>
      <c r="D218" s="374">
        <v>4607091388374</v>
      </c>
      <c r="E218" s="374"/>
      <c r="F218" s="63">
        <v>0.38</v>
      </c>
      <c r="G218" s="38">
        <v>8</v>
      </c>
      <c r="H218" s="63">
        <v>3.04</v>
      </c>
      <c r="I218" s="63">
        <v>3.28</v>
      </c>
      <c r="J218" s="38">
        <v>156</v>
      </c>
      <c r="K218" s="39" t="s">
        <v>98</v>
      </c>
      <c r="L218" s="38">
        <v>180</v>
      </c>
      <c r="M218" s="513" t="s">
        <v>406</v>
      </c>
      <c r="N218" s="376"/>
      <c r="O218" s="376"/>
      <c r="P218" s="376"/>
      <c r="Q218" s="377"/>
      <c r="R218" s="40" t="s">
        <v>48</v>
      </c>
      <c r="S218" s="40" t="s">
        <v>48</v>
      </c>
      <c r="T218" s="41" t="s">
        <v>0</v>
      </c>
      <c r="U218" s="59">
        <v>0</v>
      </c>
      <c r="V218" s="56">
        <f>IFERROR(IF(U218="",0,CEILING((U218/$H218),1)*$H218),"")</f>
        <v>0</v>
      </c>
      <c r="W218" s="42" t="str">
        <f>IFERROR(IF(V218=0,"",ROUNDUP(V218/H218,0)*0.00753),"")</f>
        <v/>
      </c>
      <c r="X218" s="69" t="s">
        <v>48</v>
      </c>
      <c r="Y218" s="70" t="s">
        <v>48</v>
      </c>
      <c r="AC218" s="203" t="s">
        <v>65</v>
      </c>
    </row>
    <row r="219" spans="1:29" ht="27" customHeight="1" x14ac:dyDescent="0.25">
      <c r="A219" s="64" t="s">
        <v>407</v>
      </c>
      <c r="B219" s="64" t="s">
        <v>408</v>
      </c>
      <c r="C219" s="37">
        <v>4301030235</v>
      </c>
      <c r="D219" s="374">
        <v>4607091388381</v>
      </c>
      <c r="E219" s="374"/>
      <c r="F219" s="63">
        <v>0.38</v>
      </c>
      <c r="G219" s="38">
        <v>8</v>
      </c>
      <c r="H219" s="63">
        <v>3.04</v>
      </c>
      <c r="I219" s="63">
        <v>3.32</v>
      </c>
      <c r="J219" s="38">
        <v>156</v>
      </c>
      <c r="K219" s="39" t="s">
        <v>98</v>
      </c>
      <c r="L219" s="38">
        <v>180</v>
      </c>
      <c r="M219" s="514" t="s">
        <v>409</v>
      </c>
      <c r="N219" s="376"/>
      <c r="O219" s="376"/>
      <c r="P219" s="376"/>
      <c r="Q219" s="377"/>
      <c r="R219" s="40" t="s">
        <v>48</v>
      </c>
      <c r="S219" s="40" t="s">
        <v>48</v>
      </c>
      <c r="T219" s="41" t="s">
        <v>0</v>
      </c>
      <c r="U219" s="59">
        <v>0</v>
      </c>
      <c r="V219" s="56">
        <f>IFERROR(IF(U219="",0,CEILING((U219/$H219),1)*$H219),"")</f>
        <v>0</v>
      </c>
      <c r="W219" s="42" t="str">
        <f>IFERROR(IF(V219=0,"",ROUNDUP(V219/H219,0)*0.00753),"")</f>
        <v/>
      </c>
      <c r="X219" s="69" t="s">
        <v>48</v>
      </c>
      <c r="Y219" s="70" t="s">
        <v>48</v>
      </c>
      <c r="AC219" s="204" t="s">
        <v>65</v>
      </c>
    </row>
    <row r="220" spans="1:29" ht="27" customHeight="1" x14ac:dyDescent="0.25">
      <c r="A220" s="64" t="s">
        <v>410</v>
      </c>
      <c r="B220" s="64" t="s">
        <v>411</v>
      </c>
      <c r="C220" s="37">
        <v>4301030233</v>
      </c>
      <c r="D220" s="374">
        <v>4607091388404</v>
      </c>
      <c r="E220" s="374"/>
      <c r="F220" s="63">
        <v>0.17</v>
      </c>
      <c r="G220" s="38">
        <v>15</v>
      </c>
      <c r="H220" s="63">
        <v>2.5499999999999998</v>
      </c>
      <c r="I220" s="63">
        <v>2.9</v>
      </c>
      <c r="J220" s="38">
        <v>156</v>
      </c>
      <c r="K220" s="39" t="s">
        <v>98</v>
      </c>
      <c r="L220" s="38">
        <v>180</v>
      </c>
      <c r="M220" s="51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20" s="376"/>
      <c r="O220" s="376"/>
      <c r="P220" s="376"/>
      <c r="Q220" s="377"/>
      <c r="R220" s="40" t="s">
        <v>48</v>
      </c>
      <c r="S220" s="40" t="s">
        <v>48</v>
      </c>
      <c r="T220" s="41" t="s">
        <v>0</v>
      </c>
      <c r="U220" s="59">
        <v>0</v>
      </c>
      <c r="V220" s="56">
        <f>IFERROR(IF(U220="",0,CEILING((U220/$H220),1)*$H220),"")</f>
        <v>0</v>
      </c>
      <c r="W220" s="42" t="str">
        <f>IFERROR(IF(V220=0,"",ROUNDUP(V220/H220,0)*0.00753),"")</f>
        <v/>
      </c>
      <c r="X220" s="69" t="s">
        <v>48</v>
      </c>
      <c r="Y220" s="70" t="s">
        <v>48</v>
      </c>
      <c r="AC220" s="205" t="s">
        <v>65</v>
      </c>
    </row>
    <row r="221" spans="1:29" x14ac:dyDescent="0.2">
      <c r="A221" s="381"/>
      <c r="B221" s="381"/>
      <c r="C221" s="381"/>
      <c r="D221" s="381"/>
      <c r="E221" s="381"/>
      <c r="F221" s="381"/>
      <c r="G221" s="381"/>
      <c r="H221" s="381"/>
      <c r="I221" s="381"/>
      <c r="J221" s="381"/>
      <c r="K221" s="381"/>
      <c r="L221" s="382"/>
      <c r="M221" s="378" t="s">
        <v>43</v>
      </c>
      <c r="N221" s="379"/>
      <c r="O221" s="379"/>
      <c r="P221" s="379"/>
      <c r="Q221" s="379"/>
      <c r="R221" s="379"/>
      <c r="S221" s="380"/>
      <c r="T221" s="43" t="s">
        <v>42</v>
      </c>
      <c r="U221" s="44">
        <f>IFERROR(U218/H218,"0")+IFERROR(U219/H219,"0")+IFERROR(U220/H220,"0")</f>
        <v>0</v>
      </c>
      <c r="V221" s="44">
        <f>IFERROR(V218/H218,"0")+IFERROR(V219/H219,"0")+IFERROR(V220/H220,"0")</f>
        <v>0</v>
      </c>
      <c r="W221" s="44">
        <f>IFERROR(IF(W218="",0,W218),"0")+IFERROR(IF(W219="",0,W219),"0")+IFERROR(IF(W220="",0,W220),"0")</f>
        <v>0</v>
      </c>
      <c r="X221" s="68"/>
      <c r="Y221" s="68"/>
    </row>
    <row r="222" spans="1:29" x14ac:dyDescent="0.2">
      <c r="A222" s="381"/>
      <c r="B222" s="381"/>
      <c r="C222" s="381"/>
      <c r="D222" s="381"/>
      <c r="E222" s="381"/>
      <c r="F222" s="381"/>
      <c r="G222" s="381"/>
      <c r="H222" s="381"/>
      <c r="I222" s="381"/>
      <c r="J222" s="381"/>
      <c r="K222" s="381"/>
      <c r="L222" s="382"/>
      <c r="M222" s="378" t="s">
        <v>43</v>
      </c>
      <c r="N222" s="379"/>
      <c r="O222" s="379"/>
      <c r="P222" s="379"/>
      <c r="Q222" s="379"/>
      <c r="R222" s="379"/>
      <c r="S222" s="380"/>
      <c r="T222" s="43" t="s">
        <v>0</v>
      </c>
      <c r="U222" s="44">
        <f>IFERROR(SUM(U218:U220),"0")</f>
        <v>0</v>
      </c>
      <c r="V222" s="44">
        <f>IFERROR(SUM(V218:V220),"0")</f>
        <v>0</v>
      </c>
      <c r="W222" s="43"/>
      <c r="X222" s="68"/>
      <c r="Y222" s="68"/>
    </row>
    <row r="223" spans="1:29" ht="14.25" customHeight="1" x14ac:dyDescent="0.25">
      <c r="A223" s="373" t="s">
        <v>412</v>
      </c>
      <c r="B223" s="373"/>
      <c r="C223" s="373"/>
      <c r="D223" s="373"/>
      <c r="E223" s="373"/>
      <c r="F223" s="373"/>
      <c r="G223" s="373"/>
      <c r="H223" s="373"/>
      <c r="I223" s="373"/>
      <c r="J223" s="373"/>
      <c r="K223" s="373"/>
      <c r="L223" s="373"/>
      <c r="M223" s="373"/>
      <c r="N223" s="373"/>
      <c r="O223" s="373"/>
      <c r="P223" s="373"/>
      <c r="Q223" s="373"/>
      <c r="R223" s="373"/>
      <c r="S223" s="373"/>
      <c r="T223" s="373"/>
      <c r="U223" s="373"/>
      <c r="V223" s="373"/>
      <c r="W223" s="373"/>
      <c r="X223" s="67"/>
      <c r="Y223" s="67"/>
    </row>
    <row r="224" spans="1:29" ht="16.5" customHeight="1" x14ac:dyDescent="0.25">
      <c r="A224" s="64" t="s">
        <v>413</v>
      </c>
      <c r="B224" s="64" t="s">
        <v>414</v>
      </c>
      <c r="C224" s="37">
        <v>4301180007</v>
      </c>
      <c r="D224" s="374">
        <v>4680115881808</v>
      </c>
      <c r="E224" s="374"/>
      <c r="F224" s="63">
        <v>0.1</v>
      </c>
      <c r="G224" s="38">
        <v>20</v>
      </c>
      <c r="H224" s="63">
        <v>2</v>
      </c>
      <c r="I224" s="63">
        <v>2.2400000000000002</v>
      </c>
      <c r="J224" s="38">
        <v>238</v>
      </c>
      <c r="K224" s="39" t="s">
        <v>416</v>
      </c>
      <c r="L224" s="38">
        <v>730</v>
      </c>
      <c r="M224" s="516" t="s">
        <v>415</v>
      </c>
      <c r="N224" s="376"/>
      <c r="O224" s="376"/>
      <c r="P224" s="376"/>
      <c r="Q224" s="377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IFERROR(IF(V224=0,"",ROUNDUP(V224/H224,0)*0.00474),"")</f>
        <v/>
      </c>
      <c r="X224" s="69" t="s">
        <v>48</v>
      </c>
      <c r="Y224" s="70" t="s">
        <v>48</v>
      </c>
      <c r="AC224" s="206" t="s">
        <v>65</v>
      </c>
    </row>
    <row r="225" spans="1:29" ht="27" customHeight="1" x14ac:dyDescent="0.25">
      <c r="A225" s="64" t="s">
        <v>417</v>
      </c>
      <c r="B225" s="64" t="s">
        <v>418</v>
      </c>
      <c r="C225" s="37">
        <v>4301180006</v>
      </c>
      <c r="D225" s="374">
        <v>4680115881822</v>
      </c>
      <c r="E225" s="374"/>
      <c r="F225" s="63">
        <v>0.1</v>
      </c>
      <c r="G225" s="38">
        <v>20</v>
      </c>
      <c r="H225" s="63">
        <v>2</v>
      </c>
      <c r="I225" s="63">
        <v>2.2400000000000002</v>
      </c>
      <c r="J225" s="38">
        <v>238</v>
      </c>
      <c r="K225" s="39" t="s">
        <v>416</v>
      </c>
      <c r="L225" s="38">
        <v>730</v>
      </c>
      <c r="M225" s="517" t="s">
        <v>419</v>
      </c>
      <c r="N225" s="376"/>
      <c r="O225" s="376"/>
      <c r="P225" s="376"/>
      <c r="Q225" s="377"/>
      <c r="R225" s="40" t="s">
        <v>48</v>
      </c>
      <c r="S225" s="40" t="s">
        <v>48</v>
      </c>
      <c r="T225" s="41" t="s">
        <v>0</v>
      </c>
      <c r="U225" s="59">
        <v>0</v>
      </c>
      <c r="V225" s="56">
        <f>IFERROR(IF(U225="",0,CEILING((U225/$H225),1)*$H225),"")</f>
        <v>0</v>
      </c>
      <c r="W225" s="42" t="str">
        <f>IFERROR(IF(V225=0,"",ROUNDUP(V225/H225,0)*0.00474),"")</f>
        <v/>
      </c>
      <c r="X225" s="69" t="s">
        <v>48</v>
      </c>
      <c r="Y225" s="70" t="s">
        <v>48</v>
      </c>
      <c r="AC225" s="207" t="s">
        <v>65</v>
      </c>
    </row>
    <row r="226" spans="1:29" ht="27" customHeight="1" x14ac:dyDescent="0.25">
      <c r="A226" s="64" t="s">
        <v>420</v>
      </c>
      <c r="B226" s="64" t="s">
        <v>421</v>
      </c>
      <c r="C226" s="37">
        <v>4301180001</v>
      </c>
      <c r="D226" s="374">
        <v>4680115880016</v>
      </c>
      <c r="E226" s="374"/>
      <c r="F226" s="63">
        <v>0.1</v>
      </c>
      <c r="G226" s="38">
        <v>20</v>
      </c>
      <c r="H226" s="63">
        <v>2</v>
      </c>
      <c r="I226" s="63">
        <v>2.2400000000000002</v>
      </c>
      <c r="J226" s="38">
        <v>238</v>
      </c>
      <c r="K226" s="39" t="s">
        <v>416</v>
      </c>
      <c r="L226" s="38">
        <v>730</v>
      </c>
      <c r="M226" s="5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6" s="376"/>
      <c r="O226" s="376"/>
      <c r="P226" s="376"/>
      <c r="Q226" s="377"/>
      <c r="R226" s="40" t="s">
        <v>48</v>
      </c>
      <c r="S226" s="40" t="s">
        <v>48</v>
      </c>
      <c r="T226" s="41" t="s">
        <v>0</v>
      </c>
      <c r="U226" s="59">
        <v>0</v>
      </c>
      <c r="V226" s="56">
        <f>IFERROR(IF(U226="",0,CEILING((U226/$H226),1)*$H226),"")</f>
        <v>0</v>
      </c>
      <c r="W226" s="42" t="str">
        <f>IFERROR(IF(V226=0,"",ROUNDUP(V226/H226,0)*0.00474),"")</f>
        <v/>
      </c>
      <c r="X226" s="69" t="s">
        <v>48</v>
      </c>
      <c r="Y226" s="70" t="s">
        <v>48</v>
      </c>
      <c r="AC226" s="208" t="s">
        <v>65</v>
      </c>
    </row>
    <row r="227" spans="1:29" x14ac:dyDescent="0.2">
      <c r="A227" s="381"/>
      <c r="B227" s="381"/>
      <c r="C227" s="381"/>
      <c r="D227" s="381"/>
      <c r="E227" s="381"/>
      <c r="F227" s="381"/>
      <c r="G227" s="381"/>
      <c r="H227" s="381"/>
      <c r="I227" s="381"/>
      <c r="J227" s="381"/>
      <c r="K227" s="381"/>
      <c r="L227" s="382"/>
      <c r="M227" s="378" t="s">
        <v>43</v>
      </c>
      <c r="N227" s="379"/>
      <c r="O227" s="379"/>
      <c r="P227" s="379"/>
      <c r="Q227" s="379"/>
      <c r="R227" s="379"/>
      <c r="S227" s="380"/>
      <c r="T227" s="43" t="s">
        <v>42</v>
      </c>
      <c r="U227" s="44">
        <f>IFERROR(U224/H224,"0")+IFERROR(U225/H225,"0")+IFERROR(U226/H226,"0")</f>
        <v>0</v>
      </c>
      <c r="V227" s="44">
        <f>IFERROR(V224/H224,"0")+IFERROR(V225/H225,"0")+IFERROR(V226/H226,"0")</f>
        <v>0</v>
      </c>
      <c r="W227" s="44">
        <f>IFERROR(IF(W224="",0,W224),"0")+IFERROR(IF(W225="",0,W225),"0")+IFERROR(IF(W226="",0,W226),"0")</f>
        <v>0</v>
      </c>
      <c r="X227" s="68"/>
      <c r="Y227" s="68"/>
    </row>
    <row r="228" spans="1:29" x14ac:dyDescent="0.2">
      <c r="A228" s="381"/>
      <c r="B228" s="381"/>
      <c r="C228" s="381"/>
      <c r="D228" s="381"/>
      <c r="E228" s="381"/>
      <c r="F228" s="381"/>
      <c r="G228" s="381"/>
      <c r="H228" s="381"/>
      <c r="I228" s="381"/>
      <c r="J228" s="381"/>
      <c r="K228" s="381"/>
      <c r="L228" s="382"/>
      <c r="M228" s="378" t="s">
        <v>43</v>
      </c>
      <c r="N228" s="379"/>
      <c r="O228" s="379"/>
      <c r="P228" s="379"/>
      <c r="Q228" s="379"/>
      <c r="R228" s="379"/>
      <c r="S228" s="380"/>
      <c r="T228" s="43" t="s">
        <v>0</v>
      </c>
      <c r="U228" s="44">
        <f>IFERROR(SUM(U224:U226),"0")</f>
        <v>0</v>
      </c>
      <c r="V228" s="44">
        <f>IFERROR(SUM(V224:V226),"0")</f>
        <v>0</v>
      </c>
      <c r="W228" s="43"/>
      <c r="X228" s="68"/>
      <c r="Y228" s="68"/>
    </row>
    <row r="229" spans="1:29" ht="16.5" customHeight="1" x14ac:dyDescent="0.25">
      <c r="A229" s="372" t="s">
        <v>422</v>
      </c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2"/>
      <c r="O229" s="372"/>
      <c r="P229" s="372"/>
      <c r="Q229" s="372"/>
      <c r="R229" s="372"/>
      <c r="S229" s="372"/>
      <c r="T229" s="372"/>
      <c r="U229" s="372"/>
      <c r="V229" s="372"/>
      <c r="W229" s="372"/>
      <c r="X229" s="66"/>
      <c r="Y229" s="66"/>
    </row>
    <row r="230" spans="1:29" ht="14.25" customHeight="1" x14ac:dyDescent="0.25">
      <c r="A230" s="373" t="s">
        <v>118</v>
      </c>
      <c r="B230" s="373"/>
      <c r="C230" s="373"/>
      <c r="D230" s="373"/>
      <c r="E230" s="373"/>
      <c r="F230" s="373"/>
      <c r="G230" s="373"/>
      <c r="H230" s="373"/>
      <c r="I230" s="373"/>
      <c r="J230" s="373"/>
      <c r="K230" s="373"/>
      <c r="L230" s="373"/>
      <c r="M230" s="373"/>
      <c r="N230" s="373"/>
      <c r="O230" s="373"/>
      <c r="P230" s="373"/>
      <c r="Q230" s="373"/>
      <c r="R230" s="373"/>
      <c r="S230" s="373"/>
      <c r="T230" s="373"/>
      <c r="U230" s="373"/>
      <c r="V230" s="373"/>
      <c r="W230" s="373"/>
      <c r="X230" s="67"/>
      <c r="Y230" s="67"/>
    </row>
    <row r="231" spans="1:29" ht="27" customHeight="1" x14ac:dyDescent="0.25">
      <c r="A231" s="64" t="s">
        <v>423</v>
      </c>
      <c r="B231" s="64" t="s">
        <v>424</v>
      </c>
      <c r="C231" s="37">
        <v>4301011315</v>
      </c>
      <c r="D231" s="374">
        <v>4607091387421</v>
      </c>
      <c r="E231" s="374"/>
      <c r="F231" s="63">
        <v>1.35</v>
      </c>
      <c r="G231" s="38">
        <v>8</v>
      </c>
      <c r="H231" s="63">
        <v>10.8</v>
      </c>
      <c r="I231" s="63">
        <v>11.28</v>
      </c>
      <c r="J231" s="38">
        <v>56</v>
      </c>
      <c r="K231" s="39" t="s">
        <v>114</v>
      </c>
      <c r="L231" s="38">
        <v>55</v>
      </c>
      <c r="M231" s="51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76"/>
      <c r="O231" s="376"/>
      <c r="P231" s="376"/>
      <c r="Q231" s="377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ref="V231:V237" si="12">IFERROR(IF(U231="",0,CEILING((U231/$H231),1)*$H231),"")</f>
        <v>0</v>
      </c>
      <c r="W231" s="42" t="str">
        <f>IFERROR(IF(V231=0,"",ROUNDUP(V231/H231,0)*0.02175),"")</f>
        <v/>
      </c>
      <c r="X231" s="69" t="s">
        <v>48</v>
      </c>
      <c r="Y231" s="70" t="s">
        <v>48</v>
      </c>
      <c r="AC231" s="209" t="s">
        <v>65</v>
      </c>
    </row>
    <row r="232" spans="1:29" ht="27" customHeight="1" x14ac:dyDescent="0.25">
      <c r="A232" s="64" t="s">
        <v>423</v>
      </c>
      <c r="B232" s="64" t="s">
        <v>425</v>
      </c>
      <c r="C232" s="37">
        <v>4301011121</v>
      </c>
      <c r="D232" s="374">
        <v>4607091387421</v>
      </c>
      <c r="E232" s="374"/>
      <c r="F232" s="63">
        <v>1.35</v>
      </c>
      <c r="G232" s="38">
        <v>8</v>
      </c>
      <c r="H232" s="63">
        <v>10.8</v>
      </c>
      <c r="I232" s="63">
        <v>11.28</v>
      </c>
      <c r="J232" s="38">
        <v>48</v>
      </c>
      <c r="K232" s="39" t="s">
        <v>248</v>
      </c>
      <c r="L232" s="38">
        <v>55</v>
      </c>
      <c r="M232" s="52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2" s="376"/>
      <c r="O232" s="376"/>
      <c r="P232" s="376"/>
      <c r="Q232" s="377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IFERROR(IF(V232=0,"",ROUNDUP(V232/H232,0)*0.02039),"")</f>
        <v/>
      </c>
      <c r="X232" s="69" t="s">
        <v>48</v>
      </c>
      <c r="Y232" s="70" t="s">
        <v>48</v>
      </c>
      <c r="AC232" s="210" t="s">
        <v>65</v>
      </c>
    </row>
    <row r="233" spans="1:29" ht="27" customHeight="1" x14ac:dyDescent="0.25">
      <c r="A233" s="64" t="s">
        <v>426</v>
      </c>
      <c r="B233" s="64" t="s">
        <v>427</v>
      </c>
      <c r="C233" s="37">
        <v>4301011396</v>
      </c>
      <c r="D233" s="374">
        <v>4607091387452</v>
      </c>
      <c r="E233" s="374"/>
      <c r="F233" s="63">
        <v>1.35</v>
      </c>
      <c r="G233" s="38">
        <v>8</v>
      </c>
      <c r="H233" s="63">
        <v>10.8</v>
      </c>
      <c r="I233" s="63">
        <v>11.28</v>
      </c>
      <c r="J233" s="38">
        <v>48</v>
      </c>
      <c r="K233" s="39" t="s">
        <v>248</v>
      </c>
      <c r="L233" s="38">
        <v>55</v>
      </c>
      <c r="M233" s="52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76"/>
      <c r="O233" s="376"/>
      <c r="P233" s="376"/>
      <c r="Q233" s="377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IFERROR(IF(V233=0,"",ROUNDUP(V233/H233,0)*0.02039),"")</f>
        <v/>
      </c>
      <c r="X233" s="69" t="s">
        <v>48</v>
      </c>
      <c r="Y233" s="70" t="s">
        <v>48</v>
      </c>
      <c r="AC233" s="211" t="s">
        <v>65</v>
      </c>
    </row>
    <row r="234" spans="1:29" ht="27" customHeight="1" x14ac:dyDescent="0.25">
      <c r="A234" s="64" t="s">
        <v>426</v>
      </c>
      <c r="B234" s="64" t="s">
        <v>428</v>
      </c>
      <c r="C234" s="37">
        <v>4301011322</v>
      </c>
      <c r="D234" s="374">
        <v>4607091387452</v>
      </c>
      <c r="E234" s="374"/>
      <c r="F234" s="63">
        <v>1.35</v>
      </c>
      <c r="G234" s="38">
        <v>8</v>
      </c>
      <c r="H234" s="63">
        <v>10.8</v>
      </c>
      <c r="I234" s="63">
        <v>11.28</v>
      </c>
      <c r="J234" s="38">
        <v>56</v>
      </c>
      <c r="K234" s="39" t="s">
        <v>143</v>
      </c>
      <c r="L234" s="38">
        <v>55</v>
      </c>
      <c r="M234" s="52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4" s="376"/>
      <c r="O234" s="376"/>
      <c r="P234" s="376"/>
      <c r="Q234" s="377"/>
      <c r="R234" s="40" t="s">
        <v>48</v>
      </c>
      <c r="S234" s="40" t="s">
        <v>48</v>
      </c>
      <c r="T234" s="41" t="s">
        <v>0</v>
      </c>
      <c r="U234" s="59">
        <v>0</v>
      </c>
      <c r="V234" s="56">
        <f t="shared" si="12"/>
        <v>0</v>
      </c>
      <c r="W234" s="42" t="str">
        <f>IFERROR(IF(V234=0,"",ROUNDUP(V234/H234,0)*0.02175),"")</f>
        <v/>
      </c>
      <c r="X234" s="69" t="s">
        <v>48</v>
      </c>
      <c r="Y234" s="70" t="s">
        <v>48</v>
      </c>
      <c r="AC234" s="212" t="s">
        <v>65</v>
      </c>
    </row>
    <row r="235" spans="1:29" ht="27" customHeight="1" x14ac:dyDescent="0.25">
      <c r="A235" s="64" t="s">
        <v>429</v>
      </c>
      <c r="B235" s="64" t="s">
        <v>430</v>
      </c>
      <c r="C235" s="37">
        <v>4301011313</v>
      </c>
      <c r="D235" s="374">
        <v>4607091385984</v>
      </c>
      <c r="E235" s="374"/>
      <c r="F235" s="63">
        <v>1.35</v>
      </c>
      <c r="G235" s="38">
        <v>8</v>
      </c>
      <c r="H235" s="63">
        <v>10.8</v>
      </c>
      <c r="I235" s="63">
        <v>11.28</v>
      </c>
      <c r="J235" s="38">
        <v>56</v>
      </c>
      <c r="K235" s="39" t="s">
        <v>114</v>
      </c>
      <c r="L235" s="38">
        <v>55</v>
      </c>
      <c r="M235" s="52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5" s="376"/>
      <c r="O235" s="376"/>
      <c r="P235" s="376"/>
      <c r="Q235" s="377"/>
      <c r="R235" s="40" t="s">
        <v>48</v>
      </c>
      <c r="S235" s="40" t="s">
        <v>48</v>
      </c>
      <c r="T235" s="41" t="s">
        <v>0</v>
      </c>
      <c r="U235" s="59">
        <v>0</v>
      </c>
      <c r="V235" s="56">
        <f t="shared" si="12"/>
        <v>0</v>
      </c>
      <c r="W235" s="42" t="str">
        <f>IFERROR(IF(V235=0,"",ROUNDUP(V235/H235,0)*0.02175),"")</f>
        <v/>
      </c>
      <c r="X235" s="69" t="s">
        <v>48</v>
      </c>
      <c r="Y235" s="70" t="s">
        <v>48</v>
      </c>
      <c r="AC235" s="213" t="s">
        <v>65</v>
      </c>
    </row>
    <row r="236" spans="1:29" ht="27" customHeight="1" x14ac:dyDescent="0.25">
      <c r="A236" s="64" t="s">
        <v>431</v>
      </c>
      <c r="B236" s="64" t="s">
        <v>432</v>
      </c>
      <c r="C236" s="37">
        <v>4301011316</v>
      </c>
      <c r="D236" s="374">
        <v>4607091387438</v>
      </c>
      <c r="E236" s="374"/>
      <c r="F236" s="63">
        <v>0.5</v>
      </c>
      <c r="G236" s="38">
        <v>10</v>
      </c>
      <c r="H236" s="63">
        <v>5</v>
      </c>
      <c r="I236" s="63">
        <v>5.24</v>
      </c>
      <c r="J236" s="38">
        <v>120</v>
      </c>
      <c r="K236" s="39" t="s">
        <v>114</v>
      </c>
      <c r="L236" s="38">
        <v>55</v>
      </c>
      <c r="M236" s="52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6" s="376"/>
      <c r="O236" s="376"/>
      <c r="P236" s="376"/>
      <c r="Q236" s="377"/>
      <c r="R236" s="40" t="s">
        <v>48</v>
      </c>
      <c r="S236" s="40" t="s">
        <v>48</v>
      </c>
      <c r="T236" s="41" t="s">
        <v>0</v>
      </c>
      <c r="U236" s="59">
        <v>0</v>
      </c>
      <c r="V236" s="56">
        <f t="shared" si="12"/>
        <v>0</v>
      </c>
      <c r="W236" s="42" t="str">
        <f>IFERROR(IF(V236=0,"",ROUNDUP(V236/H236,0)*0.00937),"")</f>
        <v/>
      </c>
      <c r="X236" s="69" t="s">
        <v>48</v>
      </c>
      <c r="Y236" s="70" t="s">
        <v>48</v>
      </c>
      <c r="AC236" s="214" t="s">
        <v>65</v>
      </c>
    </row>
    <row r="237" spans="1:29" ht="27" customHeight="1" x14ac:dyDescent="0.25">
      <c r="A237" s="64" t="s">
        <v>433</v>
      </c>
      <c r="B237" s="64" t="s">
        <v>434</v>
      </c>
      <c r="C237" s="37">
        <v>4301011318</v>
      </c>
      <c r="D237" s="374">
        <v>4607091387469</v>
      </c>
      <c r="E237" s="374"/>
      <c r="F237" s="63">
        <v>0.5</v>
      </c>
      <c r="G237" s="38">
        <v>10</v>
      </c>
      <c r="H237" s="63">
        <v>5</v>
      </c>
      <c r="I237" s="63">
        <v>5.21</v>
      </c>
      <c r="J237" s="38">
        <v>120</v>
      </c>
      <c r="K237" s="39" t="s">
        <v>79</v>
      </c>
      <c r="L237" s="38">
        <v>55</v>
      </c>
      <c r="M237" s="52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7" s="376"/>
      <c r="O237" s="376"/>
      <c r="P237" s="376"/>
      <c r="Q237" s="377"/>
      <c r="R237" s="40" t="s">
        <v>48</v>
      </c>
      <c r="S237" s="40" t="s">
        <v>48</v>
      </c>
      <c r="T237" s="41" t="s">
        <v>0</v>
      </c>
      <c r="U237" s="59">
        <v>0</v>
      </c>
      <c r="V237" s="56">
        <f t="shared" si="12"/>
        <v>0</v>
      </c>
      <c r="W237" s="42" t="str">
        <f>IFERROR(IF(V237=0,"",ROUNDUP(V237/H237,0)*0.00937),"")</f>
        <v/>
      </c>
      <c r="X237" s="69" t="s">
        <v>48</v>
      </c>
      <c r="Y237" s="70" t="s">
        <v>48</v>
      </c>
      <c r="AC237" s="215" t="s">
        <v>65</v>
      </c>
    </row>
    <row r="238" spans="1:29" x14ac:dyDescent="0.2">
      <c r="A238" s="381"/>
      <c r="B238" s="381"/>
      <c r="C238" s="381"/>
      <c r="D238" s="381"/>
      <c r="E238" s="381"/>
      <c r="F238" s="381"/>
      <c r="G238" s="381"/>
      <c r="H238" s="381"/>
      <c r="I238" s="381"/>
      <c r="J238" s="381"/>
      <c r="K238" s="381"/>
      <c r="L238" s="382"/>
      <c r="M238" s="378" t="s">
        <v>43</v>
      </c>
      <c r="N238" s="379"/>
      <c r="O238" s="379"/>
      <c r="P238" s="379"/>
      <c r="Q238" s="379"/>
      <c r="R238" s="379"/>
      <c r="S238" s="380"/>
      <c r="T238" s="43" t="s">
        <v>42</v>
      </c>
      <c r="U238" s="44">
        <f>IFERROR(U231/H231,"0")+IFERROR(U232/H232,"0")+IFERROR(U233/H233,"0")+IFERROR(U234/H234,"0")+IFERROR(U235/H235,"0")+IFERROR(U236/H236,"0")+IFERROR(U237/H237,"0")</f>
        <v>0</v>
      </c>
      <c r="V238" s="44">
        <f>IFERROR(V231/H231,"0")+IFERROR(V232/H232,"0")+IFERROR(V233/H233,"0")+IFERROR(V234/H234,"0")+IFERROR(V235/H235,"0")+IFERROR(V236/H236,"0")+IFERROR(V237/H237,"0")</f>
        <v>0</v>
      </c>
      <c r="W238" s="44">
        <f>IFERROR(IF(W231="",0,W231),"0")+IFERROR(IF(W232="",0,W232),"0")+IFERROR(IF(W233="",0,W233),"0")+IFERROR(IF(W234="",0,W234),"0")+IFERROR(IF(W235="",0,W235),"0")+IFERROR(IF(W236="",0,W236),"0")+IFERROR(IF(W237="",0,W237),"0")</f>
        <v>0</v>
      </c>
      <c r="X238" s="68"/>
      <c r="Y238" s="68"/>
    </row>
    <row r="239" spans="1:29" x14ac:dyDescent="0.2">
      <c r="A239" s="381"/>
      <c r="B239" s="381"/>
      <c r="C239" s="381"/>
      <c r="D239" s="381"/>
      <c r="E239" s="381"/>
      <c r="F239" s="381"/>
      <c r="G239" s="381"/>
      <c r="H239" s="381"/>
      <c r="I239" s="381"/>
      <c r="J239" s="381"/>
      <c r="K239" s="381"/>
      <c r="L239" s="382"/>
      <c r="M239" s="378" t="s">
        <v>43</v>
      </c>
      <c r="N239" s="379"/>
      <c r="O239" s="379"/>
      <c r="P239" s="379"/>
      <c r="Q239" s="379"/>
      <c r="R239" s="379"/>
      <c r="S239" s="380"/>
      <c r="T239" s="43" t="s">
        <v>0</v>
      </c>
      <c r="U239" s="44">
        <f>IFERROR(SUM(U231:U237),"0")</f>
        <v>0</v>
      </c>
      <c r="V239" s="44">
        <f>IFERROR(SUM(V231:V237),"0")</f>
        <v>0</v>
      </c>
      <c r="W239" s="43"/>
      <c r="X239" s="68"/>
      <c r="Y239" s="68"/>
    </row>
    <row r="240" spans="1:29" ht="14.25" customHeight="1" x14ac:dyDescent="0.25">
      <c r="A240" s="373" t="s">
        <v>75</v>
      </c>
      <c r="B240" s="373"/>
      <c r="C240" s="373"/>
      <c r="D240" s="373"/>
      <c r="E240" s="373"/>
      <c r="F240" s="373"/>
      <c r="G240" s="373"/>
      <c r="H240" s="373"/>
      <c r="I240" s="373"/>
      <c r="J240" s="373"/>
      <c r="K240" s="373"/>
      <c r="L240" s="373"/>
      <c r="M240" s="373"/>
      <c r="N240" s="373"/>
      <c r="O240" s="373"/>
      <c r="P240" s="373"/>
      <c r="Q240" s="373"/>
      <c r="R240" s="373"/>
      <c r="S240" s="373"/>
      <c r="T240" s="373"/>
      <c r="U240" s="373"/>
      <c r="V240" s="373"/>
      <c r="W240" s="373"/>
      <c r="X240" s="67"/>
      <c r="Y240" s="67"/>
    </row>
    <row r="241" spans="1:29" ht="27" customHeight="1" x14ac:dyDescent="0.25">
      <c r="A241" s="64" t="s">
        <v>435</v>
      </c>
      <c r="B241" s="64" t="s">
        <v>436</v>
      </c>
      <c r="C241" s="37">
        <v>4301031154</v>
      </c>
      <c r="D241" s="374">
        <v>4607091387292</v>
      </c>
      <c r="E241" s="374"/>
      <c r="F241" s="63">
        <v>0.73</v>
      </c>
      <c r="G241" s="38">
        <v>6</v>
      </c>
      <c r="H241" s="63">
        <v>4.38</v>
      </c>
      <c r="I241" s="63">
        <v>4.6399999999999997</v>
      </c>
      <c r="J241" s="38">
        <v>156</v>
      </c>
      <c r="K241" s="39" t="s">
        <v>79</v>
      </c>
      <c r="L241" s="38">
        <v>45</v>
      </c>
      <c r="M241" s="52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1" s="376"/>
      <c r="O241" s="376"/>
      <c r="P241" s="376"/>
      <c r="Q241" s="377"/>
      <c r="R241" s="40" t="s">
        <v>48</v>
      </c>
      <c r="S241" s="40" t="s">
        <v>48</v>
      </c>
      <c r="T241" s="41" t="s">
        <v>0</v>
      </c>
      <c r="U241" s="59">
        <v>0</v>
      </c>
      <c r="V241" s="56">
        <f>IFERROR(IF(U241="",0,CEILING((U241/$H241),1)*$H241),"")</f>
        <v>0</v>
      </c>
      <c r="W241" s="42" t="str">
        <f>IFERROR(IF(V241=0,"",ROUNDUP(V241/H241,0)*0.00753),"")</f>
        <v/>
      </c>
      <c r="X241" s="69" t="s">
        <v>48</v>
      </c>
      <c r="Y241" s="70" t="s">
        <v>48</v>
      </c>
      <c r="AC241" s="216" t="s">
        <v>65</v>
      </c>
    </row>
    <row r="242" spans="1:29" ht="27" customHeight="1" x14ac:dyDescent="0.25">
      <c r="A242" s="64" t="s">
        <v>437</v>
      </c>
      <c r="B242" s="64" t="s">
        <v>438</v>
      </c>
      <c r="C242" s="37">
        <v>4301031155</v>
      </c>
      <c r="D242" s="374">
        <v>4607091387315</v>
      </c>
      <c r="E242" s="374"/>
      <c r="F242" s="63">
        <v>0.7</v>
      </c>
      <c r="G242" s="38">
        <v>4</v>
      </c>
      <c r="H242" s="63">
        <v>2.8</v>
      </c>
      <c r="I242" s="63">
        <v>3.048</v>
      </c>
      <c r="J242" s="38">
        <v>156</v>
      </c>
      <c r="K242" s="39" t="s">
        <v>79</v>
      </c>
      <c r="L242" s="38">
        <v>45</v>
      </c>
      <c r="M242" s="52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2" s="376"/>
      <c r="O242" s="376"/>
      <c r="P242" s="376"/>
      <c r="Q242" s="377"/>
      <c r="R242" s="40" t="s">
        <v>48</v>
      </c>
      <c r="S242" s="40" t="s">
        <v>48</v>
      </c>
      <c r="T242" s="41" t="s">
        <v>0</v>
      </c>
      <c r="U242" s="59">
        <v>0</v>
      </c>
      <c r="V242" s="56">
        <f>IFERROR(IF(U242="",0,CEILING((U242/$H242),1)*$H242),"")</f>
        <v>0</v>
      </c>
      <c r="W242" s="42" t="str">
        <f>IFERROR(IF(V242=0,"",ROUNDUP(V242/H242,0)*0.00753),"")</f>
        <v/>
      </c>
      <c r="X242" s="69" t="s">
        <v>48</v>
      </c>
      <c r="Y242" s="70" t="s">
        <v>48</v>
      </c>
      <c r="AC242" s="217" t="s">
        <v>65</v>
      </c>
    </row>
    <row r="243" spans="1:29" x14ac:dyDescent="0.2">
      <c r="A243" s="381"/>
      <c r="B243" s="381"/>
      <c r="C243" s="381"/>
      <c r="D243" s="381"/>
      <c r="E243" s="381"/>
      <c r="F243" s="381"/>
      <c r="G243" s="381"/>
      <c r="H243" s="381"/>
      <c r="I243" s="381"/>
      <c r="J243" s="381"/>
      <c r="K243" s="381"/>
      <c r="L243" s="382"/>
      <c r="M243" s="378" t="s">
        <v>43</v>
      </c>
      <c r="N243" s="379"/>
      <c r="O243" s="379"/>
      <c r="P243" s="379"/>
      <c r="Q243" s="379"/>
      <c r="R243" s="379"/>
      <c r="S243" s="380"/>
      <c r="T243" s="43" t="s">
        <v>42</v>
      </c>
      <c r="U243" s="44">
        <f>IFERROR(U241/H241,"0")+IFERROR(U242/H242,"0")</f>
        <v>0</v>
      </c>
      <c r="V243" s="44">
        <f>IFERROR(V241/H241,"0")+IFERROR(V242/H242,"0")</f>
        <v>0</v>
      </c>
      <c r="W243" s="44">
        <f>IFERROR(IF(W241="",0,W241),"0")+IFERROR(IF(W242="",0,W242),"0")</f>
        <v>0</v>
      </c>
      <c r="X243" s="68"/>
      <c r="Y243" s="68"/>
    </row>
    <row r="244" spans="1:29" x14ac:dyDescent="0.2">
      <c r="A244" s="381"/>
      <c r="B244" s="381"/>
      <c r="C244" s="381"/>
      <c r="D244" s="381"/>
      <c r="E244" s="381"/>
      <c r="F244" s="381"/>
      <c r="G244" s="381"/>
      <c r="H244" s="381"/>
      <c r="I244" s="381"/>
      <c r="J244" s="381"/>
      <c r="K244" s="381"/>
      <c r="L244" s="382"/>
      <c r="M244" s="378" t="s">
        <v>43</v>
      </c>
      <c r="N244" s="379"/>
      <c r="O244" s="379"/>
      <c r="P244" s="379"/>
      <c r="Q244" s="379"/>
      <c r="R244" s="379"/>
      <c r="S244" s="380"/>
      <c r="T244" s="43" t="s">
        <v>0</v>
      </c>
      <c r="U244" s="44">
        <f>IFERROR(SUM(U241:U242),"0")</f>
        <v>0</v>
      </c>
      <c r="V244" s="44">
        <f>IFERROR(SUM(V241:V242),"0")</f>
        <v>0</v>
      </c>
      <c r="W244" s="43"/>
      <c r="X244" s="68"/>
      <c r="Y244" s="68"/>
    </row>
    <row r="245" spans="1:29" ht="16.5" customHeight="1" x14ac:dyDescent="0.25">
      <c r="A245" s="372" t="s">
        <v>439</v>
      </c>
      <c r="B245" s="372"/>
      <c r="C245" s="372"/>
      <c r="D245" s="372"/>
      <c r="E245" s="372"/>
      <c r="F245" s="372"/>
      <c r="G245" s="372"/>
      <c r="H245" s="372"/>
      <c r="I245" s="372"/>
      <c r="J245" s="372"/>
      <c r="K245" s="372"/>
      <c r="L245" s="372"/>
      <c r="M245" s="372"/>
      <c r="N245" s="372"/>
      <c r="O245" s="372"/>
      <c r="P245" s="372"/>
      <c r="Q245" s="372"/>
      <c r="R245" s="372"/>
      <c r="S245" s="372"/>
      <c r="T245" s="372"/>
      <c r="U245" s="372"/>
      <c r="V245" s="372"/>
      <c r="W245" s="372"/>
      <c r="X245" s="66"/>
      <c r="Y245" s="66"/>
    </row>
    <row r="246" spans="1:29" ht="14.25" customHeight="1" x14ac:dyDescent="0.25">
      <c r="A246" s="373" t="s">
        <v>75</v>
      </c>
      <c r="B246" s="373"/>
      <c r="C246" s="373"/>
      <c r="D246" s="373"/>
      <c r="E246" s="373"/>
      <c r="F246" s="373"/>
      <c r="G246" s="373"/>
      <c r="H246" s="373"/>
      <c r="I246" s="373"/>
      <c r="J246" s="373"/>
      <c r="K246" s="373"/>
      <c r="L246" s="373"/>
      <c r="M246" s="373"/>
      <c r="N246" s="373"/>
      <c r="O246" s="373"/>
      <c r="P246" s="373"/>
      <c r="Q246" s="373"/>
      <c r="R246" s="373"/>
      <c r="S246" s="373"/>
      <c r="T246" s="373"/>
      <c r="U246" s="373"/>
      <c r="V246" s="373"/>
      <c r="W246" s="373"/>
      <c r="X246" s="67"/>
      <c r="Y246" s="67"/>
    </row>
    <row r="247" spans="1:29" ht="37.5" customHeight="1" x14ac:dyDescent="0.25">
      <c r="A247" s="64" t="s">
        <v>440</v>
      </c>
      <c r="B247" s="64" t="s">
        <v>441</v>
      </c>
      <c r="C247" s="37">
        <v>4301030368</v>
      </c>
      <c r="D247" s="374">
        <v>4607091383232</v>
      </c>
      <c r="E247" s="374"/>
      <c r="F247" s="63">
        <v>0.28000000000000003</v>
      </c>
      <c r="G247" s="38">
        <v>6</v>
      </c>
      <c r="H247" s="63">
        <v>1.68</v>
      </c>
      <c r="I247" s="63">
        <v>2.6</v>
      </c>
      <c r="J247" s="38">
        <v>156</v>
      </c>
      <c r="K247" s="39" t="s">
        <v>79</v>
      </c>
      <c r="L247" s="38">
        <v>35</v>
      </c>
      <c r="M247" s="528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7" s="376"/>
      <c r="O247" s="376"/>
      <c r="P247" s="376"/>
      <c r="Q247" s="377"/>
      <c r="R247" s="40" t="s">
        <v>48</v>
      </c>
      <c r="S247" s="40" t="s">
        <v>48</v>
      </c>
      <c r="T247" s="41" t="s">
        <v>0</v>
      </c>
      <c r="U247" s="59">
        <v>0</v>
      </c>
      <c r="V247" s="56">
        <f>IFERROR(IF(U247="",0,CEILING((U247/$H247),1)*$H247),"")</f>
        <v>0</v>
      </c>
      <c r="W247" s="42" t="str">
        <f>IFERROR(IF(V247=0,"",ROUNDUP(V247/H247,0)*0.00753),"")</f>
        <v/>
      </c>
      <c r="X247" s="69" t="s">
        <v>48</v>
      </c>
      <c r="Y247" s="70" t="s">
        <v>48</v>
      </c>
      <c r="AC247" s="218" t="s">
        <v>65</v>
      </c>
    </row>
    <row r="248" spans="1:29" ht="27" customHeight="1" x14ac:dyDescent="0.25">
      <c r="A248" s="64" t="s">
        <v>442</v>
      </c>
      <c r="B248" s="64" t="s">
        <v>443</v>
      </c>
      <c r="C248" s="37">
        <v>4301031066</v>
      </c>
      <c r="D248" s="374">
        <v>4607091383836</v>
      </c>
      <c r="E248" s="374"/>
      <c r="F248" s="63">
        <v>0.3</v>
      </c>
      <c r="G248" s="38">
        <v>6</v>
      </c>
      <c r="H248" s="63">
        <v>1.8</v>
      </c>
      <c r="I248" s="63">
        <v>2.048</v>
      </c>
      <c r="J248" s="38">
        <v>156</v>
      </c>
      <c r="K248" s="39" t="s">
        <v>79</v>
      </c>
      <c r="L248" s="38">
        <v>40</v>
      </c>
      <c r="M248" s="5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8" s="376"/>
      <c r="O248" s="376"/>
      <c r="P248" s="376"/>
      <c r="Q248" s="377"/>
      <c r="R248" s="40" t="s">
        <v>48</v>
      </c>
      <c r="S248" s="40" t="s">
        <v>48</v>
      </c>
      <c r="T248" s="41" t="s">
        <v>0</v>
      </c>
      <c r="U248" s="59">
        <v>0</v>
      </c>
      <c r="V248" s="56">
        <f>IFERROR(IF(U248="",0,CEILING((U248/$H248),1)*$H248),"")</f>
        <v>0</v>
      </c>
      <c r="W248" s="42" t="str">
        <f>IFERROR(IF(V248=0,"",ROUNDUP(V248/H248,0)*0.00753),"")</f>
        <v/>
      </c>
      <c r="X248" s="69" t="s">
        <v>48</v>
      </c>
      <c r="Y248" s="70" t="s">
        <v>48</v>
      </c>
      <c r="AC248" s="219" t="s">
        <v>65</v>
      </c>
    </row>
    <row r="249" spans="1:29" x14ac:dyDescent="0.2">
      <c r="A249" s="381"/>
      <c r="B249" s="381"/>
      <c r="C249" s="381"/>
      <c r="D249" s="381"/>
      <c r="E249" s="381"/>
      <c r="F249" s="381"/>
      <c r="G249" s="381"/>
      <c r="H249" s="381"/>
      <c r="I249" s="381"/>
      <c r="J249" s="381"/>
      <c r="K249" s="381"/>
      <c r="L249" s="382"/>
      <c r="M249" s="378" t="s">
        <v>43</v>
      </c>
      <c r="N249" s="379"/>
      <c r="O249" s="379"/>
      <c r="P249" s="379"/>
      <c r="Q249" s="379"/>
      <c r="R249" s="379"/>
      <c r="S249" s="380"/>
      <c r="T249" s="43" t="s">
        <v>42</v>
      </c>
      <c r="U249" s="44">
        <f>IFERROR(U247/H247,"0")+IFERROR(U248/H248,"0")</f>
        <v>0</v>
      </c>
      <c r="V249" s="44">
        <f>IFERROR(V247/H247,"0")+IFERROR(V248/H248,"0")</f>
        <v>0</v>
      </c>
      <c r="W249" s="44">
        <f>IFERROR(IF(W247="",0,W247),"0")+IFERROR(IF(W248="",0,W248),"0")</f>
        <v>0</v>
      </c>
      <c r="X249" s="68"/>
      <c r="Y249" s="68"/>
    </row>
    <row r="250" spans="1:29" x14ac:dyDescent="0.2">
      <c r="A250" s="381"/>
      <c r="B250" s="381"/>
      <c r="C250" s="381"/>
      <c r="D250" s="381"/>
      <c r="E250" s="381"/>
      <c r="F250" s="381"/>
      <c r="G250" s="381"/>
      <c r="H250" s="381"/>
      <c r="I250" s="381"/>
      <c r="J250" s="381"/>
      <c r="K250" s="381"/>
      <c r="L250" s="382"/>
      <c r="M250" s="378" t="s">
        <v>43</v>
      </c>
      <c r="N250" s="379"/>
      <c r="O250" s="379"/>
      <c r="P250" s="379"/>
      <c r="Q250" s="379"/>
      <c r="R250" s="379"/>
      <c r="S250" s="380"/>
      <c r="T250" s="43" t="s">
        <v>0</v>
      </c>
      <c r="U250" s="44">
        <f>IFERROR(SUM(U247:U248),"0")</f>
        <v>0</v>
      </c>
      <c r="V250" s="44">
        <f>IFERROR(SUM(V247:V248),"0")</f>
        <v>0</v>
      </c>
      <c r="W250" s="43"/>
      <c r="X250" s="68"/>
      <c r="Y250" s="68"/>
    </row>
    <row r="251" spans="1:29" ht="14.25" customHeight="1" x14ac:dyDescent="0.25">
      <c r="A251" s="373" t="s">
        <v>80</v>
      </c>
      <c r="B251" s="373"/>
      <c r="C251" s="373"/>
      <c r="D251" s="373"/>
      <c r="E251" s="373"/>
      <c r="F251" s="373"/>
      <c r="G251" s="373"/>
      <c r="H251" s="373"/>
      <c r="I251" s="373"/>
      <c r="J251" s="373"/>
      <c r="K251" s="373"/>
      <c r="L251" s="373"/>
      <c r="M251" s="373"/>
      <c r="N251" s="373"/>
      <c r="O251" s="373"/>
      <c r="P251" s="373"/>
      <c r="Q251" s="373"/>
      <c r="R251" s="373"/>
      <c r="S251" s="373"/>
      <c r="T251" s="373"/>
      <c r="U251" s="373"/>
      <c r="V251" s="373"/>
      <c r="W251" s="373"/>
      <c r="X251" s="67"/>
      <c r="Y251" s="67"/>
    </row>
    <row r="252" spans="1:29" ht="27" customHeight="1" x14ac:dyDescent="0.25">
      <c r="A252" s="64" t="s">
        <v>444</v>
      </c>
      <c r="B252" s="64" t="s">
        <v>445</v>
      </c>
      <c r="C252" s="37">
        <v>4301051142</v>
      </c>
      <c r="D252" s="374">
        <v>4607091387919</v>
      </c>
      <c r="E252" s="374"/>
      <c r="F252" s="63">
        <v>1.35</v>
      </c>
      <c r="G252" s="38">
        <v>6</v>
      </c>
      <c r="H252" s="63">
        <v>8.1</v>
      </c>
      <c r="I252" s="63">
        <v>8.6639999999999997</v>
      </c>
      <c r="J252" s="38">
        <v>56</v>
      </c>
      <c r="K252" s="39" t="s">
        <v>79</v>
      </c>
      <c r="L252" s="38">
        <v>45</v>
      </c>
      <c r="M252" s="5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2" s="376"/>
      <c r="O252" s="376"/>
      <c r="P252" s="376"/>
      <c r="Q252" s="377"/>
      <c r="R252" s="40" t="s">
        <v>48</v>
      </c>
      <c r="S252" s="40" t="s">
        <v>48</v>
      </c>
      <c r="T252" s="41" t="s">
        <v>0</v>
      </c>
      <c r="U252" s="59">
        <v>0</v>
      </c>
      <c r="V252" s="56">
        <f>IFERROR(IF(U252="",0,CEILING((U252/$H252),1)*$H252),"")</f>
        <v>0</v>
      </c>
      <c r="W252" s="42" t="str">
        <f>IFERROR(IF(V252=0,"",ROUNDUP(V252/H252,0)*0.02175),"")</f>
        <v/>
      </c>
      <c r="X252" s="69" t="s">
        <v>48</v>
      </c>
      <c r="Y252" s="70" t="s">
        <v>48</v>
      </c>
      <c r="AC252" s="220" t="s">
        <v>65</v>
      </c>
    </row>
    <row r="253" spans="1:29" ht="27" customHeight="1" x14ac:dyDescent="0.25">
      <c r="A253" s="64" t="s">
        <v>446</v>
      </c>
      <c r="B253" s="64" t="s">
        <v>447</v>
      </c>
      <c r="C253" s="37">
        <v>4301051109</v>
      </c>
      <c r="D253" s="374">
        <v>4607091383942</v>
      </c>
      <c r="E253" s="374"/>
      <c r="F253" s="63">
        <v>0.42</v>
      </c>
      <c r="G253" s="38">
        <v>6</v>
      </c>
      <c r="H253" s="63">
        <v>2.52</v>
      </c>
      <c r="I253" s="63">
        <v>2.7919999999999998</v>
      </c>
      <c r="J253" s="38">
        <v>156</v>
      </c>
      <c r="K253" s="39" t="s">
        <v>143</v>
      </c>
      <c r="L253" s="38">
        <v>45</v>
      </c>
      <c r="M253" s="53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3" s="376"/>
      <c r="O253" s="376"/>
      <c r="P253" s="376"/>
      <c r="Q253" s="377"/>
      <c r="R253" s="40" t="s">
        <v>48</v>
      </c>
      <c r="S253" s="40" t="s">
        <v>48</v>
      </c>
      <c r="T253" s="41" t="s">
        <v>0</v>
      </c>
      <c r="U253" s="59">
        <v>0</v>
      </c>
      <c r="V253" s="56">
        <f>IFERROR(IF(U253="",0,CEILING((U253/$H253),1)*$H253),"")</f>
        <v>0</v>
      </c>
      <c r="W253" s="42" t="str">
        <f>IFERROR(IF(V253=0,"",ROUNDUP(V253/H253,0)*0.00753),"")</f>
        <v/>
      </c>
      <c r="X253" s="69" t="s">
        <v>48</v>
      </c>
      <c r="Y253" s="70" t="s">
        <v>48</v>
      </c>
      <c r="AC253" s="221" t="s">
        <v>65</v>
      </c>
    </row>
    <row r="254" spans="1:29" ht="27" customHeight="1" x14ac:dyDescent="0.25">
      <c r="A254" s="64" t="s">
        <v>448</v>
      </c>
      <c r="B254" s="64" t="s">
        <v>449</v>
      </c>
      <c r="C254" s="37">
        <v>4301051300</v>
      </c>
      <c r="D254" s="374">
        <v>4607091383959</v>
      </c>
      <c r="E254" s="374"/>
      <c r="F254" s="63">
        <v>0.42</v>
      </c>
      <c r="G254" s="38">
        <v>6</v>
      </c>
      <c r="H254" s="63">
        <v>2.52</v>
      </c>
      <c r="I254" s="63">
        <v>2.78</v>
      </c>
      <c r="J254" s="38">
        <v>156</v>
      </c>
      <c r="K254" s="39" t="s">
        <v>79</v>
      </c>
      <c r="L254" s="38">
        <v>35</v>
      </c>
      <c r="M254" s="532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4" s="376"/>
      <c r="O254" s="376"/>
      <c r="P254" s="376"/>
      <c r="Q254" s="377"/>
      <c r="R254" s="40" t="s">
        <v>48</v>
      </c>
      <c r="S254" s="40" t="s">
        <v>48</v>
      </c>
      <c r="T254" s="41" t="s">
        <v>0</v>
      </c>
      <c r="U254" s="59">
        <v>0</v>
      </c>
      <c r="V254" s="56">
        <f>IFERROR(IF(U254="",0,CEILING((U254/$H254),1)*$H254),"")</f>
        <v>0</v>
      </c>
      <c r="W254" s="42" t="str">
        <f>IFERROR(IF(V254=0,"",ROUNDUP(V254/H254,0)*0.00753),"")</f>
        <v/>
      </c>
      <c r="X254" s="69" t="s">
        <v>48</v>
      </c>
      <c r="Y254" s="70" t="s">
        <v>48</v>
      </c>
      <c r="AC254" s="222" t="s">
        <v>65</v>
      </c>
    </row>
    <row r="255" spans="1:29" x14ac:dyDescent="0.2">
      <c r="A255" s="381"/>
      <c r="B255" s="381"/>
      <c r="C255" s="381"/>
      <c r="D255" s="381"/>
      <c r="E255" s="381"/>
      <c r="F255" s="381"/>
      <c r="G255" s="381"/>
      <c r="H255" s="381"/>
      <c r="I255" s="381"/>
      <c r="J255" s="381"/>
      <c r="K255" s="381"/>
      <c r="L255" s="382"/>
      <c r="M255" s="378" t="s">
        <v>43</v>
      </c>
      <c r="N255" s="379"/>
      <c r="O255" s="379"/>
      <c r="P255" s="379"/>
      <c r="Q255" s="379"/>
      <c r="R255" s="379"/>
      <c r="S255" s="380"/>
      <c r="T255" s="43" t="s">
        <v>42</v>
      </c>
      <c r="U255" s="44">
        <f>IFERROR(U252/H252,"0")+IFERROR(U253/H253,"0")+IFERROR(U254/H254,"0")</f>
        <v>0</v>
      </c>
      <c r="V255" s="44">
        <f>IFERROR(V252/H252,"0")+IFERROR(V253/H253,"0")+IFERROR(V254/H254,"0")</f>
        <v>0</v>
      </c>
      <c r="W255" s="44">
        <f>IFERROR(IF(W252="",0,W252),"0")+IFERROR(IF(W253="",0,W253),"0")+IFERROR(IF(W254="",0,W254),"0")</f>
        <v>0</v>
      </c>
      <c r="X255" s="68"/>
      <c r="Y255" s="68"/>
    </row>
    <row r="256" spans="1:29" x14ac:dyDescent="0.2">
      <c r="A256" s="381"/>
      <c r="B256" s="381"/>
      <c r="C256" s="381"/>
      <c r="D256" s="381"/>
      <c r="E256" s="381"/>
      <c r="F256" s="381"/>
      <c r="G256" s="381"/>
      <c r="H256" s="381"/>
      <c r="I256" s="381"/>
      <c r="J256" s="381"/>
      <c r="K256" s="381"/>
      <c r="L256" s="382"/>
      <c r="M256" s="378" t="s">
        <v>43</v>
      </c>
      <c r="N256" s="379"/>
      <c r="O256" s="379"/>
      <c r="P256" s="379"/>
      <c r="Q256" s="379"/>
      <c r="R256" s="379"/>
      <c r="S256" s="380"/>
      <c r="T256" s="43" t="s">
        <v>0</v>
      </c>
      <c r="U256" s="44">
        <f>IFERROR(SUM(U252:U254),"0")</f>
        <v>0</v>
      </c>
      <c r="V256" s="44">
        <f>IFERROR(SUM(V252:V254),"0")</f>
        <v>0</v>
      </c>
      <c r="W256" s="43"/>
      <c r="X256" s="68"/>
      <c r="Y256" s="68"/>
    </row>
    <row r="257" spans="1:29" ht="14.25" customHeight="1" x14ac:dyDescent="0.25">
      <c r="A257" s="373" t="s">
        <v>214</v>
      </c>
      <c r="B257" s="373"/>
      <c r="C257" s="373"/>
      <c r="D257" s="373"/>
      <c r="E257" s="373"/>
      <c r="F257" s="373"/>
      <c r="G257" s="373"/>
      <c r="H257" s="373"/>
      <c r="I257" s="373"/>
      <c r="J257" s="373"/>
      <c r="K257" s="373"/>
      <c r="L257" s="373"/>
      <c r="M257" s="373"/>
      <c r="N257" s="373"/>
      <c r="O257" s="373"/>
      <c r="P257" s="373"/>
      <c r="Q257" s="373"/>
      <c r="R257" s="373"/>
      <c r="S257" s="373"/>
      <c r="T257" s="373"/>
      <c r="U257" s="373"/>
      <c r="V257" s="373"/>
      <c r="W257" s="373"/>
      <c r="X257" s="67"/>
      <c r="Y257" s="67"/>
    </row>
    <row r="258" spans="1:29" ht="27" customHeight="1" x14ac:dyDescent="0.25">
      <c r="A258" s="64" t="s">
        <v>450</v>
      </c>
      <c r="B258" s="64" t="s">
        <v>451</v>
      </c>
      <c r="C258" s="37">
        <v>4301060324</v>
      </c>
      <c r="D258" s="374">
        <v>4607091388831</v>
      </c>
      <c r="E258" s="374"/>
      <c r="F258" s="63">
        <v>0.38</v>
      </c>
      <c r="G258" s="38">
        <v>6</v>
      </c>
      <c r="H258" s="63">
        <v>2.2799999999999998</v>
      </c>
      <c r="I258" s="63">
        <v>2.552</v>
      </c>
      <c r="J258" s="38">
        <v>156</v>
      </c>
      <c r="K258" s="39" t="s">
        <v>79</v>
      </c>
      <c r="L258" s="38">
        <v>40</v>
      </c>
      <c r="M258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8" s="376"/>
      <c r="O258" s="376"/>
      <c r="P258" s="376"/>
      <c r="Q258" s="377"/>
      <c r="R258" s="40" t="s">
        <v>48</v>
      </c>
      <c r="S258" s="40" t="s">
        <v>48</v>
      </c>
      <c r="T258" s="41" t="s">
        <v>0</v>
      </c>
      <c r="U258" s="59">
        <v>0</v>
      </c>
      <c r="V258" s="56">
        <f>IFERROR(IF(U258="",0,CEILING((U258/$H258),1)*$H258),"")</f>
        <v>0</v>
      </c>
      <c r="W258" s="42" t="str">
        <f>IFERROR(IF(V258=0,"",ROUNDUP(V258/H258,0)*0.00753),"")</f>
        <v/>
      </c>
      <c r="X258" s="69" t="s">
        <v>48</v>
      </c>
      <c r="Y258" s="70" t="s">
        <v>48</v>
      </c>
      <c r="AC258" s="223" t="s">
        <v>65</v>
      </c>
    </row>
    <row r="259" spans="1:29" x14ac:dyDescent="0.2">
      <c r="A259" s="381"/>
      <c r="B259" s="381"/>
      <c r="C259" s="381"/>
      <c r="D259" s="381"/>
      <c r="E259" s="381"/>
      <c r="F259" s="381"/>
      <c r="G259" s="381"/>
      <c r="H259" s="381"/>
      <c r="I259" s="381"/>
      <c r="J259" s="381"/>
      <c r="K259" s="381"/>
      <c r="L259" s="382"/>
      <c r="M259" s="378" t="s">
        <v>43</v>
      </c>
      <c r="N259" s="379"/>
      <c r="O259" s="379"/>
      <c r="P259" s="379"/>
      <c r="Q259" s="379"/>
      <c r="R259" s="379"/>
      <c r="S259" s="380"/>
      <c r="T259" s="43" t="s">
        <v>42</v>
      </c>
      <c r="U259" s="44">
        <f>IFERROR(U258/H258,"0")</f>
        <v>0</v>
      </c>
      <c r="V259" s="44">
        <f>IFERROR(V258/H258,"0")</f>
        <v>0</v>
      </c>
      <c r="W259" s="44">
        <f>IFERROR(IF(W258="",0,W258),"0")</f>
        <v>0</v>
      </c>
      <c r="X259" s="68"/>
      <c r="Y259" s="68"/>
    </row>
    <row r="260" spans="1:29" x14ac:dyDescent="0.2">
      <c r="A260" s="381"/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2"/>
      <c r="M260" s="378" t="s">
        <v>43</v>
      </c>
      <c r="N260" s="379"/>
      <c r="O260" s="379"/>
      <c r="P260" s="379"/>
      <c r="Q260" s="379"/>
      <c r="R260" s="379"/>
      <c r="S260" s="380"/>
      <c r="T260" s="43" t="s">
        <v>0</v>
      </c>
      <c r="U260" s="44">
        <f>IFERROR(SUM(U258:U258),"0")</f>
        <v>0</v>
      </c>
      <c r="V260" s="44">
        <f>IFERROR(SUM(V258:V258),"0")</f>
        <v>0</v>
      </c>
      <c r="W260" s="43"/>
      <c r="X260" s="68"/>
      <c r="Y260" s="68"/>
    </row>
    <row r="261" spans="1:29" ht="14.25" customHeight="1" x14ac:dyDescent="0.25">
      <c r="A261" s="373" t="s">
        <v>94</v>
      </c>
      <c r="B261" s="373"/>
      <c r="C261" s="373"/>
      <c r="D261" s="373"/>
      <c r="E261" s="373"/>
      <c r="F261" s="373"/>
      <c r="G261" s="373"/>
      <c r="H261" s="373"/>
      <c r="I261" s="373"/>
      <c r="J261" s="373"/>
      <c r="K261" s="373"/>
      <c r="L261" s="373"/>
      <c r="M261" s="373"/>
      <c r="N261" s="373"/>
      <c r="O261" s="373"/>
      <c r="P261" s="373"/>
      <c r="Q261" s="373"/>
      <c r="R261" s="373"/>
      <c r="S261" s="373"/>
      <c r="T261" s="373"/>
      <c r="U261" s="373"/>
      <c r="V261" s="373"/>
      <c r="W261" s="373"/>
      <c r="X261" s="67"/>
      <c r="Y261" s="67"/>
    </row>
    <row r="262" spans="1:29" ht="27" customHeight="1" x14ac:dyDescent="0.25">
      <c r="A262" s="64" t="s">
        <v>452</v>
      </c>
      <c r="B262" s="64" t="s">
        <v>453</v>
      </c>
      <c r="C262" s="37">
        <v>4301032015</v>
      </c>
      <c r="D262" s="374">
        <v>4607091383102</v>
      </c>
      <c r="E262" s="374"/>
      <c r="F262" s="63">
        <v>0.17</v>
      </c>
      <c r="G262" s="38">
        <v>15</v>
      </c>
      <c r="H262" s="63">
        <v>2.5499999999999998</v>
      </c>
      <c r="I262" s="63">
        <v>2.9750000000000001</v>
      </c>
      <c r="J262" s="38">
        <v>156</v>
      </c>
      <c r="K262" s="39" t="s">
        <v>98</v>
      </c>
      <c r="L262" s="38">
        <v>180</v>
      </c>
      <c r="M262" s="53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2" s="376"/>
      <c r="O262" s="376"/>
      <c r="P262" s="376"/>
      <c r="Q262" s="377"/>
      <c r="R262" s="40" t="s">
        <v>48</v>
      </c>
      <c r="S262" s="40" t="s">
        <v>48</v>
      </c>
      <c r="T262" s="41" t="s">
        <v>0</v>
      </c>
      <c r="U262" s="59">
        <v>0</v>
      </c>
      <c r="V262" s="56">
        <f>IFERROR(IF(U262="",0,CEILING((U262/$H262),1)*$H262),"")</f>
        <v>0</v>
      </c>
      <c r="W262" s="42" t="str">
        <f>IFERROR(IF(V262=0,"",ROUNDUP(V262/H262,0)*0.00753),"")</f>
        <v/>
      </c>
      <c r="X262" s="69" t="s">
        <v>48</v>
      </c>
      <c r="Y262" s="70" t="s">
        <v>48</v>
      </c>
      <c r="AC262" s="224" t="s">
        <v>65</v>
      </c>
    </row>
    <row r="263" spans="1:29" x14ac:dyDescent="0.2">
      <c r="A263" s="381"/>
      <c r="B263" s="381"/>
      <c r="C263" s="381"/>
      <c r="D263" s="381"/>
      <c r="E263" s="381"/>
      <c r="F263" s="381"/>
      <c r="G263" s="381"/>
      <c r="H263" s="381"/>
      <c r="I263" s="381"/>
      <c r="J263" s="381"/>
      <c r="K263" s="381"/>
      <c r="L263" s="382"/>
      <c r="M263" s="378" t="s">
        <v>43</v>
      </c>
      <c r="N263" s="379"/>
      <c r="O263" s="379"/>
      <c r="P263" s="379"/>
      <c r="Q263" s="379"/>
      <c r="R263" s="379"/>
      <c r="S263" s="380"/>
      <c r="T263" s="43" t="s">
        <v>42</v>
      </c>
      <c r="U263" s="44">
        <f>IFERROR(U262/H262,"0")</f>
        <v>0</v>
      </c>
      <c r="V263" s="44">
        <f>IFERROR(V262/H262,"0")</f>
        <v>0</v>
      </c>
      <c r="W263" s="44">
        <f>IFERROR(IF(W262="",0,W262),"0")</f>
        <v>0</v>
      </c>
      <c r="X263" s="68"/>
      <c r="Y263" s="68"/>
    </row>
    <row r="264" spans="1:29" x14ac:dyDescent="0.2">
      <c r="A264" s="381"/>
      <c r="B264" s="381"/>
      <c r="C264" s="381"/>
      <c r="D264" s="381"/>
      <c r="E264" s="381"/>
      <c r="F264" s="381"/>
      <c r="G264" s="381"/>
      <c r="H264" s="381"/>
      <c r="I264" s="381"/>
      <c r="J264" s="381"/>
      <c r="K264" s="381"/>
      <c r="L264" s="382"/>
      <c r="M264" s="378" t="s">
        <v>43</v>
      </c>
      <c r="N264" s="379"/>
      <c r="O264" s="379"/>
      <c r="P264" s="379"/>
      <c r="Q264" s="379"/>
      <c r="R264" s="379"/>
      <c r="S264" s="380"/>
      <c r="T264" s="43" t="s">
        <v>0</v>
      </c>
      <c r="U264" s="44">
        <f>IFERROR(SUM(U262:U262),"0")</f>
        <v>0</v>
      </c>
      <c r="V264" s="44">
        <f>IFERROR(SUM(V262:V262),"0")</f>
        <v>0</v>
      </c>
      <c r="W264" s="43"/>
      <c r="X264" s="68"/>
      <c r="Y264" s="68"/>
    </row>
    <row r="265" spans="1:29" ht="27.75" customHeight="1" x14ac:dyDescent="0.2">
      <c r="A265" s="371" t="s">
        <v>454</v>
      </c>
      <c r="B265" s="371"/>
      <c r="C265" s="371"/>
      <c r="D265" s="371"/>
      <c r="E265" s="371"/>
      <c r="F265" s="371"/>
      <c r="G265" s="371"/>
      <c r="H265" s="371"/>
      <c r="I265" s="371"/>
      <c r="J265" s="371"/>
      <c r="K265" s="371"/>
      <c r="L265" s="371"/>
      <c r="M265" s="371"/>
      <c r="N265" s="371"/>
      <c r="O265" s="371"/>
      <c r="P265" s="371"/>
      <c r="Q265" s="371"/>
      <c r="R265" s="371"/>
      <c r="S265" s="371"/>
      <c r="T265" s="371"/>
      <c r="U265" s="371"/>
      <c r="V265" s="371"/>
      <c r="W265" s="371"/>
      <c r="X265" s="55"/>
      <c r="Y265" s="55"/>
    </row>
    <row r="266" spans="1:29" ht="16.5" customHeight="1" x14ac:dyDescent="0.25">
      <c r="A266" s="372" t="s">
        <v>455</v>
      </c>
      <c r="B266" s="372"/>
      <c r="C266" s="372"/>
      <c r="D266" s="372"/>
      <c r="E266" s="372"/>
      <c r="F266" s="372"/>
      <c r="G266" s="372"/>
      <c r="H266" s="372"/>
      <c r="I266" s="372"/>
      <c r="J266" s="372"/>
      <c r="K266" s="372"/>
      <c r="L266" s="372"/>
      <c r="M266" s="372"/>
      <c r="N266" s="372"/>
      <c r="O266" s="372"/>
      <c r="P266" s="372"/>
      <c r="Q266" s="372"/>
      <c r="R266" s="372"/>
      <c r="S266" s="372"/>
      <c r="T266" s="372"/>
      <c r="U266" s="372"/>
      <c r="V266" s="372"/>
      <c r="W266" s="372"/>
      <c r="X266" s="66"/>
      <c r="Y266" s="66"/>
    </row>
    <row r="267" spans="1:29" ht="14.25" customHeight="1" x14ac:dyDescent="0.25">
      <c r="A267" s="373" t="s">
        <v>118</v>
      </c>
      <c r="B267" s="373"/>
      <c r="C267" s="373"/>
      <c r="D267" s="373"/>
      <c r="E267" s="373"/>
      <c r="F267" s="373"/>
      <c r="G267" s="373"/>
      <c r="H267" s="373"/>
      <c r="I267" s="373"/>
      <c r="J267" s="373"/>
      <c r="K267" s="373"/>
      <c r="L267" s="373"/>
      <c r="M267" s="373"/>
      <c r="N267" s="373"/>
      <c r="O267" s="373"/>
      <c r="P267" s="373"/>
      <c r="Q267" s="373"/>
      <c r="R267" s="373"/>
      <c r="S267" s="373"/>
      <c r="T267" s="373"/>
      <c r="U267" s="373"/>
      <c r="V267" s="373"/>
      <c r="W267" s="373"/>
      <c r="X267" s="67"/>
      <c r="Y267" s="67"/>
    </row>
    <row r="268" spans="1:29" ht="27" customHeight="1" x14ac:dyDescent="0.25">
      <c r="A268" s="64" t="s">
        <v>456</v>
      </c>
      <c r="B268" s="64" t="s">
        <v>457</v>
      </c>
      <c r="C268" s="37">
        <v>4301011339</v>
      </c>
      <c r="D268" s="374">
        <v>4607091383997</v>
      </c>
      <c r="E268" s="374"/>
      <c r="F268" s="63">
        <v>2.5</v>
      </c>
      <c r="G268" s="38">
        <v>6</v>
      </c>
      <c r="H268" s="63">
        <v>15</v>
      </c>
      <c r="I268" s="63">
        <v>15.48</v>
      </c>
      <c r="J268" s="38">
        <v>48</v>
      </c>
      <c r="K268" s="39" t="s">
        <v>79</v>
      </c>
      <c r="L268" s="38">
        <v>60</v>
      </c>
      <c r="M268" s="53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76"/>
      <c r="O268" s="376"/>
      <c r="P268" s="376"/>
      <c r="Q268" s="377"/>
      <c r="R268" s="40" t="s">
        <v>48</v>
      </c>
      <c r="S268" s="40" t="s">
        <v>48</v>
      </c>
      <c r="T268" s="41" t="s">
        <v>0</v>
      </c>
      <c r="U268" s="59">
        <v>0</v>
      </c>
      <c r="V268" s="56">
        <f t="shared" ref="V268:V275" si="13">IFERROR(IF(U268="",0,CEILING((U268/$H268),1)*$H268),"")</f>
        <v>0</v>
      </c>
      <c r="W268" s="42" t="str">
        <f>IFERROR(IF(V268=0,"",ROUNDUP(V268/H268,0)*0.02175),"")</f>
        <v/>
      </c>
      <c r="X268" s="69" t="s">
        <v>48</v>
      </c>
      <c r="Y268" s="70" t="s">
        <v>48</v>
      </c>
      <c r="AC268" s="225" t="s">
        <v>65</v>
      </c>
    </row>
    <row r="269" spans="1:29" ht="27" customHeight="1" x14ac:dyDescent="0.25">
      <c r="A269" s="64" t="s">
        <v>456</v>
      </c>
      <c r="B269" s="64" t="s">
        <v>458</v>
      </c>
      <c r="C269" s="37">
        <v>4301011239</v>
      </c>
      <c r="D269" s="374">
        <v>4607091383997</v>
      </c>
      <c r="E269" s="374"/>
      <c r="F269" s="63">
        <v>2.5</v>
      </c>
      <c r="G269" s="38">
        <v>6</v>
      </c>
      <c r="H269" s="63">
        <v>15</v>
      </c>
      <c r="I269" s="63">
        <v>15.48</v>
      </c>
      <c r="J269" s="38">
        <v>48</v>
      </c>
      <c r="K269" s="39" t="s">
        <v>248</v>
      </c>
      <c r="L269" s="38">
        <v>60</v>
      </c>
      <c r="M269" s="53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9" s="376"/>
      <c r="O269" s="376"/>
      <c r="P269" s="376"/>
      <c r="Q269" s="377"/>
      <c r="R269" s="40" t="s">
        <v>48</v>
      </c>
      <c r="S269" s="40" t="s">
        <v>48</v>
      </c>
      <c r="T269" s="41" t="s">
        <v>0</v>
      </c>
      <c r="U269" s="59">
        <v>0</v>
      </c>
      <c r="V269" s="56">
        <f t="shared" si="13"/>
        <v>0</v>
      </c>
      <c r="W269" s="42" t="str">
        <f>IFERROR(IF(V269=0,"",ROUNDUP(V269/H269,0)*0.02039),"")</f>
        <v/>
      </c>
      <c r="X269" s="69" t="s">
        <v>48</v>
      </c>
      <c r="Y269" s="70" t="s">
        <v>48</v>
      </c>
      <c r="AC269" s="226" t="s">
        <v>65</v>
      </c>
    </row>
    <row r="270" spans="1:29" ht="27" customHeight="1" x14ac:dyDescent="0.25">
      <c r="A270" s="64" t="s">
        <v>459</v>
      </c>
      <c r="B270" s="64" t="s">
        <v>460</v>
      </c>
      <c r="C270" s="37">
        <v>4301011326</v>
      </c>
      <c r="D270" s="374">
        <v>4607091384130</v>
      </c>
      <c r="E270" s="374"/>
      <c r="F270" s="63">
        <v>2.5</v>
      </c>
      <c r="G270" s="38">
        <v>6</v>
      </c>
      <c r="H270" s="63">
        <v>15</v>
      </c>
      <c r="I270" s="63">
        <v>15.48</v>
      </c>
      <c r="J270" s="38">
        <v>48</v>
      </c>
      <c r="K270" s="39" t="s">
        <v>79</v>
      </c>
      <c r="L270" s="38">
        <v>60</v>
      </c>
      <c r="M270" s="537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76"/>
      <c r="O270" s="376"/>
      <c r="P270" s="376"/>
      <c r="Q270" s="377"/>
      <c r="R270" s="40" t="s">
        <v>48</v>
      </c>
      <c r="S270" s="40" t="s">
        <v>48</v>
      </c>
      <c r="T270" s="41" t="s">
        <v>0</v>
      </c>
      <c r="U270" s="59">
        <v>0</v>
      </c>
      <c r="V270" s="56">
        <f t="shared" si="13"/>
        <v>0</v>
      </c>
      <c r="W270" s="42" t="str">
        <f>IFERROR(IF(V270=0,"",ROUNDUP(V270/H270,0)*0.02175),"")</f>
        <v/>
      </c>
      <c r="X270" s="69" t="s">
        <v>48</v>
      </c>
      <c r="Y270" s="70" t="s">
        <v>48</v>
      </c>
      <c r="AC270" s="227" t="s">
        <v>65</v>
      </c>
    </row>
    <row r="271" spans="1:29" ht="27" customHeight="1" x14ac:dyDescent="0.25">
      <c r="A271" s="64" t="s">
        <v>459</v>
      </c>
      <c r="B271" s="64" t="s">
        <v>461</v>
      </c>
      <c r="C271" s="37">
        <v>4301011240</v>
      </c>
      <c r="D271" s="374">
        <v>4607091384130</v>
      </c>
      <c r="E271" s="374"/>
      <c r="F271" s="63">
        <v>2.5</v>
      </c>
      <c r="G271" s="38">
        <v>6</v>
      </c>
      <c r="H271" s="63">
        <v>15</v>
      </c>
      <c r="I271" s="63">
        <v>15.48</v>
      </c>
      <c r="J271" s="38">
        <v>48</v>
      </c>
      <c r="K271" s="39" t="s">
        <v>248</v>
      </c>
      <c r="L271" s="38">
        <v>60</v>
      </c>
      <c r="M271" s="53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1" s="376"/>
      <c r="O271" s="376"/>
      <c r="P271" s="376"/>
      <c r="Q271" s="377"/>
      <c r="R271" s="40" t="s">
        <v>48</v>
      </c>
      <c r="S271" s="40" t="s">
        <v>48</v>
      </c>
      <c r="T271" s="41" t="s">
        <v>0</v>
      </c>
      <c r="U271" s="59">
        <v>0</v>
      </c>
      <c r="V271" s="56">
        <f t="shared" si="13"/>
        <v>0</v>
      </c>
      <c r="W271" s="42" t="str">
        <f>IFERROR(IF(V271=0,"",ROUNDUP(V271/H271,0)*0.02039),"")</f>
        <v/>
      </c>
      <c r="X271" s="69" t="s">
        <v>48</v>
      </c>
      <c r="Y271" s="70" t="s">
        <v>48</v>
      </c>
      <c r="AC271" s="228" t="s">
        <v>65</v>
      </c>
    </row>
    <row r="272" spans="1:29" ht="16.5" customHeight="1" x14ac:dyDescent="0.25">
      <c r="A272" s="64" t="s">
        <v>462</v>
      </c>
      <c r="B272" s="64" t="s">
        <v>463</v>
      </c>
      <c r="C272" s="37">
        <v>4301011330</v>
      </c>
      <c r="D272" s="374">
        <v>4607091384147</v>
      </c>
      <c r="E272" s="374"/>
      <c r="F272" s="63">
        <v>2.5</v>
      </c>
      <c r="G272" s="38">
        <v>6</v>
      </c>
      <c r="H272" s="63">
        <v>15</v>
      </c>
      <c r="I272" s="63">
        <v>15.48</v>
      </c>
      <c r="J272" s="38">
        <v>48</v>
      </c>
      <c r="K272" s="39" t="s">
        <v>79</v>
      </c>
      <c r="L272" s="38">
        <v>60</v>
      </c>
      <c r="M272" s="53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2" s="376"/>
      <c r="O272" s="376"/>
      <c r="P272" s="376"/>
      <c r="Q272" s="377"/>
      <c r="R272" s="40" t="s">
        <v>48</v>
      </c>
      <c r="S272" s="40" t="s">
        <v>48</v>
      </c>
      <c r="T272" s="41" t="s">
        <v>0</v>
      </c>
      <c r="U272" s="59">
        <v>0</v>
      </c>
      <c r="V272" s="56">
        <f t="shared" si="13"/>
        <v>0</v>
      </c>
      <c r="W272" s="42" t="str">
        <f>IFERROR(IF(V272=0,"",ROUNDUP(V272/H272,0)*0.02175),"")</f>
        <v/>
      </c>
      <c r="X272" s="69" t="s">
        <v>48</v>
      </c>
      <c r="Y272" s="70" t="s">
        <v>48</v>
      </c>
      <c r="AC272" s="229" t="s">
        <v>65</v>
      </c>
    </row>
    <row r="273" spans="1:29" ht="16.5" customHeight="1" x14ac:dyDescent="0.25">
      <c r="A273" s="64" t="s">
        <v>462</v>
      </c>
      <c r="B273" s="64" t="s">
        <v>464</v>
      </c>
      <c r="C273" s="37">
        <v>4301011238</v>
      </c>
      <c r="D273" s="374">
        <v>4607091384147</v>
      </c>
      <c r="E273" s="374"/>
      <c r="F273" s="63">
        <v>2.5</v>
      </c>
      <c r="G273" s="38">
        <v>6</v>
      </c>
      <c r="H273" s="63">
        <v>15</v>
      </c>
      <c r="I273" s="63">
        <v>15.48</v>
      </c>
      <c r="J273" s="38">
        <v>48</v>
      </c>
      <c r="K273" s="39" t="s">
        <v>248</v>
      </c>
      <c r="L273" s="38">
        <v>60</v>
      </c>
      <c r="M273" s="540" t="s">
        <v>465</v>
      </c>
      <c r="N273" s="376"/>
      <c r="O273" s="376"/>
      <c r="P273" s="376"/>
      <c r="Q273" s="377"/>
      <c r="R273" s="40" t="s">
        <v>48</v>
      </c>
      <c r="S273" s="40" t="s">
        <v>48</v>
      </c>
      <c r="T273" s="41" t="s">
        <v>0</v>
      </c>
      <c r="U273" s="59">
        <v>4000</v>
      </c>
      <c r="V273" s="56">
        <f t="shared" si="13"/>
        <v>4005</v>
      </c>
      <c r="W273" s="42">
        <f>IFERROR(IF(V273=0,"",ROUNDUP(V273/H273,0)*0.02039),"")</f>
        <v>5.4441299999999995</v>
      </c>
      <c r="X273" s="69" t="s">
        <v>48</v>
      </c>
      <c r="Y273" s="70" t="s">
        <v>48</v>
      </c>
      <c r="AC273" s="230" t="s">
        <v>65</v>
      </c>
    </row>
    <row r="274" spans="1:29" ht="27" customHeight="1" x14ac:dyDescent="0.25">
      <c r="A274" s="64" t="s">
        <v>466</v>
      </c>
      <c r="B274" s="64" t="s">
        <v>467</v>
      </c>
      <c r="C274" s="37">
        <v>4301011327</v>
      </c>
      <c r="D274" s="374">
        <v>4607091384154</v>
      </c>
      <c r="E274" s="374"/>
      <c r="F274" s="63">
        <v>0.5</v>
      </c>
      <c r="G274" s="38">
        <v>10</v>
      </c>
      <c r="H274" s="63">
        <v>5</v>
      </c>
      <c r="I274" s="63">
        <v>5.21</v>
      </c>
      <c r="J274" s="38">
        <v>120</v>
      </c>
      <c r="K274" s="39" t="s">
        <v>79</v>
      </c>
      <c r="L274" s="38">
        <v>60</v>
      </c>
      <c r="M274" s="54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4" s="376"/>
      <c r="O274" s="376"/>
      <c r="P274" s="376"/>
      <c r="Q274" s="377"/>
      <c r="R274" s="40" t="s">
        <v>48</v>
      </c>
      <c r="S274" s="40" t="s">
        <v>48</v>
      </c>
      <c r="T274" s="41" t="s">
        <v>0</v>
      </c>
      <c r="U274" s="59">
        <v>0</v>
      </c>
      <c r="V274" s="56">
        <f t="shared" si="13"/>
        <v>0</v>
      </c>
      <c r="W274" s="42" t="str">
        <f>IFERROR(IF(V274=0,"",ROUNDUP(V274/H274,0)*0.00937),"")</f>
        <v/>
      </c>
      <c r="X274" s="69" t="s">
        <v>48</v>
      </c>
      <c r="Y274" s="70" t="s">
        <v>48</v>
      </c>
      <c r="AC274" s="231" t="s">
        <v>65</v>
      </c>
    </row>
    <row r="275" spans="1:29" ht="27" customHeight="1" x14ac:dyDescent="0.25">
      <c r="A275" s="64" t="s">
        <v>468</v>
      </c>
      <c r="B275" s="64" t="s">
        <v>469</v>
      </c>
      <c r="C275" s="37">
        <v>4301011332</v>
      </c>
      <c r="D275" s="374">
        <v>4607091384161</v>
      </c>
      <c r="E275" s="374"/>
      <c r="F275" s="63">
        <v>0.5</v>
      </c>
      <c r="G275" s="38">
        <v>10</v>
      </c>
      <c r="H275" s="63">
        <v>5</v>
      </c>
      <c r="I275" s="63">
        <v>5.21</v>
      </c>
      <c r="J275" s="38">
        <v>120</v>
      </c>
      <c r="K275" s="39" t="s">
        <v>79</v>
      </c>
      <c r="L275" s="38">
        <v>60</v>
      </c>
      <c r="M275" s="54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5" s="376"/>
      <c r="O275" s="376"/>
      <c r="P275" s="376"/>
      <c r="Q275" s="377"/>
      <c r="R275" s="40" t="s">
        <v>48</v>
      </c>
      <c r="S275" s="40" t="s">
        <v>48</v>
      </c>
      <c r="T275" s="41" t="s">
        <v>0</v>
      </c>
      <c r="U275" s="59">
        <v>0</v>
      </c>
      <c r="V275" s="56">
        <f t="shared" si="13"/>
        <v>0</v>
      </c>
      <c r="W275" s="42" t="str">
        <f>IFERROR(IF(V275=0,"",ROUNDUP(V275/H275,0)*0.00937),"")</f>
        <v/>
      </c>
      <c r="X275" s="69" t="s">
        <v>48</v>
      </c>
      <c r="Y275" s="70" t="s">
        <v>48</v>
      </c>
      <c r="AC275" s="232" t="s">
        <v>65</v>
      </c>
    </row>
    <row r="276" spans="1:29" x14ac:dyDescent="0.2">
      <c r="A276" s="381"/>
      <c r="B276" s="381"/>
      <c r="C276" s="381"/>
      <c r="D276" s="381"/>
      <c r="E276" s="381"/>
      <c r="F276" s="381"/>
      <c r="G276" s="381"/>
      <c r="H276" s="381"/>
      <c r="I276" s="381"/>
      <c r="J276" s="381"/>
      <c r="K276" s="381"/>
      <c r="L276" s="382"/>
      <c r="M276" s="378" t="s">
        <v>43</v>
      </c>
      <c r="N276" s="379"/>
      <c r="O276" s="379"/>
      <c r="P276" s="379"/>
      <c r="Q276" s="379"/>
      <c r="R276" s="379"/>
      <c r="S276" s="380"/>
      <c r="T276" s="43" t="s">
        <v>42</v>
      </c>
      <c r="U276" s="44">
        <f>IFERROR(U268/H268,"0")+IFERROR(U269/H269,"0")+IFERROR(U270/H270,"0")+IFERROR(U271/H271,"0")+IFERROR(U272/H272,"0")+IFERROR(U273/H273,"0")+IFERROR(U274/H274,"0")+IFERROR(U275/H275,"0")</f>
        <v>266.66666666666669</v>
      </c>
      <c r="V276" s="44">
        <f>IFERROR(V268/H268,"0")+IFERROR(V269/H269,"0")+IFERROR(V270/H270,"0")+IFERROR(V271/H271,"0")+IFERROR(V272/H272,"0")+IFERROR(V273/H273,"0")+IFERROR(V274/H274,"0")+IFERROR(V275/H275,"0")</f>
        <v>267</v>
      </c>
      <c r="W276" s="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>5.4441299999999995</v>
      </c>
      <c r="X276" s="68"/>
      <c r="Y276" s="68"/>
    </row>
    <row r="277" spans="1:29" x14ac:dyDescent="0.2">
      <c r="A277" s="381"/>
      <c r="B277" s="381"/>
      <c r="C277" s="381"/>
      <c r="D277" s="381"/>
      <c r="E277" s="381"/>
      <c r="F277" s="381"/>
      <c r="G277" s="381"/>
      <c r="H277" s="381"/>
      <c r="I277" s="381"/>
      <c r="J277" s="381"/>
      <c r="K277" s="381"/>
      <c r="L277" s="382"/>
      <c r="M277" s="378" t="s">
        <v>43</v>
      </c>
      <c r="N277" s="379"/>
      <c r="O277" s="379"/>
      <c r="P277" s="379"/>
      <c r="Q277" s="379"/>
      <c r="R277" s="379"/>
      <c r="S277" s="380"/>
      <c r="T277" s="43" t="s">
        <v>0</v>
      </c>
      <c r="U277" s="44">
        <f>IFERROR(SUM(U268:U275),"0")</f>
        <v>4000</v>
      </c>
      <c r="V277" s="44">
        <f>IFERROR(SUM(V268:V275),"0")</f>
        <v>4005</v>
      </c>
      <c r="W277" s="43"/>
      <c r="X277" s="68"/>
      <c r="Y277" s="68"/>
    </row>
    <row r="278" spans="1:29" ht="14.25" customHeight="1" x14ac:dyDescent="0.25">
      <c r="A278" s="373" t="s">
        <v>111</v>
      </c>
      <c r="B278" s="373"/>
      <c r="C278" s="373"/>
      <c r="D278" s="373"/>
      <c r="E278" s="373"/>
      <c r="F278" s="373"/>
      <c r="G278" s="373"/>
      <c r="H278" s="373"/>
      <c r="I278" s="373"/>
      <c r="J278" s="373"/>
      <c r="K278" s="373"/>
      <c r="L278" s="373"/>
      <c r="M278" s="373"/>
      <c r="N278" s="373"/>
      <c r="O278" s="373"/>
      <c r="P278" s="373"/>
      <c r="Q278" s="373"/>
      <c r="R278" s="373"/>
      <c r="S278" s="373"/>
      <c r="T278" s="373"/>
      <c r="U278" s="373"/>
      <c r="V278" s="373"/>
      <c r="W278" s="373"/>
      <c r="X278" s="67"/>
      <c r="Y278" s="67"/>
    </row>
    <row r="279" spans="1:29" ht="27" customHeight="1" x14ac:dyDescent="0.25">
      <c r="A279" s="64" t="s">
        <v>470</v>
      </c>
      <c r="B279" s="64" t="s">
        <v>471</v>
      </c>
      <c r="C279" s="37">
        <v>4301020178</v>
      </c>
      <c r="D279" s="374">
        <v>4607091383980</v>
      </c>
      <c r="E279" s="374"/>
      <c r="F279" s="63">
        <v>2.5</v>
      </c>
      <c r="G279" s="38">
        <v>6</v>
      </c>
      <c r="H279" s="63">
        <v>15</v>
      </c>
      <c r="I279" s="63">
        <v>15.48</v>
      </c>
      <c r="J279" s="38">
        <v>48</v>
      </c>
      <c r="K279" s="39" t="s">
        <v>114</v>
      </c>
      <c r="L279" s="38">
        <v>50</v>
      </c>
      <c r="M279" s="5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9" s="376"/>
      <c r="O279" s="376"/>
      <c r="P279" s="376"/>
      <c r="Q279" s="377"/>
      <c r="R279" s="40" t="s">
        <v>48</v>
      </c>
      <c r="S279" s="40" t="s">
        <v>48</v>
      </c>
      <c r="T279" s="41" t="s">
        <v>0</v>
      </c>
      <c r="U279" s="59">
        <v>7000</v>
      </c>
      <c r="V279" s="56">
        <f>IFERROR(IF(U279="",0,CEILING((U279/$H279),1)*$H279),"")</f>
        <v>7005</v>
      </c>
      <c r="W279" s="42">
        <f>IFERROR(IF(V279=0,"",ROUNDUP(V279/H279,0)*0.02175),"")</f>
        <v>10.157249999999999</v>
      </c>
      <c r="X279" s="69" t="s">
        <v>48</v>
      </c>
      <c r="Y279" s="70" t="s">
        <v>48</v>
      </c>
      <c r="AC279" s="233" t="s">
        <v>65</v>
      </c>
    </row>
    <row r="280" spans="1:29" ht="27" customHeight="1" x14ac:dyDescent="0.25">
      <c r="A280" s="64" t="s">
        <v>472</v>
      </c>
      <c r="B280" s="64" t="s">
        <v>473</v>
      </c>
      <c r="C280" s="37">
        <v>4301020179</v>
      </c>
      <c r="D280" s="374">
        <v>4607091384178</v>
      </c>
      <c r="E280" s="374"/>
      <c r="F280" s="63">
        <v>0.4</v>
      </c>
      <c r="G280" s="38">
        <v>10</v>
      </c>
      <c r="H280" s="63">
        <v>4</v>
      </c>
      <c r="I280" s="63">
        <v>4.24</v>
      </c>
      <c r="J280" s="38">
        <v>120</v>
      </c>
      <c r="K280" s="39" t="s">
        <v>114</v>
      </c>
      <c r="L280" s="38">
        <v>50</v>
      </c>
      <c r="M280" s="54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80" s="376"/>
      <c r="O280" s="376"/>
      <c r="P280" s="376"/>
      <c r="Q280" s="377"/>
      <c r="R280" s="40" t="s">
        <v>48</v>
      </c>
      <c r="S280" s="40" t="s">
        <v>48</v>
      </c>
      <c r="T280" s="41" t="s">
        <v>0</v>
      </c>
      <c r="U280" s="59">
        <v>0</v>
      </c>
      <c r="V280" s="56">
        <f>IFERROR(IF(U280="",0,CEILING((U280/$H280),1)*$H280),"")</f>
        <v>0</v>
      </c>
      <c r="W280" s="42" t="str">
        <f>IFERROR(IF(V280=0,"",ROUNDUP(V280/H280,0)*0.00937),"")</f>
        <v/>
      </c>
      <c r="X280" s="69" t="s">
        <v>48</v>
      </c>
      <c r="Y280" s="70" t="s">
        <v>48</v>
      </c>
      <c r="AC280" s="234" t="s">
        <v>65</v>
      </c>
    </row>
    <row r="281" spans="1:29" x14ac:dyDescent="0.2">
      <c r="A281" s="381"/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2"/>
      <c r="M281" s="378" t="s">
        <v>43</v>
      </c>
      <c r="N281" s="379"/>
      <c r="O281" s="379"/>
      <c r="P281" s="379"/>
      <c r="Q281" s="379"/>
      <c r="R281" s="379"/>
      <c r="S281" s="380"/>
      <c r="T281" s="43" t="s">
        <v>42</v>
      </c>
      <c r="U281" s="44">
        <f>IFERROR(U279/H279,"0")+IFERROR(U280/H280,"0")</f>
        <v>466.66666666666669</v>
      </c>
      <c r="V281" s="44">
        <f>IFERROR(V279/H279,"0")+IFERROR(V280/H280,"0")</f>
        <v>467</v>
      </c>
      <c r="W281" s="44">
        <f>IFERROR(IF(W279="",0,W279),"0")+IFERROR(IF(W280="",0,W280),"0")</f>
        <v>10.157249999999999</v>
      </c>
      <c r="X281" s="68"/>
      <c r="Y281" s="68"/>
    </row>
    <row r="282" spans="1:29" x14ac:dyDescent="0.2">
      <c r="A282" s="381"/>
      <c r="B282" s="381"/>
      <c r="C282" s="381"/>
      <c r="D282" s="381"/>
      <c r="E282" s="381"/>
      <c r="F282" s="381"/>
      <c r="G282" s="381"/>
      <c r="H282" s="381"/>
      <c r="I282" s="381"/>
      <c r="J282" s="381"/>
      <c r="K282" s="381"/>
      <c r="L282" s="382"/>
      <c r="M282" s="378" t="s">
        <v>43</v>
      </c>
      <c r="N282" s="379"/>
      <c r="O282" s="379"/>
      <c r="P282" s="379"/>
      <c r="Q282" s="379"/>
      <c r="R282" s="379"/>
      <c r="S282" s="380"/>
      <c r="T282" s="43" t="s">
        <v>0</v>
      </c>
      <c r="U282" s="44">
        <f>IFERROR(SUM(U279:U280),"0")</f>
        <v>7000</v>
      </c>
      <c r="V282" s="44">
        <f>IFERROR(SUM(V279:V280),"0")</f>
        <v>7005</v>
      </c>
      <c r="W282" s="43"/>
      <c r="X282" s="68"/>
      <c r="Y282" s="68"/>
    </row>
    <row r="283" spans="1:29" ht="14.25" customHeight="1" x14ac:dyDescent="0.25">
      <c r="A283" s="373" t="s">
        <v>75</v>
      </c>
      <c r="B283" s="373"/>
      <c r="C283" s="373"/>
      <c r="D283" s="373"/>
      <c r="E283" s="373"/>
      <c r="F283" s="373"/>
      <c r="G283" s="373"/>
      <c r="H283" s="373"/>
      <c r="I283" s="373"/>
      <c r="J283" s="373"/>
      <c r="K283" s="373"/>
      <c r="L283" s="373"/>
      <c r="M283" s="373"/>
      <c r="N283" s="373"/>
      <c r="O283" s="373"/>
      <c r="P283" s="373"/>
      <c r="Q283" s="373"/>
      <c r="R283" s="373"/>
      <c r="S283" s="373"/>
      <c r="T283" s="373"/>
      <c r="U283" s="373"/>
      <c r="V283" s="373"/>
      <c r="W283" s="373"/>
      <c r="X283" s="67"/>
      <c r="Y283" s="67"/>
    </row>
    <row r="284" spans="1:29" ht="27" customHeight="1" x14ac:dyDescent="0.25">
      <c r="A284" s="64" t="s">
        <v>474</v>
      </c>
      <c r="B284" s="64" t="s">
        <v>475</v>
      </c>
      <c r="C284" s="37">
        <v>4301031137</v>
      </c>
      <c r="D284" s="374">
        <v>4607091384857</v>
      </c>
      <c r="E284" s="374"/>
      <c r="F284" s="63">
        <v>0.73</v>
      </c>
      <c r="G284" s="38">
        <v>6</v>
      </c>
      <c r="H284" s="63">
        <v>4.38</v>
      </c>
      <c r="I284" s="63">
        <v>4.58</v>
      </c>
      <c r="J284" s="38">
        <v>156</v>
      </c>
      <c r="K284" s="39" t="s">
        <v>79</v>
      </c>
      <c r="L284" s="38">
        <v>35</v>
      </c>
      <c r="M284" s="545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4" s="376"/>
      <c r="O284" s="376"/>
      <c r="P284" s="376"/>
      <c r="Q284" s="377"/>
      <c r="R284" s="40" t="s">
        <v>48</v>
      </c>
      <c r="S284" s="40" t="s">
        <v>48</v>
      </c>
      <c r="T284" s="41" t="s">
        <v>0</v>
      </c>
      <c r="U284" s="59">
        <v>0</v>
      </c>
      <c r="V284" s="56">
        <f>IFERROR(IF(U284="",0,CEILING((U284/$H284),1)*$H284),"")</f>
        <v>0</v>
      </c>
      <c r="W284" s="42" t="str">
        <f>IFERROR(IF(V284=0,"",ROUNDUP(V284/H284,0)*0.00753),"")</f>
        <v/>
      </c>
      <c r="X284" s="69" t="s">
        <v>48</v>
      </c>
      <c r="Y284" s="70" t="s">
        <v>48</v>
      </c>
      <c r="AC284" s="235" t="s">
        <v>65</v>
      </c>
    </row>
    <row r="285" spans="1:29" x14ac:dyDescent="0.2">
      <c r="A285" s="381"/>
      <c r="B285" s="381"/>
      <c r="C285" s="381"/>
      <c r="D285" s="381"/>
      <c r="E285" s="381"/>
      <c r="F285" s="381"/>
      <c r="G285" s="381"/>
      <c r="H285" s="381"/>
      <c r="I285" s="381"/>
      <c r="J285" s="381"/>
      <c r="K285" s="381"/>
      <c r="L285" s="382"/>
      <c r="M285" s="378" t="s">
        <v>43</v>
      </c>
      <c r="N285" s="379"/>
      <c r="O285" s="379"/>
      <c r="P285" s="379"/>
      <c r="Q285" s="379"/>
      <c r="R285" s="379"/>
      <c r="S285" s="380"/>
      <c r="T285" s="43" t="s">
        <v>42</v>
      </c>
      <c r="U285" s="44">
        <f>IFERROR(U284/H284,"0")</f>
        <v>0</v>
      </c>
      <c r="V285" s="44">
        <f>IFERROR(V284/H284,"0")</f>
        <v>0</v>
      </c>
      <c r="W285" s="44">
        <f>IFERROR(IF(W284="",0,W284),"0")</f>
        <v>0</v>
      </c>
      <c r="X285" s="68"/>
      <c r="Y285" s="68"/>
    </row>
    <row r="286" spans="1:29" x14ac:dyDescent="0.2">
      <c r="A286" s="381"/>
      <c r="B286" s="381"/>
      <c r="C286" s="381"/>
      <c r="D286" s="381"/>
      <c r="E286" s="381"/>
      <c r="F286" s="381"/>
      <c r="G286" s="381"/>
      <c r="H286" s="381"/>
      <c r="I286" s="381"/>
      <c r="J286" s="381"/>
      <c r="K286" s="381"/>
      <c r="L286" s="382"/>
      <c r="M286" s="378" t="s">
        <v>43</v>
      </c>
      <c r="N286" s="379"/>
      <c r="O286" s="379"/>
      <c r="P286" s="379"/>
      <c r="Q286" s="379"/>
      <c r="R286" s="379"/>
      <c r="S286" s="380"/>
      <c r="T286" s="43" t="s">
        <v>0</v>
      </c>
      <c r="U286" s="44">
        <f>IFERROR(SUM(U284:U284),"0")</f>
        <v>0</v>
      </c>
      <c r="V286" s="44">
        <f>IFERROR(SUM(V284:V284),"0")</f>
        <v>0</v>
      </c>
      <c r="W286" s="43"/>
      <c r="X286" s="68"/>
      <c r="Y286" s="68"/>
    </row>
    <row r="287" spans="1:29" ht="14.25" customHeight="1" x14ac:dyDescent="0.25">
      <c r="A287" s="373" t="s">
        <v>80</v>
      </c>
      <c r="B287" s="373"/>
      <c r="C287" s="373"/>
      <c r="D287" s="373"/>
      <c r="E287" s="373"/>
      <c r="F287" s="373"/>
      <c r="G287" s="373"/>
      <c r="H287" s="373"/>
      <c r="I287" s="373"/>
      <c r="J287" s="373"/>
      <c r="K287" s="373"/>
      <c r="L287" s="373"/>
      <c r="M287" s="373"/>
      <c r="N287" s="373"/>
      <c r="O287" s="373"/>
      <c r="P287" s="373"/>
      <c r="Q287" s="373"/>
      <c r="R287" s="373"/>
      <c r="S287" s="373"/>
      <c r="T287" s="373"/>
      <c r="U287" s="373"/>
      <c r="V287" s="373"/>
      <c r="W287" s="373"/>
      <c r="X287" s="67"/>
      <c r="Y287" s="67"/>
    </row>
    <row r="288" spans="1:29" ht="27" customHeight="1" x14ac:dyDescent="0.25">
      <c r="A288" s="64" t="s">
        <v>476</v>
      </c>
      <c r="B288" s="64" t="s">
        <v>477</v>
      </c>
      <c r="C288" s="37">
        <v>4301051298</v>
      </c>
      <c r="D288" s="374">
        <v>4607091384260</v>
      </c>
      <c r="E288" s="374"/>
      <c r="F288" s="63">
        <v>1.3</v>
      </c>
      <c r="G288" s="38">
        <v>6</v>
      </c>
      <c r="H288" s="63">
        <v>7.8</v>
      </c>
      <c r="I288" s="63">
        <v>8.3640000000000008</v>
      </c>
      <c r="J288" s="38">
        <v>56</v>
      </c>
      <c r="K288" s="39" t="s">
        <v>79</v>
      </c>
      <c r="L288" s="38">
        <v>35</v>
      </c>
      <c r="M288" s="54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8" s="376"/>
      <c r="O288" s="376"/>
      <c r="P288" s="376"/>
      <c r="Q288" s="377"/>
      <c r="R288" s="40" t="s">
        <v>48</v>
      </c>
      <c r="S288" s="40" t="s">
        <v>48</v>
      </c>
      <c r="T288" s="41" t="s">
        <v>0</v>
      </c>
      <c r="U288" s="59">
        <v>0</v>
      </c>
      <c r="V288" s="56">
        <f>IFERROR(IF(U288="",0,CEILING((U288/$H288),1)*$H288),"")</f>
        <v>0</v>
      </c>
      <c r="W288" s="42" t="str">
        <f>IFERROR(IF(V288=0,"",ROUNDUP(V288/H288,0)*0.02175),"")</f>
        <v/>
      </c>
      <c r="X288" s="69" t="s">
        <v>48</v>
      </c>
      <c r="Y288" s="70" t="s">
        <v>48</v>
      </c>
      <c r="AC288" s="236" t="s">
        <v>65</v>
      </c>
    </row>
    <row r="289" spans="1:29" x14ac:dyDescent="0.2">
      <c r="A289" s="381"/>
      <c r="B289" s="381"/>
      <c r="C289" s="381"/>
      <c r="D289" s="381"/>
      <c r="E289" s="381"/>
      <c r="F289" s="381"/>
      <c r="G289" s="381"/>
      <c r="H289" s="381"/>
      <c r="I289" s="381"/>
      <c r="J289" s="381"/>
      <c r="K289" s="381"/>
      <c r="L289" s="382"/>
      <c r="M289" s="378" t="s">
        <v>43</v>
      </c>
      <c r="N289" s="379"/>
      <c r="O289" s="379"/>
      <c r="P289" s="379"/>
      <c r="Q289" s="379"/>
      <c r="R289" s="379"/>
      <c r="S289" s="380"/>
      <c r="T289" s="43" t="s">
        <v>42</v>
      </c>
      <c r="U289" s="44">
        <f>IFERROR(U288/H288,"0")</f>
        <v>0</v>
      </c>
      <c r="V289" s="44">
        <f>IFERROR(V288/H288,"0")</f>
        <v>0</v>
      </c>
      <c r="W289" s="44">
        <f>IFERROR(IF(W288="",0,W288),"0")</f>
        <v>0</v>
      </c>
      <c r="X289" s="68"/>
      <c r="Y289" s="68"/>
    </row>
    <row r="290" spans="1:29" x14ac:dyDescent="0.2">
      <c r="A290" s="381"/>
      <c r="B290" s="381"/>
      <c r="C290" s="381"/>
      <c r="D290" s="381"/>
      <c r="E290" s="381"/>
      <c r="F290" s="381"/>
      <c r="G290" s="381"/>
      <c r="H290" s="381"/>
      <c r="I290" s="381"/>
      <c r="J290" s="381"/>
      <c r="K290" s="381"/>
      <c r="L290" s="382"/>
      <c r="M290" s="378" t="s">
        <v>43</v>
      </c>
      <c r="N290" s="379"/>
      <c r="O290" s="379"/>
      <c r="P290" s="379"/>
      <c r="Q290" s="379"/>
      <c r="R290" s="379"/>
      <c r="S290" s="380"/>
      <c r="T290" s="43" t="s">
        <v>0</v>
      </c>
      <c r="U290" s="44">
        <f>IFERROR(SUM(U288:U288),"0")</f>
        <v>0</v>
      </c>
      <c r="V290" s="44">
        <f>IFERROR(SUM(V288:V288),"0")</f>
        <v>0</v>
      </c>
      <c r="W290" s="43"/>
      <c r="X290" s="68"/>
      <c r="Y290" s="68"/>
    </row>
    <row r="291" spans="1:29" ht="14.25" customHeight="1" x14ac:dyDescent="0.25">
      <c r="A291" s="373" t="s">
        <v>214</v>
      </c>
      <c r="B291" s="373"/>
      <c r="C291" s="373"/>
      <c r="D291" s="373"/>
      <c r="E291" s="373"/>
      <c r="F291" s="373"/>
      <c r="G291" s="373"/>
      <c r="H291" s="373"/>
      <c r="I291" s="373"/>
      <c r="J291" s="373"/>
      <c r="K291" s="373"/>
      <c r="L291" s="373"/>
      <c r="M291" s="373"/>
      <c r="N291" s="373"/>
      <c r="O291" s="373"/>
      <c r="P291" s="373"/>
      <c r="Q291" s="373"/>
      <c r="R291" s="373"/>
      <c r="S291" s="373"/>
      <c r="T291" s="373"/>
      <c r="U291" s="373"/>
      <c r="V291" s="373"/>
      <c r="W291" s="373"/>
      <c r="X291" s="67"/>
      <c r="Y291" s="67"/>
    </row>
    <row r="292" spans="1:29" ht="16.5" customHeight="1" x14ac:dyDescent="0.25">
      <c r="A292" s="64" t="s">
        <v>478</v>
      </c>
      <c r="B292" s="64" t="s">
        <v>479</v>
      </c>
      <c r="C292" s="37">
        <v>4301060314</v>
      </c>
      <c r="D292" s="374">
        <v>4607091384673</v>
      </c>
      <c r="E292" s="374"/>
      <c r="F292" s="63">
        <v>1.3</v>
      </c>
      <c r="G292" s="38">
        <v>6</v>
      </c>
      <c r="H292" s="63">
        <v>7.8</v>
      </c>
      <c r="I292" s="63">
        <v>8.3640000000000008</v>
      </c>
      <c r="J292" s="38">
        <v>56</v>
      </c>
      <c r="K292" s="39" t="s">
        <v>79</v>
      </c>
      <c r="L292" s="38">
        <v>30</v>
      </c>
      <c r="M292" s="5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2" s="376"/>
      <c r="O292" s="376"/>
      <c r="P292" s="376"/>
      <c r="Q292" s="377"/>
      <c r="R292" s="40" t="s">
        <v>48</v>
      </c>
      <c r="S292" s="40" t="s">
        <v>48</v>
      </c>
      <c r="T292" s="41" t="s">
        <v>0</v>
      </c>
      <c r="U292" s="59">
        <v>0</v>
      </c>
      <c r="V292" s="56">
        <f>IFERROR(IF(U292="",0,CEILING((U292/$H292),1)*$H292),"")</f>
        <v>0</v>
      </c>
      <c r="W292" s="42" t="str">
        <f>IFERROR(IF(V292=0,"",ROUNDUP(V292/H292,0)*0.02175),"")</f>
        <v/>
      </c>
      <c r="X292" s="69" t="s">
        <v>48</v>
      </c>
      <c r="Y292" s="70" t="s">
        <v>48</v>
      </c>
      <c r="AC292" s="237" t="s">
        <v>65</v>
      </c>
    </row>
    <row r="293" spans="1:29" x14ac:dyDescent="0.2">
      <c r="A293" s="381"/>
      <c r="B293" s="381"/>
      <c r="C293" s="381"/>
      <c r="D293" s="381"/>
      <c r="E293" s="381"/>
      <c r="F293" s="381"/>
      <c r="G293" s="381"/>
      <c r="H293" s="381"/>
      <c r="I293" s="381"/>
      <c r="J293" s="381"/>
      <c r="K293" s="381"/>
      <c r="L293" s="382"/>
      <c r="M293" s="378" t="s">
        <v>43</v>
      </c>
      <c r="N293" s="379"/>
      <c r="O293" s="379"/>
      <c r="P293" s="379"/>
      <c r="Q293" s="379"/>
      <c r="R293" s="379"/>
      <c r="S293" s="380"/>
      <c r="T293" s="43" t="s">
        <v>42</v>
      </c>
      <c r="U293" s="44">
        <f>IFERROR(U292/H292,"0")</f>
        <v>0</v>
      </c>
      <c r="V293" s="44">
        <f>IFERROR(V292/H292,"0")</f>
        <v>0</v>
      </c>
      <c r="W293" s="44">
        <f>IFERROR(IF(W292="",0,W292),"0")</f>
        <v>0</v>
      </c>
      <c r="X293" s="68"/>
      <c r="Y293" s="68"/>
    </row>
    <row r="294" spans="1:29" x14ac:dyDescent="0.2">
      <c r="A294" s="381"/>
      <c r="B294" s="381"/>
      <c r="C294" s="381"/>
      <c r="D294" s="381"/>
      <c r="E294" s="381"/>
      <c r="F294" s="381"/>
      <c r="G294" s="381"/>
      <c r="H294" s="381"/>
      <c r="I294" s="381"/>
      <c r="J294" s="381"/>
      <c r="K294" s="381"/>
      <c r="L294" s="382"/>
      <c r="M294" s="378" t="s">
        <v>43</v>
      </c>
      <c r="N294" s="379"/>
      <c r="O294" s="379"/>
      <c r="P294" s="379"/>
      <c r="Q294" s="379"/>
      <c r="R294" s="379"/>
      <c r="S294" s="380"/>
      <c r="T294" s="43" t="s">
        <v>0</v>
      </c>
      <c r="U294" s="44">
        <f>IFERROR(SUM(U292:U292),"0")</f>
        <v>0</v>
      </c>
      <c r="V294" s="44">
        <f>IFERROR(SUM(V292:V292),"0")</f>
        <v>0</v>
      </c>
      <c r="W294" s="43"/>
      <c r="X294" s="68"/>
      <c r="Y294" s="68"/>
    </row>
    <row r="295" spans="1:29" ht="16.5" customHeight="1" x14ac:dyDescent="0.25">
      <c r="A295" s="372" t="s">
        <v>480</v>
      </c>
      <c r="B295" s="372"/>
      <c r="C295" s="372"/>
      <c r="D295" s="372"/>
      <c r="E295" s="372"/>
      <c r="F295" s="372"/>
      <c r="G295" s="372"/>
      <c r="H295" s="372"/>
      <c r="I295" s="372"/>
      <c r="J295" s="372"/>
      <c r="K295" s="372"/>
      <c r="L295" s="372"/>
      <c r="M295" s="372"/>
      <c r="N295" s="372"/>
      <c r="O295" s="372"/>
      <c r="P295" s="372"/>
      <c r="Q295" s="372"/>
      <c r="R295" s="372"/>
      <c r="S295" s="372"/>
      <c r="T295" s="372"/>
      <c r="U295" s="372"/>
      <c r="V295" s="372"/>
      <c r="W295" s="372"/>
      <c r="X295" s="66"/>
      <c r="Y295" s="66"/>
    </row>
    <row r="296" spans="1:29" ht="14.25" customHeight="1" x14ac:dyDescent="0.25">
      <c r="A296" s="373" t="s">
        <v>118</v>
      </c>
      <c r="B296" s="373"/>
      <c r="C296" s="373"/>
      <c r="D296" s="373"/>
      <c r="E296" s="373"/>
      <c r="F296" s="373"/>
      <c r="G296" s="373"/>
      <c r="H296" s="373"/>
      <c r="I296" s="373"/>
      <c r="J296" s="373"/>
      <c r="K296" s="373"/>
      <c r="L296" s="373"/>
      <c r="M296" s="373"/>
      <c r="N296" s="373"/>
      <c r="O296" s="373"/>
      <c r="P296" s="373"/>
      <c r="Q296" s="373"/>
      <c r="R296" s="373"/>
      <c r="S296" s="373"/>
      <c r="T296" s="373"/>
      <c r="U296" s="373"/>
      <c r="V296" s="373"/>
      <c r="W296" s="373"/>
      <c r="X296" s="67"/>
      <c r="Y296" s="67"/>
    </row>
    <row r="297" spans="1:29" ht="27" customHeight="1" x14ac:dyDescent="0.25">
      <c r="A297" s="64" t="s">
        <v>481</v>
      </c>
      <c r="B297" s="64" t="s">
        <v>482</v>
      </c>
      <c r="C297" s="37">
        <v>4301011324</v>
      </c>
      <c r="D297" s="374">
        <v>4607091384185</v>
      </c>
      <c r="E297" s="374"/>
      <c r="F297" s="63">
        <v>0.8</v>
      </c>
      <c r="G297" s="38">
        <v>15</v>
      </c>
      <c r="H297" s="63">
        <v>12</v>
      </c>
      <c r="I297" s="63">
        <v>12.48</v>
      </c>
      <c r="J297" s="38">
        <v>56</v>
      </c>
      <c r="K297" s="39" t="s">
        <v>79</v>
      </c>
      <c r="L297" s="38">
        <v>60</v>
      </c>
      <c r="M297" s="54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7" s="376"/>
      <c r="O297" s="376"/>
      <c r="P297" s="376"/>
      <c r="Q297" s="377"/>
      <c r="R297" s="40" t="s">
        <v>48</v>
      </c>
      <c r="S297" s="40" t="s">
        <v>48</v>
      </c>
      <c r="T297" s="41" t="s">
        <v>0</v>
      </c>
      <c r="U297" s="59">
        <v>0</v>
      </c>
      <c r="V297" s="56">
        <f>IFERROR(IF(U297="",0,CEILING((U297/$H297),1)*$H297),"")</f>
        <v>0</v>
      </c>
      <c r="W297" s="42" t="str">
        <f>IFERROR(IF(V297=0,"",ROUNDUP(V297/H297,0)*0.02175),"")</f>
        <v/>
      </c>
      <c r="X297" s="69" t="s">
        <v>48</v>
      </c>
      <c r="Y297" s="70" t="s">
        <v>48</v>
      </c>
      <c r="AC297" s="238" t="s">
        <v>65</v>
      </c>
    </row>
    <row r="298" spans="1:29" ht="27" customHeight="1" x14ac:dyDescent="0.25">
      <c r="A298" s="64" t="s">
        <v>483</v>
      </c>
      <c r="B298" s="64" t="s">
        <v>484</v>
      </c>
      <c r="C298" s="37">
        <v>4301011312</v>
      </c>
      <c r="D298" s="374">
        <v>4607091384192</v>
      </c>
      <c r="E298" s="374"/>
      <c r="F298" s="63">
        <v>1.8</v>
      </c>
      <c r="G298" s="38">
        <v>6</v>
      </c>
      <c r="H298" s="63">
        <v>10.8</v>
      </c>
      <c r="I298" s="63">
        <v>11.28</v>
      </c>
      <c r="J298" s="38">
        <v>56</v>
      </c>
      <c r="K298" s="39" t="s">
        <v>114</v>
      </c>
      <c r="L298" s="38">
        <v>60</v>
      </c>
      <c r="M298" s="54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8" s="376"/>
      <c r="O298" s="376"/>
      <c r="P298" s="376"/>
      <c r="Q298" s="377"/>
      <c r="R298" s="40" t="s">
        <v>48</v>
      </c>
      <c r="S298" s="40" t="s">
        <v>48</v>
      </c>
      <c r="T298" s="41" t="s">
        <v>0</v>
      </c>
      <c r="U298" s="59">
        <v>0</v>
      </c>
      <c r="V298" s="56">
        <f>IFERROR(IF(U298="",0,CEILING((U298/$H298),1)*$H298),"")</f>
        <v>0</v>
      </c>
      <c r="W298" s="42" t="str">
        <f>IFERROR(IF(V298=0,"",ROUNDUP(V298/H298,0)*0.02175),"")</f>
        <v/>
      </c>
      <c r="X298" s="69" t="s">
        <v>48</v>
      </c>
      <c r="Y298" s="70" t="s">
        <v>48</v>
      </c>
      <c r="AC298" s="239" t="s">
        <v>65</v>
      </c>
    </row>
    <row r="299" spans="1:29" ht="27" customHeight="1" x14ac:dyDescent="0.25">
      <c r="A299" s="64" t="s">
        <v>485</v>
      </c>
      <c r="B299" s="64" t="s">
        <v>486</v>
      </c>
      <c r="C299" s="37">
        <v>4301011483</v>
      </c>
      <c r="D299" s="374">
        <v>4680115881907</v>
      </c>
      <c r="E299" s="374"/>
      <c r="F299" s="63">
        <v>1.8</v>
      </c>
      <c r="G299" s="38">
        <v>6</v>
      </c>
      <c r="H299" s="63">
        <v>10.8</v>
      </c>
      <c r="I299" s="63">
        <v>11.28</v>
      </c>
      <c r="J299" s="38">
        <v>56</v>
      </c>
      <c r="K299" s="39" t="s">
        <v>79</v>
      </c>
      <c r="L299" s="38">
        <v>60</v>
      </c>
      <c r="M299" s="550" t="s">
        <v>487</v>
      </c>
      <c r="N299" s="376"/>
      <c r="O299" s="376"/>
      <c r="P299" s="376"/>
      <c r="Q299" s="377"/>
      <c r="R299" s="40" t="s">
        <v>48</v>
      </c>
      <c r="S299" s="40" t="s">
        <v>48</v>
      </c>
      <c r="T299" s="41" t="s">
        <v>0</v>
      </c>
      <c r="U299" s="59">
        <v>0</v>
      </c>
      <c r="V299" s="56">
        <f>IFERROR(IF(U299="",0,CEILING((U299/$H299),1)*$H299),"")</f>
        <v>0</v>
      </c>
      <c r="W299" s="42" t="str">
        <f>IFERROR(IF(V299=0,"",ROUNDUP(V299/H299,0)*0.02175),"")</f>
        <v/>
      </c>
      <c r="X299" s="69" t="s">
        <v>48</v>
      </c>
      <c r="Y299" s="70" t="s">
        <v>48</v>
      </c>
      <c r="AC299" s="240" t="s">
        <v>65</v>
      </c>
    </row>
    <row r="300" spans="1:29" ht="27" customHeight="1" x14ac:dyDescent="0.25">
      <c r="A300" s="64" t="s">
        <v>488</v>
      </c>
      <c r="B300" s="64" t="s">
        <v>489</v>
      </c>
      <c r="C300" s="37">
        <v>4301011303</v>
      </c>
      <c r="D300" s="374">
        <v>4607091384680</v>
      </c>
      <c r="E300" s="374"/>
      <c r="F300" s="63">
        <v>0.4</v>
      </c>
      <c r="G300" s="38">
        <v>10</v>
      </c>
      <c r="H300" s="63">
        <v>4</v>
      </c>
      <c r="I300" s="63">
        <v>4.21</v>
      </c>
      <c r="J300" s="38">
        <v>120</v>
      </c>
      <c r="K300" s="39" t="s">
        <v>79</v>
      </c>
      <c r="L300" s="38">
        <v>60</v>
      </c>
      <c r="M300" s="55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00" s="376"/>
      <c r="O300" s="376"/>
      <c r="P300" s="376"/>
      <c r="Q300" s="377"/>
      <c r="R300" s="40" t="s">
        <v>48</v>
      </c>
      <c r="S300" s="40" t="s">
        <v>48</v>
      </c>
      <c r="T300" s="41" t="s">
        <v>0</v>
      </c>
      <c r="U300" s="59">
        <v>0</v>
      </c>
      <c r="V300" s="56">
        <f>IFERROR(IF(U300="",0,CEILING((U300/$H300),1)*$H300),"")</f>
        <v>0</v>
      </c>
      <c r="W300" s="42" t="str">
        <f>IFERROR(IF(V300=0,"",ROUNDUP(V300/H300,0)*0.00937),"")</f>
        <v/>
      </c>
      <c r="X300" s="69" t="s">
        <v>48</v>
      </c>
      <c r="Y300" s="70" t="s">
        <v>48</v>
      </c>
      <c r="AC300" s="241" t="s">
        <v>65</v>
      </c>
    </row>
    <row r="301" spans="1:29" x14ac:dyDescent="0.2">
      <c r="A301" s="381"/>
      <c r="B301" s="381"/>
      <c r="C301" s="381"/>
      <c r="D301" s="381"/>
      <c r="E301" s="381"/>
      <c r="F301" s="381"/>
      <c r="G301" s="381"/>
      <c r="H301" s="381"/>
      <c r="I301" s="381"/>
      <c r="J301" s="381"/>
      <c r="K301" s="381"/>
      <c r="L301" s="382"/>
      <c r="M301" s="378" t="s">
        <v>43</v>
      </c>
      <c r="N301" s="379"/>
      <c r="O301" s="379"/>
      <c r="P301" s="379"/>
      <c r="Q301" s="379"/>
      <c r="R301" s="379"/>
      <c r="S301" s="380"/>
      <c r="T301" s="43" t="s">
        <v>42</v>
      </c>
      <c r="U301" s="44">
        <f>IFERROR(U297/H297,"0")+IFERROR(U298/H298,"0")+IFERROR(U299/H299,"0")+IFERROR(U300/H300,"0")</f>
        <v>0</v>
      </c>
      <c r="V301" s="44">
        <f>IFERROR(V297/H297,"0")+IFERROR(V298/H298,"0")+IFERROR(V299/H299,"0")+IFERROR(V300/H300,"0")</f>
        <v>0</v>
      </c>
      <c r="W301" s="44">
        <f>IFERROR(IF(W297="",0,W297),"0")+IFERROR(IF(W298="",0,W298),"0")+IFERROR(IF(W299="",0,W299),"0")+IFERROR(IF(W300="",0,W300),"0")</f>
        <v>0</v>
      </c>
      <c r="X301" s="68"/>
      <c r="Y301" s="68"/>
    </row>
    <row r="302" spans="1:29" x14ac:dyDescent="0.2">
      <c r="A302" s="381"/>
      <c r="B302" s="381"/>
      <c r="C302" s="381"/>
      <c r="D302" s="381"/>
      <c r="E302" s="381"/>
      <c r="F302" s="381"/>
      <c r="G302" s="381"/>
      <c r="H302" s="381"/>
      <c r="I302" s="381"/>
      <c r="J302" s="381"/>
      <c r="K302" s="381"/>
      <c r="L302" s="382"/>
      <c r="M302" s="378" t="s">
        <v>43</v>
      </c>
      <c r="N302" s="379"/>
      <c r="O302" s="379"/>
      <c r="P302" s="379"/>
      <c r="Q302" s="379"/>
      <c r="R302" s="379"/>
      <c r="S302" s="380"/>
      <c r="T302" s="43" t="s">
        <v>0</v>
      </c>
      <c r="U302" s="44">
        <f>IFERROR(SUM(U297:U300),"0")</f>
        <v>0</v>
      </c>
      <c r="V302" s="44">
        <f>IFERROR(SUM(V297:V300),"0")</f>
        <v>0</v>
      </c>
      <c r="W302" s="43"/>
      <c r="X302" s="68"/>
      <c r="Y302" s="68"/>
    </row>
    <row r="303" spans="1:29" ht="14.25" customHeight="1" x14ac:dyDescent="0.25">
      <c r="A303" s="373" t="s">
        <v>75</v>
      </c>
      <c r="B303" s="373"/>
      <c r="C303" s="373"/>
      <c r="D303" s="373"/>
      <c r="E303" s="373"/>
      <c r="F303" s="373"/>
      <c r="G303" s="373"/>
      <c r="H303" s="373"/>
      <c r="I303" s="373"/>
      <c r="J303" s="373"/>
      <c r="K303" s="373"/>
      <c r="L303" s="373"/>
      <c r="M303" s="373"/>
      <c r="N303" s="373"/>
      <c r="O303" s="373"/>
      <c r="P303" s="373"/>
      <c r="Q303" s="373"/>
      <c r="R303" s="373"/>
      <c r="S303" s="373"/>
      <c r="T303" s="373"/>
      <c r="U303" s="373"/>
      <c r="V303" s="373"/>
      <c r="W303" s="373"/>
      <c r="X303" s="67"/>
      <c r="Y303" s="67"/>
    </row>
    <row r="304" spans="1:29" ht="27" customHeight="1" x14ac:dyDescent="0.25">
      <c r="A304" s="64" t="s">
        <v>490</v>
      </c>
      <c r="B304" s="64" t="s">
        <v>491</v>
      </c>
      <c r="C304" s="37">
        <v>4301031139</v>
      </c>
      <c r="D304" s="374">
        <v>4607091384802</v>
      </c>
      <c r="E304" s="374"/>
      <c r="F304" s="63">
        <v>0.73</v>
      </c>
      <c r="G304" s="38">
        <v>6</v>
      </c>
      <c r="H304" s="63">
        <v>4.38</v>
      </c>
      <c r="I304" s="63">
        <v>4.58</v>
      </c>
      <c r="J304" s="38">
        <v>156</v>
      </c>
      <c r="K304" s="39" t="s">
        <v>79</v>
      </c>
      <c r="L304" s="38">
        <v>35</v>
      </c>
      <c r="M304" s="55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4" s="376"/>
      <c r="O304" s="376"/>
      <c r="P304" s="376"/>
      <c r="Q304" s="377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IFERROR(IF(V304=0,"",ROUNDUP(V304/H304,0)*0.00753),"")</f>
        <v/>
      </c>
      <c r="X304" s="69" t="s">
        <v>48</v>
      </c>
      <c r="Y304" s="70" t="s">
        <v>48</v>
      </c>
      <c r="AC304" s="242" t="s">
        <v>65</v>
      </c>
    </row>
    <row r="305" spans="1:29" ht="27" customHeight="1" x14ac:dyDescent="0.25">
      <c r="A305" s="64" t="s">
        <v>492</v>
      </c>
      <c r="B305" s="64" t="s">
        <v>493</v>
      </c>
      <c r="C305" s="37">
        <v>4301031140</v>
      </c>
      <c r="D305" s="374">
        <v>4607091384826</v>
      </c>
      <c r="E305" s="374"/>
      <c r="F305" s="63">
        <v>0.35</v>
      </c>
      <c r="G305" s="38">
        <v>8</v>
      </c>
      <c r="H305" s="63">
        <v>2.8</v>
      </c>
      <c r="I305" s="63">
        <v>2.9</v>
      </c>
      <c r="J305" s="38">
        <v>234</v>
      </c>
      <c r="K305" s="39" t="s">
        <v>79</v>
      </c>
      <c r="L305" s="38">
        <v>35</v>
      </c>
      <c r="M305" s="55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5" s="376"/>
      <c r="O305" s="376"/>
      <c r="P305" s="376"/>
      <c r="Q305" s="377"/>
      <c r="R305" s="40" t="s">
        <v>48</v>
      </c>
      <c r="S305" s="40" t="s">
        <v>48</v>
      </c>
      <c r="T305" s="41" t="s">
        <v>0</v>
      </c>
      <c r="U305" s="59">
        <v>0</v>
      </c>
      <c r="V305" s="56">
        <f>IFERROR(IF(U305="",0,CEILING((U305/$H305),1)*$H305),"")</f>
        <v>0</v>
      </c>
      <c r="W305" s="42" t="str">
        <f>IFERROR(IF(V305=0,"",ROUNDUP(V305/H305,0)*0.00502),"")</f>
        <v/>
      </c>
      <c r="X305" s="69" t="s">
        <v>48</v>
      </c>
      <c r="Y305" s="70" t="s">
        <v>48</v>
      </c>
      <c r="AC305" s="243" t="s">
        <v>65</v>
      </c>
    </row>
    <row r="306" spans="1:29" x14ac:dyDescent="0.2">
      <c r="A306" s="381"/>
      <c r="B306" s="381"/>
      <c r="C306" s="381"/>
      <c r="D306" s="381"/>
      <c r="E306" s="381"/>
      <c r="F306" s="381"/>
      <c r="G306" s="381"/>
      <c r="H306" s="381"/>
      <c r="I306" s="381"/>
      <c r="J306" s="381"/>
      <c r="K306" s="381"/>
      <c r="L306" s="382"/>
      <c r="M306" s="378" t="s">
        <v>43</v>
      </c>
      <c r="N306" s="379"/>
      <c r="O306" s="379"/>
      <c r="P306" s="379"/>
      <c r="Q306" s="379"/>
      <c r="R306" s="379"/>
      <c r="S306" s="380"/>
      <c r="T306" s="43" t="s">
        <v>42</v>
      </c>
      <c r="U306" s="44">
        <f>IFERROR(U304/H304,"0")+IFERROR(U305/H305,"0")</f>
        <v>0</v>
      </c>
      <c r="V306" s="44">
        <f>IFERROR(V304/H304,"0")+IFERROR(V305/H305,"0")</f>
        <v>0</v>
      </c>
      <c r="W306" s="44">
        <f>IFERROR(IF(W304="",0,W304),"0")+IFERROR(IF(W305="",0,W305),"0")</f>
        <v>0</v>
      </c>
      <c r="X306" s="68"/>
      <c r="Y306" s="68"/>
    </row>
    <row r="307" spans="1:29" x14ac:dyDescent="0.2">
      <c r="A307" s="381"/>
      <c r="B307" s="381"/>
      <c r="C307" s="381"/>
      <c r="D307" s="381"/>
      <c r="E307" s="381"/>
      <c r="F307" s="381"/>
      <c r="G307" s="381"/>
      <c r="H307" s="381"/>
      <c r="I307" s="381"/>
      <c r="J307" s="381"/>
      <c r="K307" s="381"/>
      <c r="L307" s="382"/>
      <c r="M307" s="378" t="s">
        <v>43</v>
      </c>
      <c r="N307" s="379"/>
      <c r="O307" s="379"/>
      <c r="P307" s="379"/>
      <c r="Q307" s="379"/>
      <c r="R307" s="379"/>
      <c r="S307" s="380"/>
      <c r="T307" s="43" t="s">
        <v>0</v>
      </c>
      <c r="U307" s="44">
        <f>IFERROR(SUM(U304:U305),"0")</f>
        <v>0</v>
      </c>
      <c r="V307" s="44">
        <f>IFERROR(SUM(V304:V305),"0")</f>
        <v>0</v>
      </c>
      <c r="W307" s="43"/>
      <c r="X307" s="68"/>
      <c r="Y307" s="68"/>
    </row>
    <row r="308" spans="1:29" ht="14.25" customHeight="1" x14ac:dyDescent="0.25">
      <c r="A308" s="373" t="s">
        <v>80</v>
      </c>
      <c r="B308" s="373"/>
      <c r="C308" s="373"/>
      <c r="D308" s="373"/>
      <c r="E308" s="373"/>
      <c r="F308" s="373"/>
      <c r="G308" s="373"/>
      <c r="H308" s="373"/>
      <c r="I308" s="373"/>
      <c r="J308" s="373"/>
      <c r="K308" s="373"/>
      <c r="L308" s="373"/>
      <c r="M308" s="373"/>
      <c r="N308" s="373"/>
      <c r="O308" s="373"/>
      <c r="P308" s="373"/>
      <c r="Q308" s="373"/>
      <c r="R308" s="373"/>
      <c r="S308" s="373"/>
      <c r="T308" s="373"/>
      <c r="U308" s="373"/>
      <c r="V308" s="373"/>
      <c r="W308" s="373"/>
      <c r="X308" s="67"/>
      <c r="Y308" s="67"/>
    </row>
    <row r="309" spans="1:29" ht="27" customHeight="1" x14ac:dyDescent="0.25">
      <c r="A309" s="64" t="s">
        <v>494</v>
      </c>
      <c r="B309" s="64" t="s">
        <v>495</v>
      </c>
      <c r="C309" s="37">
        <v>4301051303</v>
      </c>
      <c r="D309" s="374">
        <v>4607091384246</v>
      </c>
      <c r="E309" s="374"/>
      <c r="F309" s="63">
        <v>1.3</v>
      </c>
      <c r="G309" s="38">
        <v>6</v>
      </c>
      <c r="H309" s="63">
        <v>7.8</v>
      </c>
      <c r="I309" s="63">
        <v>8.3640000000000008</v>
      </c>
      <c r="J309" s="38">
        <v>56</v>
      </c>
      <c r="K309" s="39" t="s">
        <v>79</v>
      </c>
      <c r="L309" s="38">
        <v>40</v>
      </c>
      <c r="M309" s="55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9" s="376"/>
      <c r="O309" s="376"/>
      <c r="P309" s="376"/>
      <c r="Q309" s="377"/>
      <c r="R309" s="40" t="s">
        <v>48</v>
      </c>
      <c r="S309" s="40" t="s">
        <v>48</v>
      </c>
      <c r="T309" s="41" t="s">
        <v>0</v>
      </c>
      <c r="U309" s="59">
        <v>0</v>
      </c>
      <c r="V309" s="56">
        <f>IFERROR(IF(U309="",0,CEILING((U309/$H309),1)*$H309),"")</f>
        <v>0</v>
      </c>
      <c r="W309" s="42" t="str">
        <f>IFERROR(IF(V309=0,"",ROUNDUP(V309/H309,0)*0.02175),"")</f>
        <v/>
      </c>
      <c r="X309" s="69" t="s">
        <v>48</v>
      </c>
      <c r="Y309" s="70" t="s">
        <v>48</v>
      </c>
      <c r="AC309" s="244" t="s">
        <v>65</v>
      </c>
    </row>
    <row r="310" spans="1:29" ht="27" customHeight="1" x14ac:dyDescent="0.25">
      <c r="A310" s="64" t="s">
        <v>496</v>
      </c>
      <c r="B310" s="64" t="s">
        <v>497</v>
      </c>
      <c r="C310" s="37">
        <v>4301051445</v>
      </c>
      <c r="D310" s="374">
        <v>4680115881976</v>
      </c>
      <c r="E310" s="374"/>
      <c r="F310" s="63">
        <v>1.3</v>
      </c>
      <c r="G310" s="38">
        <v>6</v>
      </c>
      <c r="H310" s="63">
        <v>7.8</v>
      </c>
      <c r="I310" s="63">
        <v>8.2799999999999994</v>
      </c>
      <c r="J310" s="38">
        <v>56</v>
      </c>
      <c r="K310" s="39" t="s">
        <v>79</v>
      </c>
      <c r="L310" s="38">
        <v>40</v>
      </c>
      <c r="M310" s="555" t="s">
        <v>498</v>
      </c>
      <c r="N310" s="376"/>
      <c r="O310" s="376"/>
      <c r="P310" s="376"/>
      <c r="Q310" s="377"/>
      <c r="R310" s="40" t="s">
        <v>48</v>
      </c>
      <c r="S310" s="40" t="s">
        <v>48</v>
      </c>
      <c r="T310" s="41" t="s">
        <v>0</v>
      </c>
      <c r="U310" s="59">
        <v>0</v>
      </c>
      <c r="V310" s="56">
        <f>IFERROR(IF(U310="",0,CEILING((U310/$H310),1)*$H310),"")</f>
        <v>0</v>
      </c>
      <c r="W310" s="42" t="str">
        <f>IFERROR(IF(V310=0,"",ROUNDUP(V310/H310,0)*0.02175),"")</f>
        <v/>
      </c>
      <c r="X310" s="69" t="s">
        <v>48</v>
      </c>
      <c r="Y310" s="70" t="s">
        <v>48</v>
      </c>
      <c r="AC310" s="245" t="s">
        <v>65</v>
      </c>
    </row>
    <row r="311" spans="1:29" ht="27" customHeight="1" x14ac:dyDescent="0.25">
      <c r="A311" s="64" t="s">
        <v>499</v>
      </c>
      <c r="B311" s="64" t="s">
        <v>500</v>
      </c>
      <c r="C311" s="37">
        <v>4301051297</v>
      </c>
      <c r="D311" s="374">
        <v>4607091384253</v>
      </c>
      <c r="E311" s="374"/>
      <c r="F311" s="63">
        <v>0.4</v>
      </c>
      <c r="G311" s="38">
        <v>6</v>
      </c>
      <c r="H311" s="63">
        <v>2.4</v>
      </c>
      <c r="I311" s="63">
        <v>2.6840000000000002</v>
      </c>
      <c r="J311" s="38">
        <v>156</v>
      </c>
      <c r="K311" s="39" t="s">
        <v>79</v>
      </c>
      <c r="L311" s="38">
        <v>40</v>
      </c>
      <c r="M311" s="55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1" s="376"/>
      <c r="O311" s="376"/>
      <c r="P311" s="376"/>
      <c r="Q311" s="377"/>
      <c r="R311" s="40" t="s">
        <v>48</v>
      </c>
      <c r="S311" s="40" t="s">
        <v>48</v>
      </c>
      <c r="T311" s="41" t="s">
        <v>0</v>
      </c>
      <c r="U311" s="59">
        <v>0</v>
      </c>
      <c r="V311" s="56">
        <f>IFERROR(IF(U311="",0,CEILING((U311/$H311),1)*$H311),"")</f>
        <v>0</v>
      </c>
      <c r="W311" s="42" t="str">
        <f>IFERROR(IF(V311=0,"",ROUNDUP(V311/H311,0)*0.00753),"")</f>
        <v/>
      </c>
      <c r="X311" s="69" t="s">
        <v>48</v>
      </c>
      <c r="Y311" s="70" t="s">
        <v>48</v>
      </c>
      <c r="AC311" s="246" t="s">
        <v>65</v>
      </c>
    </row>
    <row r="312" spans="1:29" ht="27" customHeight="1" x14ac:dyDescent="0.25">
      <c r="A312" s="64" t="s">
        <v>501</v>
      </c>
      <c r="B312" s="64" t="s">
        <v>502</v>
      </c>
      <c r="C312" s="37">
        <v>4301051444</v>
      </c>
      <c r="D312" s="374">
        <v>4680115881969</v>
      </c>
      <c r="E312" s="374"/>
      <c r="F312" s="63">
        <v>0.4</v>
      </c>
      <c r="G312" s="38">
        <v>6</v>
      </c>
      <c r="H312" s="63">
        <v>2.4</v>
      </c>
      <c r="I312" s="63">
        <v>2.6</v>
      </c>
      <c r="J312" s="38">
        <v>156</v>
      </c>
      <c r="K312" s="39" t="s">
        <v>79</v>
      </c>
      <c r="L312" s="38">
        <v>40</v>
      </c>
      <c r="M312" s="557" t="s">
        <v>503</v>
      </c>
      <c r="N312" s="376"/>
      <c r="O312" s="376"/>
      <c r="P312" s="376"/>
      <c r="Q312" s="377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IFERROR(IF(V312=0,"",ROUNDUP(V312/H312,0)*0.00753),"")</f>
        <v/>
      </c>
      <c r="X312" s="69" t="s">
        <v>48</v>
      </c>
      <c r="Y312" s="70" t="s">
        <v>48</v>
      </c>
      <c r="AC312" s="247" t="s">
        <v>65</v>
      </c>
    </row>
    <row r="313" spans="1:29" x14ac:dyDescent="0.2">
      <c r="A313" s="381"/>
      <c r="B313" s="381"/>
      <c r="C313" s="381"/>
      <c r="D313" s="381"/>
      <c r="E313" s="381"/>
      <c r="F313" s="381"/>
      <c r="G313" s="381"/>
      <c r="H313" s="381"/>
      <c r="I313" s="381"/>
      <c r="J313" s="381"/>
      <c r="K313" s="381"/>
      <c r="L313" s="382"/>
      <c r="M313" s="378" t="s">
        <v>43</v>
      </c>
      <c r="N313" s="379"/>
      <c r="O313" s="379"/>
      <c r="P313" s="379"/>
      <c r="Q313" s="379"/>
      <c r="R313" s="379"/>
      <c r="S313" s="380"/>
      <c r="T313" s="43" t="s">
        <v>42</v>
      </c>
      <c r="U313" s="44">
        <f>IFERROR(U309/H309,"0")+IFERROR(U310/H310,"0")+IFERROR(U311/H311,"0")+IFERROR(U312/H312,"0")</f>
        <v>0</v>
      </c>
      <c r="V313" s="44">
        <f>IFERROR(V309/H309,"0")+IFERROR(V310/H310,"0")+IFERROR(V311/H311,"0")+IFERROR(V312/H312,"0")</f>
        <v>0</v>
      </c>
      <c r="W313" s="44">
        <f>IFERROR(IF(W309="",0,W309),"0")+IFERROR(IF(W310="",0,W310),"0")+IFERROR(IF(W311="",0,W311),"0")+IFERROR(IF(W312="",0,W312),"0")</f>
        <v>0</v>
      </c>
      <c r="X313" s="68"/>
      <c r="Y313" s="68"/>
    </row>
    <row r="314" spans="1:29" x14ac:dyDescent="0.2">
      <c r="A314" s="381"/>
      <c r="B314" s="381"/>
      <c r="C314" s="381"/>
      <c r="D314" s="381"/>
      <c r="E314" s="381"/>
      <c r="F314" s="381"/>
      <c r="G314" s="381"/>
      <c r="H314" s="381"/>
      <c r="I314" s="381"/>
      <c r="J314" s="381"/>
      <c r="K314" s="381"/>
      <c r="L314" s="382"/>
      <c r="M314" s="378" t="s">
        <v>43</v>
      </c>
      <c r="N314" s="379"/>
      <c r="O314" s="379"/>
      <c r="P314" s="379"/>
      <c r="Q314" s="379"/>
      <c r="R314" s="379"/>
      <c r="S314" s="380"/>
      <c r="T314" s="43" t="s">
        <v>0</v>
      </c>
      <c r="U314" s="44">
        <f>IFERROR(SUM(U309:U312),"0")</f>
        <v>0</v>
      </c>
      <c r="V314" s="44">
        <f>IFERROR(SUM(V309:V312),"0")</f>
        <v>0</v>
      </c>
      <c r="W314" s="43"/>
      <c r="X314" s="68"/>
      <c r="Y314" s="68"/>
    </row>
    <row r="315" spans="1:29" ht="14.25" customHeight="1" x14ac:dyDescent="0.25">
      <c r="A315" s="373" t="s">
        <v>214</v>
      </c>
      <c r="B315" s="373"/>
      <c r="C315" s="373"/>
      <c r="D315" s="373"/>
      <c r="E315" s="373"/>
      <c r="F315" s="373"/>
      <c r="G315" s="373"/>
      <c r="H315" s="373"/>
      <c r="I315" s="373"/>
      <c r="J315" s="373"/>
      <c r="K315" s="373"/>
      <c r="L315" s="373"/>
      <c r="M315" s="373"/>
      <c r="N315" s="373"/>
      <c r="O315" s="373"/>
      <c r="P315" s="373"/>
      <c r="Q315" s="373"/>
      <c r="R315" s="373"/>
      <c r="S315" s="373"/>
      <c r="T315" s="373"/>
      <c r="U315" s="373"/>
      <c r="V315" s="373"/>
      <c r="W315" s="373"/>
      <c r="X315" s="67"/>
      <c r="Y315" s="67"/>
    </row>
    <row r="316" spans="1:29" ht="27" customHeight="1" x14ac:dyDescent="0.25">
      <c r="A316" s="64" t="s">
        <v>504</v>
      </c>
      <c r="B316" s="64" t="s">
        <v>505</v>
      </c>
      <c r="C316" s="37">
        <v>4301060322</v>
      </c>
      <c r="D316" s="374">
        <v>4607091389357</v>
      </c>
      <c r="E316" s="374"/>
      <c r="F316" s="63">
        <v>1.3</v>
      </c>
      <c r="G316" s="38">
        <v>6</v>
      </c>
      <c r="H316" s="63">
        <v>7.8</v>
      </c>
      <c r="I316" s="63">
        <v>8.2799999999999994</v>
      </c>
      <c r="J316" s="38">
        <v>56</v>
      </c>
      <c r="K316" s="39" t="s">
        <v>79</v>
      </c>
      <c r="L316" s="38">
        <v>40</v>
      </c>
      <c r="M316" s="558" t="s">
        <v>506</v>
      </c>
      <c r="N316" s="376"/>
      <c r="O316" s="376"/>
      <c r="P316" s="376"/>
      <c r="Q316" s="377"/>
      <c r="R316" s="40" t="s">
        <v>48</v>
      </c>
      <c r="S316" s="40" t="s">
        <v>48</v>
      </c>
      <c r="T316" s="41" t="s">
        <v>0</v>
      </c>
      <c r="U316" s="59">
        <v>0</v>
      </c>
      <c r="V316" s="56">
        <f>IFERROR(IF(U316="",0,CEILING((U316/$H316),1)*$H316),"")</f>
        <v>0</v>
      </c>
      <c r="W316" s="42" t="str">
        <f>IFERROR(IF(V316=0,"",ROUNDUP(V316/H316,0)*0.02175),"")</f>
        <v/>
      </c>
      <c r="X316" s="69" t="s">
        <v>48</v>
      </c>
      <c r="Y316" s="70" t="s">
        <v>48</v>
      </c>
      <c r="AC316" s="248" t="s">
        <v>65</v>
      </c>
    </row>
    <row r="317" spans="1:29" x14ac:dyDescent="0.2">
      <c r="A317" s="381"/>
      <c r="B317" s="381"/>
      <c r="C317" s="381"/>
      <c r="D317" s="381"/>
      <c r="E317" s="381"/>
      <c r="F317" s="381"/>
      <c r="G317" s="381"/>
      <c r="H317" s="381"/>
      <c r="I317" s="381"/>
      <c r="J317" s="381"/>
      <c r="K317" s="381"/>
      <c r="L317" s="382"/>
      <c r="M317" s="378" t="s">
        <v>43</v>
      </c>
      <c r="N317" s="379"/>
      <c r="O317" s="379"/>
      <c r="P317" s="379"/>
      <c r="Q317" s="379"/>
      <c r="R317" s="379"/>
      <c r="S317" s="380"/>
      <c r="T317" s="43" t="s">
        <v>42</v>
      </c>
      <c r="U317" s="44">
        <f>IFERROR(U316/H316,"0")</f>
        <v>0</v>
      </c>
      <c r="V317" s="44">
        <f>IFERROR(V316/H316,"0")</f>
        <v>0</v>
      </c>
      <c r="W317" s="44">
        <f>IFERROR(IF(W316="",0,W316),"0")</f>
        <v>0</v>
      </c>
      <c r="X317" s="68"/>
      <c r="Y317" s="68"/>
    </row>
    <row r="318" spans="1:29" x14ac:dyDescent="0.2">
      <c r="A318" s="381"/>
      <c r="B318" s="381"/>
      <c r="C318" s="381"/>
      <c r="D318" s="381"/>
      <c r="E318" s="381"/>
      <c r="F318" s="381"/>
      <c r="G318" s="381"/>
      <c r="H318" s="381"/>
      <c r="I318" s="381"/>
      <c r="J318" s="381"/>
      <c r="K318" s="381"/>
      <c r="L318" s="382"/>
      <c r="M318" s="378" t="s">
        <v>43</v>
      </c>
      <c r="N318" s="379"/>
      <c r="O318" s="379"/>
      <c r="P318" s="379"/>
      <c r="Q318" s="379"/>
      <c r="R318" s="379"/>
      <c r="S318" s="380"/>
      <c r="T318" s="43" t="s">
        <v>0</v>
      </c>
      <c r="U318" s="44">
        <f>IFERROR(SUM(U316:U316),"0")</f>
        <v>0</v>
      </c>
      <c r="V318" s="44">
        <f>IFERROR(SUM(V316:V316),"0")</f>
        <v>0</v>
      </c>
      <c r="W318" s="43"/>
      <c r="X318" s="68"/>
      <c r="Y318" s="68"/>
    </row>
    <row r="319" spans="1:29" ht="27.75" customHeight="1" x14ac:dyDescent="0.2">
      <c r="A319" s="371" t="s">
        <v>507</v>
      </c>
      <c r="B319" s="371"/>
      <c r="C319" s="371"/>
      <c r="D319" s="371"/>
      <c r="E319" s="371"/>
      <c r="F319" s="371"/>
      <c r="G319" s="371"/>
      <c r="H319" s="371"/>
      <c r="I319" s="371"/>
      <c r="J319" s="371"/>
      <c r="K319" s="371"/>
      <c r="L319" s="371"/>
      <c r="M319" s="371"/>
      <c r="N319" s="371"/>
      <c r="O319" s="371"/>
      <c r="P319" s="371"/>
      <c r="Q319" s="371"/>
      <c r="R319" s="371"/>
      <c r="S319" s="371"/>
      <c r="T319" s="371"/>
      <c r="U319" s="371"/>
      <c r="V319" s="371"/>
      <c r="W319" s="371"/>
      <c r="X319" s="55"/>
      <c r="Y319" s="55"/>
    </row>
    <row r="320" spans="1:29" ht="16.5" customHeight="1" x14ac:dyDescent="0.25">
      <c r="A320" s="372" t="s">
        <v>508</v>
      </c>
      <c r="B320" s="372"/>
      <c r="C320" s="372"/>
      <c r="D320" s="372"/>
      <c r="E320" s="372"/>
      <c r="F320" s="372"/>
      <c r="G320" s="372"/>
      <c r="H320" s="372"/>
      <c r="I320" s="372"/>
      <c r="J320" s="372"/>
      <c r="K320" s="372"/>
      <c r="L320" s="372"/>
      <c r="M320" s="372"/>
      <c r="N320" s="372"/>
      <c r="O320" s="372"/>
      <c r="P320" s="372"/>
      <c r="Q320" s="372"/>
      <c r="R320" s="372"/>
      <c r="S320" s="372"/>
      <c r="T320" s="372"/>
      <c r="U320" s="372"/>
      <c r="V320" s="372"/>
      <c r="W320" s="372"/>
      <c r="X320" s="66"/>
      <c r="Y320" s="66"/>
    </row>
    <row r="321" spans="1:29" ht="14.25" customHeight="1" x14ac:dyDescent="0.25">
      <c r="A321" s="373" t="s">
        <v>118</v>
      </c>
      <c r="B321" s="373"/>
      <c r="C321" s="373"/>
      <c r="D321" s="373"/>
      <c r="E321" s="373"/>
      <c r="F321" s="373"/>
      <c r="G321" s="373"/>
      <c r="H321" s="373"/>
      <c r="I321" s="373"/>
      <c r="J321" s="373"/>
      <c r="K321" s="373"/>
      <c r="L321" s="373"/>
      <c r="M321" s="373"/>
      <c r="N321" s="373"/>
      <c r="O321" s="373"/>
      <c r="P321" s="373"/>
      <c r="Q321" s="373"/>
      <c r="R321" s="373"/>
      <c r="S321" s="373"/>
      <c r="T321" s="373"/>
      <c r="U321" s="373"/>
      <c r="V321" s="373"/>
      <c r="W321" s="373"/>
      <c r="X321" s="67"/>
      <c r="Y321" s="67"/>
    </row>
    <row r="322" spans="1:29" ht="27" customHeight="1" x14ac:dyDescent="0.25">
      <c r="A322" s="64" t="s">
        <v>509</v>
      </c>
      <c r="B322" s="64" t="s">
        <v>510</v>
      </c>
      <c r="C322" s="37">
        <v>4301011428</v>
      </c>
      <c r="D322" s="374">
        <v>4607091389708</v>
      </c>
      <c r="E322" s="374"/>
      <c r="F322" s="63">
        <v>0.45</v>
      </c>
      <c r="G322" s="38">
        <v>6</v>
      </c>
      <c r="H322" s="63">
        <v>2.7</v>
      </c>
      <c r="I322" s="63">
        <v>2.9</v>
      </c>
      <c r="J322" s="38">
        <v>156</v>
      </c>
      <c r="K322" s="39" t="s">
        <v>114</v>
      </c>
      <c r="L322" s="38">
        <v>50</v>
      </c>
      <c r="M322" s="55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2" s="376"/>
      <c r="O322" s="376"/>
      <c r="P322" s="376"/>
      <c r="Q322" s="377"/>
      <c r="R322" s="40" t="s">
        <v>48</v>
      </c>
      <c r="S322" s="40" t="s">
        <v>48</v>
      </c>
      <c r="T322" s="41" t="s">
        <v>0</v>
      </c>
      <c r="U322" s="59">
        <v>0</v>
      </c>
      <c r="V322" s="56">
        <f>IFERROR(IF(U322="",0,CEILING((U322/$H322),1)*$H322),"")</f>
        <v>0</v>
      </c>
      <c r="W322" s="42" t="str">
        <f>IFERROR(IF(V322=0,"",ROUNDUP(V322/H322,0)*0.00753),"")</f>
        <v/>
      </c>
      <c r="X322" s="69" t="s">
        <v>48</v>
      </c>
      <c r="Y322" s="70" t="s">
        <v>48</v>
      </c>
      <c r="AC322" s="249" t="s">
        <v>65</v>
      </c>
    </row>
    <row r="323" spans="1:29" ht="27" customHeight="1" x14ac:dyDescent="0.25">
      <c r="A323" s="64" t="s">
        <v>511</v>
      </c>
      <c r="B323" s="64" t="s">
        <v>512</v>
      </c>
      <c r="C323" s="37">
        <v>4301011427</v>
      </c>
      <c r="D323" s="374">
        <v>4607091389692</v>
      </c>
      <c r="E323" s="374"/>
      <c r="F323" s="63">
        <v>0.45</v>
      </c>
      <c r="G323" s="38">
        <v>6</v>
      </c>
      <c r="H323" s="63">
        <v>2.7</v>
      </c>
      <c r="I323" s="63">
        <v>2.9</v>
      </c>
      <c r="J323" s="38">
        <v>156</v>
      </c>
      <c r="K323" s="39" t="s">
        <v>114</v>
      </c>
      <c r="L323" s="38">
        <v>50</v>
      </c>
      <c r="M323" s="560" t="s">
        <v>513</v>
      </c>
      <c r="N323" s="376"/>
      <c r="O323" s="376"/>
      <c r="P323" s="376"/>
      <c r="Q323" s="377"/>
      <c r="R323" s="40" t="s">
        <v>48</v>
      </c>
      <c r="S323" s="40" t="s">
        <v>48</v>
      </c>
      <c r="T323" s="41" t="s">
        <v>0</v>
      </c>
      <c r="U323" s="59">
        <v>0</v>
      </c>
      <c r="V323" s="56">
        <f>IFERROR(IF(U323="",0,CEILING((U323/$H323),1)*$H323),"")</f>
        <v>0</v>
      </c>
      <c r="W323" s="42" t="str">
        <f>IFERROR(IF(V323=0,"",ROUNDUP(V323/H323,0)*0.00753),"")</f>
        <v/>
      </c>
      <c r="X323" s="69" t="s">
        <v>48</v>
      </c>
      <c r="Y323" s="70" t="s">
        <v>48</v>
      </c>
      <c r="AC323" s="250" t="s">
        <v>65</v>
      </c>
    </row>
    <row r="324" spans="1:29" x14ac:dyDescent="0.2">
      <c r="A324" s="381"/>
      <c r="B324" s="381"/>
      <c r="C324" s="381"/>
      <c r="D324" s="381"/>
      <c r="E324" s="381"/>
      <c r="F324" s="381"/>
      <c r="G324" s="381"/>
      <c r="H324" s="381"/>
      <c r="I324" s="381"/>
      <c r="J324" s="381"/>
      <c r="K324" s="381"/>
      <c r="L324" s="382"/>
      <c r="M324" s="378" t="s">
        <v>43</v>
      </c>
      <c r="N324" s="379"/>
      <c r="O324" s="379"/>
      <c r="P324" s="379"/>
      <c r="Q324" s="379"/>
      <c r="R324" s="379"/>
      <c r="S324" s="380"/>
      <c r="T324" s="43" t="s">
        <v>42</v>
      </c>
      <c r="U324" s="44">
        <f>IFERROR(U322/H322,"0")+IFERROR(U323/H323,"0")</f>
        <v>0</v>
      </c>
      <c r="V324" s="44">
        <f>IFERROR(V322/H322,"0")+IFERROR(V323/H323,"0")</f>
        <v>0</v>
      </c>
      <c r="W324" s="44">
        <f>IFERROR(IF(W322="",0,W322),"0")+IFERROR(IF(W323="",0,W323),"0")</f>
        <v>0</v>
      </c>
      <c r="X324" s="68"/>
      <c r="Y324" s="68"/>
    </row>
    <row r="325" spans="1:29" x14ac:dyDescent="0.2">
      <c r="A325" s="381"/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2"/>
      <c r="M325" s="378" t="s">
        <v>43</v>
      </c>
      <c r="N325" s="379"/>
      <c r="O325" s="379"/>
      <c r="P325" s="379"/>
      <c r="Q325" s="379"/>
      <c r="R325" s="379"/>
      <c r="S325" s="380"/>
      <c r="T325" s="43" t="s">
        <v>0</v>
      </c>
      <c r="U325" s="44">
        <f>IFERROR(SUM(U322:U323),"0")</f>
        <v>0</v>
      </c>
      <c r="V325" s="44">
        <f>IFERROR(SUM(V322:V323),"0")</f>
        <v>0</v>
      </c>
      <c r="W325" s="43"/>
      <c r="X325" s="68"/>
      <c r="Y325" s="68"/>
    </row>
    <row r="326" spans="1:29" ht="14.25" customHeight="1" x14ac:dyDescent="0.25">
      <c r="A326" s="373" t="s">
        <v>75</v>
      </c>
      <c r="B326" s="373"/>
      <c r="C326" s="373"/>
      <c r="D326" s="373"/>
      <c r="E326" s="373"/>
      <c r="F326" s="373"/>
      <c r="G326" s="373"/>
      <c r="H326" s="373"/>
      <c r="I326" s="373"/>
      <c r="J326" s="373"/>
      <c r="K326" s="373"/>
      <c r="L326" s="373"/>
      <c r="M326" s="373"/>
      <c r="N326" s="373"/>
      <c r="O326" s="373"/>
      <c r="P326" s="373"/>
      <c r="Q326" s="373"/>
      <c r="R326" s="373"/>
      <c r="S326" s="373"/>
      <c r="T326" s="373"/>
      <c r="U326" s="373"/>
      <c r="V326" s="373"/>
      <c r="W326" s="373"/>
      <c r="X326" s="67"/>
      <c r="Y326" s="67"/>
    </row>
    <row r="327" spans="1:29" ht="37.5" customHeight="1" x14ac:dyDescent="0.25">
      <c r="A327" s="64" t="s">
        <v>514</v>
      </c>
      <c r="B327" s="64" t="s">
        <v>515</v>
      </c>
      <c r="C327" s="37">
        <v>4301031236</v>
      </c>
      <c r="D327" s="374">
        <v>4680115882928</v>
      </c>
      <c r="E327" s="374"/>
      <c r="F327" s="63">
        <v>0.28000000000000003</v>
      </c>
      <c r="G327" s="38">
        <v>6</v>
      </c>
      <c r="H327" s="63">
        <v>1.68</v>
      </c>
      <c r="I327" s="63">
        <v>2.6</v>
      </c>
      <c r="J327" s="38">
        <v>156</v>
      </c>
      <c r="K327" s="39" t="s">
        <v>79</v>
      </c>
      <c r="L327" s="38">
        <v>35</v>
      </c>
      <c r="M327" s="561" t="s">
        <v>516</v>
      </c>
      <c r="N327" s="376"/>
      <c r="O327" s="376"/>
      <c r="P327" s="376"/>
      <c r="Q327" s="377"/>
      <c r="R327" s="40" t="s">
        <v>48</v>
      </c>
      <c r="S327" s="40" t="s">
        <v>48</v>
      </c>
      <c r="T327" s="41" t="s">
        <v>0</v>
      </c>
      <c r="U327" s="59">
        <v>0</v>
      </c>
      <c r="V327" s="56">
        <f t="shared" ref="V327:V339" si="14">IFERROR(IF(U327="",0,CEILING((U327/$H327),1)*$H327),"")</f>
        <v>0</v>
      </c>
      <c r="W327" s="42" t="str">
        <f>IFERROR(IF(V327=0,"",ROUNDUP(V327/H327,0)*0.00753),"")</f>
        <v/>
      </c>
      <c r="X327" s="69" t="s">
        <v>48</v>
      </c>
      <c r="Y327" s="70" t="s">
        <v>517</v>
      </c>
      <c r="AC327" s="251" t="s">
        <v>65</v>
      </c>
    </row>
    <row r="328" spans="1:29" ht="27" customHeight="1" x14ac:dyDescent="0.25">
      <c r="A328" s="64" t="s">
        <v>518</v>
      </c>
      <c r="B328" s="64" t="s">
        <v>519</v>
      </c>
      <c r="C328" s="37">
        <v>4301031255</v>
      </c>
      <c r="D328" s="374">
        <v>4680115883185</v>
      </c>
      <c r="E328" s="374"/>
      <c r="F328" s="63">
        <v>0.28000000000000003</v>
      </c>
      <c r="G328" s="38">
        <v>6</v>
      </c>
      <c r="H328" s="63">
        <v>1.68</v>
      </c>
      <c r="I328" s="63">
        <v>1.81</v>
      </c>
      <c r="J328" s="38">
        <v>234</v>
      </c>
      <c r="K328" s="39" t="s">
        <v>79</v>
      </c>
      <c r="L328" s="38">
        <v>45</v>
      </c>
      <c r="M328" s="562" t="s">
        <v>520</v>
      </c>
      <c r="N328" s="376"/>
      <c r="O328" s="376"/>
      <c r="P328" s="376"/>
      <c r="Q328" s="377"/>
      <c r="R328" s="40" t="s">
        <v>48</v>
      </c>
      <c r="S328" s="40" t="s">
        <v>48</v>
      </c>
      <c r="T328" s="41" t="s">
        <v>0</v>
      </c>
      <c r="U328" s="59">
        <v>0</v>
      </c>
      <c r="V328" s="56">
        <f t="shared" si="14"/>
        <v>0</v>
      </c>
      <c r="W328" s="42" t="str">
        <f>IFERROR(IF(V328=0,"",ROUNDUP(V328/H328,0)*0.00502),"")</f>
        <v/>
      </c>
      <c r="X328" s="69" t="s">
        <v>48</v>
      </c>
      <c r="Y328" s="70" t="s">
        <v>517</v>
      </c>
      <c r="AC328" s="252" t="s">
        <v>65</v>
      </c>
    </row>
    <row r="329" spans="1:29" ht="27" customHeight="1" x14ac:dyDescent="0.25">
      <c r="A329" s="64" t="s">
        <v>521</v>
      </c>
      <c r="B329" s="64" t="s">
        <v>522</v>
      </c>
      <c r="C329" s="37">
        <v>4301031177</v>
      </c>
      <c r="D329" s="374">
        <v>4607091389753</v>
      </c>
      <c r="E329" s="374"/>
      <c r="F329" s="63">
        <v>0.7</v>
      </c>
      <c r="G329" s="38">
        <v>6</v>
      </c>
      <c r="H329" s="63">
        <v>4.2</v>
      </c>
      <c r="I329" s="63">
        <v>4.43</v>
      </c>
      <c r="J329" s="38">
        <v>156</v>
      </c>
      <c r="K329" s="39" t="s">
        <v>79</v>
      </c>
      <c r="L329" s="38">
        <v>45</v>
      </c>
      <c r="M329" s="56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29" s="376"/>
      <c r="O329" s="376"/>
      <c r="P329" s="376"/>
      <c r="Q329" s="377"/>
      <c r="R329" s="40" t="s">
        <v>48</v>
      </c>
      <c r="S329" s="40" t="s">
        <v>48</v>
      </c>
      <c r="T329" s="41" t="s">
        <v>0</v>
      </c>
      <c r="U329" s="59">
        <v>0</v>
      </c>
      <c r="V329" s="56">
        <f t="shared" si="14"/>
        <v>0</v>
      </c>
      <c r="W329" s="42" t="str">
        <f>IFERROR(IF(V329=0,"",ROUNDUP(V329/H329,0)*0.00753),"")</f>
        <v/>
      </c>
      <c r="X329" s="69" t="s">
        <v>48</v>
      </c>
      <c r="Y329" s="70" t="s">
        <v>48</v>
      </c>
      <c r="AC329" s="253" t="s">
        <v>65</v>
      </c>
    </row>
    <row r="330" spans="1:29" ht="27" customHeight="1" x14ac:dyDescent="0.25">
      <c r="A330" s="64" t="s">
        <v>523</v>
      </c>
      <c r="B330" s="64" t="s">
        <v>524</v>
      </c>
      <c r="C330" s="37">
        <v>4301031174</v>
      </c>
      <c r="D330" s="374">
        <v>4607091389760</v>
      </c>
      <c r="E330" s="374"/>
      <c r="F330" s="63">
        <v>0.7</v>
      </c>
      <c r="G330" s="38">
        <v>6</v>
      </c>
      <c r="H330" s="63">
        <v>4.2</v>
      </c>
      <c r="I330" s="63">
        <v>4.43</v>
      </c>
      <c r="J330" s="38">
        <v>156</v>
      </c>
      <c r="K330" s="39" t="s">
        <v>79</v>
      </c>
      <c r="L330" s="38">
        <v>45</v>
      </c>
      <c r="M330" s="56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0" s="376"/>
      <c r="O330" s="376"/>
      <c r="P330" s="376"/>
      <c r="Q330" s="377"/>
      <c r="R330" s="40" t="s">
        <v>48</v>
      </c>
      <c r="S330" s="40" t="s">
        <v>48</v>
      </c>
      <c r="T330" s="41" t="s">
        <v>0</v>
      </c>
      <c r="U330" s="59">
        <v>0</v>
      </c>
      <c r="V330" s="56">
        <f t="shared" si="14"/>
        <v>0</v>
      </c>
      <c r="W330" s="42" t="str">
        <f>IFERROR(IF(V330=0,"",ROUNDUP(V330/H330,0)*0.00753),"")</f>
        <v/>
      </c>
      <c r="X330" s="69" t="s">
        <v>48</v>
      </c>
      <c r="Y330" s="70" t="s">
        <v>48</v>
      </c>
      <c r="AC330" s="254" t="s">
        <v>65</v>
      </c>
    </row>
    <row r="331" spans="1:29" ht="27" customHeight="1" x14ac:dyDescent="0.25">
      <c r="A331" s="64" t="s">
        <v>525</v>
      </c>
      <c r="B331" s="64" t="s">
        <v>526</v>
      </c>
      <c r="C331" s="37">
        <v>4301031175</v>
      </c>
      <c r="D331" s="374">
        <v>4607091389746</v>
      </c>
      <c r="E331" s="374"/>
      <c r="F331" s="63">
        <v>0.7</v>
      </c>
      <c r="G331" s="38">
        <v>6</v>
      </c>
      <c r="H331" s="63">
        <v>4.2</v>
      </c>
      <c r="I331" s="63">
        <v>4.43</v>
      </c>
      <c r="J331" s="38">
        <v>156</v>
      </c>
      <c r="K331" s="39" t="s">
        <v>79</v>
      </c>
      <c r="L331" s="38">
        <v>45</v>
      </c>
      <c r="M331" s="56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1" s="376"/>
      <c r="O331" s="376"/>
      <c r="P331" s="376"/>
      <c r="Q331" s="377"/>
      <c r="R331" s="40" t="s">
        <v>48</v>
      </c>
      <c r="S331" s="40" t="s">
        <v>48</v>
      </c>
      <c r="T331" s="41" t="s">
        <v>0</v>
      </c>
      <c r="U331" s="59">
        <v>0</v>
      </c>
      <c r="V331" s="56">
        <f t="shared" si="14"/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255" t="s">
        <v>65</v>
      </c>
    </row>
    <row r="332" spans="1:29" ht="27" customHeight="1" x14ac:dyDescent="0.25">
      <c r="A332" s="64" t="s">
        <v>527</v>
      </c>
      <c r="B332" s="64" t="s">
        <v>528</v>
      </c>
      <c r="C332" s="37">
        <v>4301031257</v>
      </c>
      <c r="D332" s="374">
        <v>4680115883147</v>
      </c>
      <c r="E332" s="374"/>
      <c r="F332" s="63">
        <v>0.28000000000000003</v>
      </c>
      <c r="G332" s="38">
        <v>6</v>
      </c>
      <c r="H332" s="63">
        <v>1.68</v>
      </c>
      <c r="I332" s="63">
        <v>1.81</v>
      </c>
      <c r="J332" s="38">
        <v>234</v>
      </c>
      <c r="K332" s="39" t="s">
        <v>79</v>
      </c>
      <c r="L332" s="38">
        <v>45</v>
      </c>
      <c r="M332" s="566" t="s">
        <v>529</v>
      </c>
      <c r="N332" s="376"/>
      <c r="O332" s="376"/>
      <c r="P332" s="376"/>
      <c r="Q332" s="377"/>
      <c r="R332" s="40" t="s">
        <v>48</v>
      </c>
      <c r="S332" s="40" t="s">
        <v>48</v>
      </c>
      <c r="T332" s="41" t="s">
        <v>0</v>
      </c>
      <c r="U332" s="59">
        <v>0</v>
      </c>
      <c r="V332" s="56">
        <f t="shared" si="14"/>
        <v>0</v>
      </c>
      <c r="W332" s="42" t="str">
        <f t="shared" ref="W332:W339" si="15">IFERROR(IF(V332=0,"",ROUNDUP(V332/H332,0)*0.00502),"")</f>
        <v/>
      </c>
      <c r="X332" s="69" t="s">
        <v>48</v>
      </c>
      <c r="Y332" s="70" t="s">
        <v>48</v>
      </c>
      <c r="AC332" s="256" t="s">
        <v>65</v>
      </c>
    </row>
    <row r="333" spans="1:29" ht="27" customHeight="1" x14ac:dyDescent="0.25">
      <c r="A333" s="64" t="s">
        <v>530</v>
      </c>
      <c r="B333" s="64" t="s">
        <v>531</v>
      </c>
      <c r="C333" s="37">
        <v>4301031178</v>
      </c>
      <c r="D333" s="374">
        <v>4607091384338</v>
      </c>
      <c r="E333" s="374"/>
      <c r="F333" s="63">
        <v>0.35</v>
      </c>
      <c r="G333" s="38">
        <v>6</v>
      </c>
      <c r="H333" s="63">
        <v>2.1</v>
      </c>
      <c r="I333" s="63">
        <v>2.23</v>
      </c>
      <c r="J333" s="38">
        <v>234</v>
      </c>
      <c r="K333" s="39" t="s">
        <v>79</v>
      </c>
      <c r="L333" s="38">
        <v>45</v>
      </c>
      <c r="M333" s="56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76"/>
      <c r="O333" s="376"/>
      <c r="P333" s="376"/>
      <c r="Q333" s="377"/>
      <c r="R333" s="40" t="s">
        <v>48</v>
      </c>
      <c r="S333" s="40" t="s">
        <v>48</v>
      </c>
      <c r="T333" s="41" t="s">
        <v>0</v>
      </c>
      <c r="U333" s="59">
        <v>0</v>
      </c>
      <c r="V333" s="56">
        <f t="shared" si="14"/>
        <v>0</v>
      </c>
      <c r="W333" s="42" t="str">
        <f t="shared" si="15"/>
        <v/>
      </c>
      <c r="X333" s="69" t="s">
        <v>48</v>
      </c>
      <c r="Y333" s="70" t="s">
        <v>48</v>
      </c>
      <c r="AC333" s="257" t="s">
        <v>65</v>
      </c>
    </row>
    <row r="334" spans="1:29" ht="37.5" customHeight="1" x14ac:dyDescent="0.25">
      <c r="A334" s="64" t="s">
        <v>532</v>
      </c>
      <c r="B334" s="64" t="s">
        <v>533</v>
      </c>
      <c r="C334" s="37">
        <v>4301031254</v>
      </c>
      <c r="D334" s="374">
        <v>4680115883154</v>
      </c>
      <c r="E334" s="374"/>
      <c r="F334" s="63">
        <v>0.28000000000000003</v>
      </c>
      <c r="G334" s="38">
        <v>6</v>
      </c>
      <c r="H334" s="63">
        <v>1.68</v>
      </c>
      <c r="I334" s="63">
        <v>1.81</v>
      </c>
      <c r="J334" s="38">
        <v>234</v>
      </c>
      <c r="K334" s="39" t="s">
        <v>79</v>
      </c>
      <c r="L334" s="38">
        <v>45</v>
      </c>
      <c r="M334" s="568" t="s">
        <v>534</v>
      </c>
      <c r="N334" s="376"/>
      <c r="O334" s="376"/>
      <c r="P334" s="376"/>
      <c r="Q334" s="377"/>
      <c r="R334" s="40" t="s">
        <v>48</v>
      </c>
      <c r="S334" s="40" t="s">
        <v>48</v>
      </c>
      <c r="T334" s="41" t="s">
        <v>0</v>
      </c>
      <c r="U334" s="59">
        <v>0</v>
      </c>
      <c r="V334" s="56">
        <f t="shared" si="14"/>
        <v>0</v>
      </c>
      <c r="W334" s="42" t="str">
        <f t="shared" si="15"/>
        <v/>
      </c>
      <c r="X334" s="69" t="s">
        <v>48</v>
      </c>
      <c r="Y334" s="70" t="s">
        <v>48</v>
      </c>
      <c r="AC334" s="258" t="s">
        <v>65</v>
      </c>
    </row>
    <row r="335" spans="1:29" ht="37.5" customHeight="1" x14ac:dyDescent="0.25">
      <c r="A335" s="64" t="s">
        <v>535</v>
      </c>
      <c r="B335" s="64" t="s">
        <v>536</v>
      </c>
      <c r="C335" s="37">
        <v>4301031171</v>
      </c>
      <c r="D335" s="374">
        <v>4607091389524</v>
      </c>
      <c r="E335" s="374"/>
      <c r="F335" s="63">
        <v>0.35</v>
      </c>
      <c r="G335" s="38">
        <v>6</v>
      </c>
      <c r="H335" s="63">
        <v>2.1</v>
      </c>
      <c r="I335" s="63">
        <v>2.23</v>
      </c>
      <c r="J335" s="38">
        <v>234</v>
      </c>
      <c r="K335" s="39" t="s">
        <v>79</v>
      </c>
      <c r="L335" s="38">
        <v>45</v>
      </c>
      <c r="M335" s="56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5" s="376"/>
      <c r="O335" s="376"/>
      <c r="P335" s="376"/>
      <c r="Q335" s="377"/>
      <c r="R335" s="40" t="s">
        <v>48</v>
      </c>
      <c r="S335" s="40" t="s">
        <v>48</v>
      </c>
      <c r="T335" s="41" t="s">
        <v>0</v>
      </c>
      <c r="U335" s="59">
        <v>0</v>
      </c>
      <c r="V335" s="56">
        <f t="shared" si="14"/>
        <v>0</v>
      </c>
      <c r="W335" s="42" t="str">
        <f t="shared" si="15"/>
        <v/>
      </c>
      <c r="X335" s="69" t="s">
        <v>48</v>
      </c>
      <c r="Y335" s="70" t="s">
        <v>48</v>
      </c>
      <c r="AC335" s="259" t="s">
        <v>65</v>
      </c>
    </row>
    <row r="336" spans="1:29" ht="27" customHeight="1" x14ac:dyDescent="0.25">
      <c r="A336" s="64" t="s">
        <v>537</v>
      </c>
      <c r="B336" s="64" t="s">
        <v>538</v>
      </c>
      <c r="C336" s="37">
        <v>4301031258</v>
      </c>
      <c r="D336" s="374">
        <v>4680115883161</v>
      </c>
      <c r="E336" s="374"/>
      <c r="F336" s="63">
        <v>0.28000000000000003</v>
      </c>
      <c r="G336" s="38">
        <v>6</v>
      </c>
      <c r="H336" s="63">
        <v>1.68</v>
      </c>
      <c r="I336" s="63">
        <v>1.81</v>
      </c>
      <c r="J336" s="38">
        <v>234</v>
      </c>
      <c r="K336" s="39" t="s">
        <v>79</v>
      </c>
      <c r="L336" s="38">
        <v>45</v>
      </c>
      <c r="M336" s="570" t="s">
        <v>539</v>
      </c>
      <c r="N336" s="376"/>
      <c r="O336" s="376"/>
      <c r="P336" s="376"/>
      <c r="Q336" s="377"/>
      <c r="R336" s="40" t="s">
        <v>48</v>
      </c>
      <c r="S336" s="40" t="s">
        <v>48</v>
      </c>
      <c r="T336" s="41" t="s">
        <v>0</v>
      </c>
      <c r="U336" s="59">
        <v>0</v>
      </c>
      <c r="V336" s="56">
        <f t="shared" si="14"/>
        <v>0</v>
      </c>
      <c r="W336" s="42" t="str">
        <f t="shared" si="15"/>
        <v/>
      </c>
      <c r="X336" s="69" t="s">
        <v>48</v>
      </c>
      <c r="Y336" s="70" t="s">
        <v>48</v>
      </c>
      <c r="AC336" s="260" t="s">
        <v>65</v>
      </c>
    </row>
    <row r="337" spans="1:29" ht="27" customHeight="1" x14ac:dyDescent="0.25">
      <c r="A337" s="64" t="s">
        <v>540</v>
      </c>
      <c r="B337" s="64" t="s">
        <v>541</v>
      </c>
      <c r="C337" s="37">
        <v>4301031170</v>
      </c>
      <c r="D337" s="374">
        <v>4607091384345</v>
      </c>
      <c r="E337" s="374"/>
      <c r="F337" s="63">
        <v>0.35</v>
      </c>
      <c r="G337" s="38">
        <v>6</v>
      </c>
      <c r="H337" s="63">
        <v>2.1</v>
      </c>
      <c r="I337" s="63">
        <v>2.23</v>
      </c>
      <c r="J337" s="38">
        <v>234</v>
      </c>
      <c r="K337" s="39" t="s">
        <v>79</v>
      </c>
      <c r="L337" s="38">
        <v>45</v>
      </c>
      <c r="M337" s="57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7" s="376"/>
      <c r="O337" s="376"/>
      <c r="P337" s="376"/>
      <c r="Q337" s="377"/>
      <c r="R337" s="40" t="s">
        <v>48</v>
      </c>
      <c r="S337" s="40" t="s">
        <v>48</v>
      </c>
      <c r="T337" s="41" t="s">
        <v>0</v>
      </c>
      <c r="U337" s="59">
        <v>0</v>
      </c>
      <c r="V337" s="56">
        <f t="shared" si="14"/>
        <v>0</v>
      </c>
      <c r="W337" s="42" t="str">
        <f t="shared" si="15"/>
        <v/>
      </c>
      <c r="X337" s="69" t="s">
        <v>48</v>
      </c>
      <c r="Y337" s="70" t="s">
        <v>48</v>
      </c>
      <c r="AC337" s="261" t="s">
        <v>65</v>
      </c>
    </row>
    <row r="338" spans="1:29" ht="27" customHeight="1" x14ac:dyDescent="0.25">
      <c r="A338" s="64" t="s">
        <v>542</v>
      </c>
      <c r="B338" s="64" t="s">
        <v>543</v>
      </c>
      <c r="C338" s="37">
        <v>4301031256</v>
      </c>
      <c r="D338" s="374">
        <v>4680115883178</v>
      </c>
      <c r="E338" s="374"/>
      <c r="F338" s="63">
        <v>0.28000000000000003</v>
      </c>
      <c r="G338" s="38">
        <v>6</v>
      </c>
      <c r="H338" s="63">
        <v>1.68</v>
      </c>
      <c r="I338" s="63">
        <v>1.81</v>
      </c>
      <c r="J338" s="38">
        <v>234</v>
      </c>
      <c r="K338" s="39" t="s">
        <v>79</v>
      </c>
      <c r="L338" s="38">
        <v>45</v>
      </c>
      <c r="M338" s="572" t="s">
        <v>544</v>
      </c>
      <c r="N338" s="376"/>
      <c r="O338" s="376"/>
      <c r="P338" s="376"/>
      <c r="Q338" s="377"/>
      <c r="R338" s="40" t="s">
        <v>48</v>
      </c>
      <c r="S338" s="40" t="s">
        <v>48</v>
      </c>
      <c r="T338" s="41" t="s">
        <v>0</v>
      </c>
      <c r="U338" s="59">
        <v>0</v>
      </c>
      <c r="V338" s="56">
        <f t="shared" si="14"/>
        <v>0</v>
      </c>
      <c r="W338" s="42" t="str">
        <f t="shared" si="15"/>
        <v/>
      </c>
      <c r="X338" s="69" t="s">
        <v>48</v>
      </c>
      <c r="Y338" s="70" t="s">
        <v>48</v>
      </c>
      <c r="AC338" s="262" t="s">
        <v>65</v>
      </c>
    </row>
    <row r="339" spans="1:29" ht="27" customHeight="1" x14ac:dyDescent="0.25">
      <c r="A339" s="64" t="s">
        <v>545</v>
      </c>
      <c r="B339" s="64" t="s">
        <v>546</v>
      </c>
      <c r="C339" s="37">
        <v>4301031172</v>
      </c>
      <c r="D339" s="374">
        <v>4607091389531</v>
      </c>
      <c r="E339" s="374"/>
      <c r="F339" s="63">
        <v>0.35</v>
      </c>
      <c r="G339" s="38">
        <v>6</v>
      </c>
      <c r="H339" s="63">
        <v>2.1</v>
      </c>
      <c r="I339" s="63">
        <v>2.23</v>
      </c>
      <c r="J339" s="38">
        <v>234</v>
      </c>
      <c r="K339" s="39" t="s">
        <v>79</v>
      </c>
      <c r="L339" s="38">
        <v>45</v>
      </c>
      <c r="M339" s="57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9" s="376"/>
      <c r="O339" s="376"/>
      <c r="P339" s="376"/>
      <c r="Q339" s="377"/>
      <c r="R339" s="40" t="s">
        <v>48</v>
      </c>
      <c r="S339" s="40" t="s">
        <v>48</v>
      </c>
      <c r="T339" s="41" t="s">
        <v>0</v>
      </c>
      <c r="U339" s="59">
        <v>0</v>
      </c>
      <c r="V339" s="56">
        <f t="shared" si="14"/>
        <v>0</v>
      </c>
      <c r="W339" s="42" t="str">
        <f t="shared" si="15"/>
        <v/>
      </c>
      <c r="X339" s="69" t="s">
        <v>48</v>
      </c>
      <c r="Y339" s="70" t="s">
        <v>48</v>
      </c>
      <c r="AC339" s="263" t="s">
        <v>65</v>
      </c>
    </row>
    <row r="340" spans="1:29" x14ac:dyDescent="0.2">
      <c r="A340" s="381"/>
      <c r="B340" s="381"/>
      <c r="C340" s="381"/>
      <c r="D340" s="381"/>
      <c r="E340" s="381"/>
      <c r="F340" s="381"/>
      <c r="G340" s="381"/>
      <c r="H340" s="381"/>
      <c r="I340" s="381"/>
      <c r="J340" s="381"/>
      <c r="K340" s="381"/>
      <c r="L340" s="382"/>
      <c r="M340" s="378" t="s">
        <v>43</v>
      </c>
      <c r="N340" s="379"/>
      <c r="O340" s="379"/>
      <c r="P340" s="379"/>
      <c r="Q340" s="379"/>
      <c r="R340" s="379"/>
      <c r="S340" s="380"/>
      <c r="T340" s="43" t="s">
        <v>42</v>
      </c>
      <c r="U340" s="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>0</v>
      </c>
      <c r="V340" s="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>0</v>
      </c>
      <c r="W340" s="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>0</v>
      </c>
      <c r="X340" s="68"/>
      <c r="Y340" s="68"/>
    </row>
    <row r="341" spans="1:29" x14ac:dyDescent="0.2">
      <c r="A341" s="381"/>
      <c r="B341" s="381"/>
      <c r="C341" s="381"/>
      <c r="D341" s="381"/>
      <c r="E341" s="381"/>
      <c r="F341" s="381"/>
      <c r="G341" s="381"/>
      <c r="H341" s="381"/>
      <c r="I341" s="381"/>
      <c r="J341" s="381"/>
      <c r="K341" s="381"/>
      <c r="L341" s="382"/>
      <c r="M341" s="378" t="s">
        <v>43</v>
      </c>
      <c r="N341" s="379"/>
      <c r="O341" s="379"/>
      <c r="P341" s="379"/>
      <c r="Q341" s="379"/>
      <c r="R341" s="379"/>
      <c r="S341" s="380"/>
      <c r="T341" s="43" t="s">
        <v>0</v>
      </c>
      <c r="U341" s="44">
        <f>IFERROR(SUM(U327:U339),"0")</f>
        <v>0</v>
      </c>
      <c r="V341" s="44">
        <f>IFERROR(SUM(V327:V339),"0")</f>
        <v>0</v>
      </c>
      <c r="W341" s="43"/>
      <c r="X341" s="68"/>
      <c r="Y341" s="68"/>
    </row>
    <row r="342" spans="1:29" ht="14.25" customHeight="1" x14ac:dyDescent="0.25">
      <c r="A342" s="373" t="s">
        <v>80</v>
      </c>
      <c r="B342" s="373"/>
      <c r="C342" s="373"/>
      <c r="D342" s="373"/>
      <c r="E342" s="373"/>
      <c r="F342" s="373"/>
      <c r="G342" s="373"/>
      <c r="H342" s="373"/>
      <c r="I342" s="373"/>
      <c r="J342" s="373"/>
      <c r="K342" s="373"/>
      <c r="L342" s="373"/>
      <c r="M342" s="373"/>
      <c r="N342" s="373"/>
      <c r="O342" s="373"/>
      <c r="P342" s="373"/>
      <c r="Q342" s="373"/>
      <c r="R342" s="373"/>
      <c r="S342" s="373"/>
      <c r="T342" s="373"/>
      <c r="U342" s="373"/>
      <c r="V342" s="373"/>
      <c r="W342" s="373"/>
      <c r="X342" s="67"/>
      <c r="Y342" s="67"/>
    </row>
    <row r="343" spans="1:29" ht="27" customHeight="1" x14ac:dyDescent="0.25">
      <c r="A343" s="64" t="s">
        <v>547</v>
      </c>
      <c r="B343" s="64" t="s">
        <v>548</v>
      </c>
      <c r="C343" s="37">
        <v>4301051258</v>
      </c>
      <c r="D343" s="374">
        <v>4607091389685</v>
      </c>
      <c r="E343" s="374"/>
      <c r="F343" s="63">
        <v>1.3</v>
      </c>
      <c r="G343" s="38">
        <v>6</v>
      </c>
      <c r="H343" s="63">
        <v>7.8</v>
      </c>
      <c r="I343" s="63">
        <v>8.3460000000000001</v>
      </c>
      <c r="J343" s="38">
        <v>56</v>
      </c>
      <c r="K343" s="39" t="s">
        <v>143</v>
      </c>
      <c r="L343" s="38">
        <v>45</v>
      </c>
      <c r="M343" s="57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3" s="376"/>
      <c r="O343" s="376"/>
      <c r="P343" s="376"/>
      <c r="Q343" s="377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IFERROR(IF(V343=0,"",ROUNDUP(V343/H343,0)*0.02175),"")</f>
        <v/>
      </c>
      <c r="X343" s="69" t="s">
        <v>48</v>
      </c>
      <c r="Y343" s="70" t="s">
        <v>48</v>
      </c>
      <c r="AC343" s="264" t="s">
        <v>65</v>
      </c>
    </row>
    <row r="344" spans="1:29" ht="27" customHeight="1" x14ac:dyDescent="0.25">
      <c r="A344" s="64" t="s">
        <v>549</v>
      </c>
      <c r="B344" s="64" t="s">
        <v>550</v>
      </c>
      <c r="C344" s="37">
        <v>4301051431</v>
      </c>
      <c r="D344" s="374">
        <v>4607091389654</v>
      </c>
      <c r="E344" s="374"/>
      <c r="F344" s="63">
        <v>0.33</v>
      </c>
      <c r="G344" s="38">
        <v>6</v>
      </c>
      <c r="H344" s="63">
        <v>1.98</v>
      </c>
      <c r="I344" s="63">
        <v>2.258</v>
      </c>
      <c r="J344" s="38">
        <v>156</v>
      </c>
      <c r="K344" s="39" t="s">
        <v>143</v>
      </c>
      <c r="L344" s="38">
        <v>45</v>
      </c>
      <c r="M344" s="575" t="s">
        <v>551</v>
      </c>
      <c r="N344" s="376"/>
      <c r="O344" s="376"/>
      <c r="P344" s="376"/>
      <c r="Q344" s="377"/>
      <c r="R344" s="40" t="s">
        <v>48</v>
      </c>
      <c r="S344" s="40" t="s">
        <v>48</v>
      </c>
      <c r="T344" s="41" t="s">
        <v>0</v>
      </c>
      <c r="U344" s="59">
        <v>0</v>
      </c>
      <c r="V344" s="56">
        <f>IFERROR(IF(U344="",0,CEILING((U344/$H344),1)*$H344),"")</f>
        <v>0</v>
      </c>
      <c r="W344" s="42" t="str">
        <f>IFERROR(IF(V344=0,"",ROUNDUP(V344/H344,0)*0.00753),"")</f>
        <v/>
      </c>
      <c r="X344" s="69" t="s">
        <v>48</v>
      </c>
      <c r="Y344" s="70" t="s">
        <v>48</v>
      </c>
      <c r="AC344" s="265" t="s">
        <v>65</v>
      </c>
    </row>
    <row r="345" spans="1:29" ht="27" customHeight="1" x14ac:dyDescent="0.25">
      <c r="A345" s="64" t="s">
        <v>552</v>
      </c>
      <c r="B345" s="64" t="s">
        <v>553</v>
      </c>
      <c r="C345" s="37">
        <v>4301051284</v>
      </c>
      <c r="D345" s="374">
        <v>4607091384352</v>
      </c>
      <c r="E345" s="374"/>
      <c r="F345" s="63">
        <v>0.6</v>
      </c>
      <c r="G345" s="38">
        <v>4</v>
      </c>
      <c r="H345" s="63">
        <v>2.4</v>
      </c>
      <c r="I345" s="63">
        <v>2.6459999999999999</v>
      </c>
      <c r="J345" s="38">
        <v>120</v>
      </c>
      <c r="K345" s="39" t="s">
        <v>143</v>
      </c>
      <c r="L345" s="38">
        <v>45</v>
      </c>
      <c r="M345" s="5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5" s="376"/>
      <c r="O345" s="376"/>
      <c r="P345" s="376"/>
      <c r="Q345" s="377"/>
      <c r="R345" s="40" t="s">
        <v>48</v>
      </c>
      <c r="S345" s="40" t="s">
        <v>48</v>
      </c>
      <c r="T345" s="41" t="s">
        <v>0</v>
      </c>
      <c r="U345" s="59">
        <v>0</v>
      </c>
      <c r="V345" s="56">
        <f>IFERROR(IF(U345="",0,CEILING((U345/$H345),1)*$H345),"")</f>
        <v>0</v>
      </c>
      <c r="W345" s="42" t="str">
        <f>IFERROR(IF(V345=0,"",ROUNDUP(V345/H345,0)*0.00937),"")</f>
        <v/>
      </c>
      <c r="X345" s="69" t="s">
        <v>48</v>
      </c>
      <c r="Y345" s="70" t="s">
        <v>48</v>
      </c>
      <c r="AC345" s="266" t="s">
        <v>65</v>
      </c>
    </row>
    <row r="346" spans="1:29" ht="27" customHeight="1" x14ac:dyDescent="0.25">
      <c r="A346" s="64" t="s">
        <v>554</v>
      </c>
      <c r="B346" s="64" t="s">
        <v>555</v>
      </c>
      <c r="C346" s="37">
        <v>4301051257</v>
      </c>
      <c r="D346" s="374">
        <v>4607091389661</v>
      </c>
      <c r="E346" s="374"/>
      <c r="F346" s="63">
        <v>0.55000000000000004</v>
      </c>
      <c r="G346" s="38">
        <v>4</v>
      </c>
      <c r="H346" s="63">
        <v>2.2000000000000002</v>
      </c>
      <c r="I346" s="63">
        <v>2.492</v>
      </c>
      <c r="J346" s="38">
        <v>120</v>
      </c>
      <c r="K346" s="39" t="s">
        <v>143</v>
      </c>
      <c r="L346" s="38">
        <v>45</v>
      </c>
      <c r="M346" s="57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6" s="376"/>
      <c r="O346" s="376"/>
      <c r="P346" s="376"/>
      <c r="Q346" s="377"/>
      <c r="R346" s="40" t="s">
        <v>48</v>
      </c>
      <c r="S346" s="40" t="s">
        <v>48</v>
      </c>
      <c r="T346" s="41" t="s">
        <v>0</v>
      </c>
      <c r="U346" s="59">
        <v>0</v>
      </c>
      <c r="V346" s="56">
        <f>IFERROR(IF(U346="",0,CEILING((U346/$H346),1)*$H346),"")</f>
        <v>0</v>
      </c>
      <c r="W346" s="42" t="str">
        <f>IFERROR(IF(V346=0,"",ROUNDUP(V346/H346,0)*0.00937),"")</f>
        <v/>
      </c>
      <c r="X346" s="69" t="s">
        <v>48</v>
      </c>
      <c r="Y346" s="70" t="s">
        <v>48</v>
      </c>
      <c r="AC346" s="267" t="s">
        <v>65</v>
      </c>
    </row>
    <row r="347" spans="1:29" x14ac:dyDescent="0.2">
      <c r="A347" s="381"/>
      <c r="B347" s="381"/>
      <c r="C347" s="381"/>
      <c r="D347" s="381"/>
      <c r="E347" s="381"/>
      <c r="F347" s="381"/>
      <c r="G347" s="381"/>
      <c r="H347" s="381"/>
      <c r="I347" s="381"/>
      <c r="J347" s="381"/>
      <c r="K347" s="381"/>
      <c r="L347" s="382"/>
      <c r="M347" s="378" t="s">
        <v>43</v>
      </c>
      <c r="N347" s="379"/>
      <c r="O347" s="379"/>
      <c r="P347" s="379"/>
      <c r="Q347" s="379"/>
      <c r="R347" s="379"/>
      <c r="S347" s="380"/>
      <c r="T347" s="43" t="s">
        <v>42</v>
      </c>
      <c r="U347" s="44">
        <f>IFERROR(U343/H343,"0")+IFERROR(U344/H344,"0")+IFERROR(U345/H345,"0")+IFERROR(U346/H346,"0")</f>
        <v>0</v>
      </c>
      <c r="V347" s="44">
        <f>IFERROR(V343/H343,"0")+IFERROR(V344/H344,"0")+IFERROR(V345/H345,"0")+IFERROR(V346/H346,"0")</f>
        <v>0</v>
      </c>
      <c r="W347" s="44">
        <f>IFERROR(IF(W343="",0,W343),"0")+IFERROR(IF(W344="",0,W344),"0")+IFERROR(IF(W345="",0,W345),"0")+IFERROR(IF(W346="",0,W346),"0")</f>
        <v>0</v>
      </c>
      <c r="X347" s="68"/>
      <c r="Y347" s="68"/>
    </row>
    <row r="348" spans="1:29" x14ac:dyDescent="0.2">
      <c r="A348" s="381"/>
      <c r="B348" s="381"/>
      <c r="C348" s="381"/>
      <c r="D348" s="381"/>
      <c r="E348" s="381"/>
      <c r="F348" s="381"/>
      <c r="G348" s="381"/>
      <c r="H348" s="381"/>
      <c r="I348" s="381"/>
      <c r="J348" s="381"/>
      <c r="K348" s="381"/>
      <c r="L348" s="382"/>
      <c r="M348" s="378" t="s">
        <v>43</v>
      </c>
      <c r="N348" s="379"/>
      <c r="O348" s="379"/>
      <c r="P348" s="379"/>
      <c r="Q348" s="379"/>
      <c r="R348" s="379"/>
      <c r="S348" s="380"/>
      <c r="T348" s="43" t="s">
        <v>0</v>
      </c>
      <c r="U348" s="44">
        <f>IFERROR(SUM(U343:U346),"0")</f>
        <v>0</v>
      </c>
      <c r="V348" s="44">
        <f>IFERROR(SUM(V343:V346),"0")</f>
        <v>0</v>
      </c>
      <c r="W348" s="43"/>
      <c r="X348" s="68"/>
      <c r="Y348" s="68"/>
    </row>
    <row r="349" spans="1:29" ht="14.25" customHeight="1" x14ac:dyDescent="0.25">
      <c r="A349" s="373" t="s">
        <v>214</v>
      </c>
      <c r="B349" s="373"/>
      <c r="C349" s="373"/>
      <c r="D349" s="373"/>
      <c r="E349" s="373"/>
      <c r="F349" s="373"/>
      <c r="G349" s="373"/>
      <c r="H349" s="373"/>
      <c r="I349" s="373"/>
      <c r="J349" s="373"/>
      <c r="K349" s="373"/>
      <c r="L349" s="373"/>
      <c r="M349" s="373"/>
      <c r="N349" s="373"/>
      <c r="O349" s="373"/>
      <c r="P349" s="373"/>
      <c r="Q349" s="373"/>
      <c r="R349" s="373"/>
      <c r="S349" s="373"/>
      <c r="T349" s="373"/>
      <c r="U349" s="373"/>
      <c r="V349" s="373"/>
      <c r="W349" s="373"/>
      <c r="X349" s="67"/>
      <c r="Y349" s="67"/>
    </row>
    <row r="350" spans="1:29" ht="27" customHeight="1" x14ac:dyDescent="0.25">
      <c r="A350" s="64" t="s">
        <v>556</v>
      </c>
      <c r="B350" s="64" t="s">
        <v>557</v>
      </c>
      <c r="C350" s="37">
        <v>4301060352</v>
      </c>
      <c r="D350" s="374">
        <v>4680115881648</v>
      </c>
      <c r="E350" s="374"/>
      <c r="F350" s="63">
        <v>1</v>
      </c>
      <c r="G350" s="38">
        <v>4</v>
      </c>
      <c r="H350" s="63">
        <v>4</v>
      </c>
      <c r="I350" s="63">
        <v>4.4039999999999999</v>
      </c>
      <c r="J350" s="38">
        <v>104</v>
      </c>
      <c r="K350" s="39" t="s">
        <v>79</v>
      </c>
      <c r="L350" s="38">
        <v>35</v>
      </c>
      <c r="M350" s="578" t="s">
        <v>558</v>
      </c>
      <c r="N350" s="376"/>
      <c r="O350" s="376"/>
      <c r="P350" s="376"/>
      <c r="Q350" s="377"/>
      <c r="R350" s="40" t="s">
        <v>48</v>
      </c>
      <c r="S350" s="40" t="s">
        <v>48</v>
      </c>
      <c r="T350" s="41" t="s">
        <v>0</v>
      </c>
      <c r="U350" s="59">
        <v>0</v>
      </c>
      <c r="V350" s="56">
        <f>IFERROR(IF(U350="",0,CEILING((U350/$H350),1)*$H350),"")</f>
        <v>0</v>
      </c>
      <c r="W350" s="42" t="str">
        <f>IFERROR(IF(V350=0,"",ROUNDUP(V350/H350,0)*0.01196),"")</f>
        <v/>
      </c>
      <c r="X350" s="69" t="s">
        <v>48</v>
      </c>
      <c r="Y350" s="70" t="s">
        <v>48</v>
      </c>
      <c r="AC350" s="268" t="s">
        <v>65</v>
      </c>
    </row>
    <row r="351" spans="1:29" x14ac:dyDescent="0.2">
      <c r="A351" s="381"/>
      <c r="B351" s="381"/>
      <c r="C351" s="381"/>
      <c r="D351" s="381"/>
      <c r="E351" s="381"/>
      <c r="F351" s="381"/>
      <c r="G351" s="381"/>
      <c r="H351" s="381"/>
      <c r="I351" s="381"/>
      <c r="J351" s="381"/>
      <c r="K351" s="381"/>
      <c r="L351" s="382"/>
      <c r="M351" s="378" t="s">
        <v>43</v>
      </c>
      <c r="N351" s="379"/>
      <c r="O351" s="379"/>
      <c r="P351" s="379"/>
      <c r="Q351" s="379"/>
      <c r="R351" s="379"/>
      <c r="S351" s="380"/>
      <c r="T351" s="43" t="s">
        <v>42</v>
      </c>
      <c r="U351" s="44">
        <f>IFERROR(U350/H350,"0")</f>
        <v>0</v>
      </c>
      <c r="V351" s="44">
        <f>IFERROR(V350/H350,"0")</f>
        <v>0</v>
      </c>
      <c r="W351" s="44">
        <f>IFERROR(IF(W350="",0,W350),"0")</f>
        <v>0</v>
      </c>
      <c r="X351" s="68"/>
      <c r="Y351" s="68"/>
    </row>
    <row r="352" spans="1:29" x14ac:dyDescent="0.2">
      <c r="A352" s="381"/>
      <c r="B352" s="381"/>
      <c r="C352" s="381"/>
      <c r="D352" s="381"/>
      <c r="E352" s="381"/>
      <c r="F352" s="381"/>
      <c r="G352" s="381"/>
      <c r="H352" s="381"/>
      <c r="I352" s="381"/>
      <c r="J352" s="381"/>
      <c r="K352" s="381"/>
      <c r="L352" s="382"/>
      <c r="M352" s="378" t="s">
        <v>43</v>
      </c>
      <c r="N352" s="379"/>
      <c r="O352" s="379"/>
      <c r="P352" s="379"/>
      <c r="Q352" s="379"/>
      <c r="R352" s="379"/>
      <c r="S352" s="380"/>
      <c r="T352" s="43" t="s">
        <v>0</v>
      </c>
      <c r="U352" s="44">
        <f>IFERROR(SUM(U350:U350),"0")</f>
        <v>0</v>
      </c>
      <c r="V352" s="44">
        <f>IFERROR(SUM(V350:V350),"0")</f>
        <v>0</v>
      </c>
      <c r="W352" s="43"/>
      <c r="X352" s="68"/>
      <c r="Y352" s="68"/>
    </row>
    <row r="353" spans="1:29" ht="14.25" customHeight="1" x14ac:dyDescent="0.25">
      <c r="A353" s="373" t="s">
        <v>94</v>
      </c>
      <c r="B353" s="373"/>
      <c r="C353" s="373"/>
      <c r="D353" s="373"/>
      <c r="E353" s="373"/>
      <c r="F353" s="373"/>
      <c r="G353" s="373"/>
      <c r="H353" s="373"/>
      <c r="I353" s="373"/>
      <c r="J353" s="373"/>
      <c r="K353" s="373"/>
      <c r="L353" s="373"/>
      <c r="M353" s="373"/>
      <c r="N353" s="373"/>
      <c r="O353" s="373"/>
      <c r="P353" s="373"/>
      <c r="Q353" s="373"/>
      <c r="R353" s="373"/>
      <c r="S353" s="373"/>
      <c r="T353" s="373"/>
      <c r="U353" s="373"/>
      <c r="V353" s="373"/>
      <c r="W353" s="373"/>
      <c r="X353" s="67"/>
      <c r="Y353" s="67"/>
    </row>
    <row r="354" spans="1:29" ht="27" customHeight="1" x14ac:dyDescent="0.25">
      <c r="A354" s="64" t="s">
        <v>559</v>
      </c>
      <c r="B354" s="64" t="s">
        <v>560</v>
      </c>
      <c r="C354" s="37">
        <v>4301032042</v>
      </c>
      <c r="D354" s="374">
        <v>4680115883017</v>
      </c>
      <c r="E354" s="374"/>
      <c r="F354" s="63">
        <v>0.03</v>
      </c>
      <c r="G354" s="38">
        <v>20</v>
      </c>
      <c r="H354" s="63">
        <v>0.6</v>
      </c>
      <c r="I354" s="63">
        <v>0.63</v>
      </c>
      <c r="J354" s="38">
        <v>350</v>
      </c>
      <c r="K354" s="39" t="s">
        <v>562</v>
      </c>
      <c r="L354" s="38">
        <v>60</v>
      </c>
      <c r="M354" s="579" t="s">
        <v>561</v>
      </c>
      <c r="N354" s="376"/>
      <c r="O354" s="376"/>
      <c r="P354" s="376"/>
      <c r="Q354" s="377"/>
      <c r="R354" s="40" t="s">
        <v>48</v>
      </c>
      <c r="S354" s="40" t="s">
        <v>48</v>
      </c>
      <c r="T354" s="41" t="s">
        <v>0</v>
      </c>
      <c r="U354" s="59">
        <v>0</v>
      </c>
      <c r="V354" s="56">
        <f>IFERROR(IF(U354="",0,CEILING((U354/$H354),1)*$H354),"")</f>
        <v>0</v>
      </c>
      <c r="W354" s="42" t="str">
        <f>IFERROR(IF(V354=0,"",ROUNDUP(V354/H354,0)*0.00349),"")</f>
        <v/>
      </c>
      <c r="X354" s="69" t="s">
        <v>48</v>
      </c>
      <c r="Y354" s="70" t="s">
        <v>48</v>
      </c>
      <c r="AC354" s="269" t="s">
        <v>65</v>
      </c>
    </row>
    <row r="355" spans="1:29" ht="27" customHeight="1" x14ac:dyDescent="0.25">
      <c r="A355" s="64" t="s">
        <v>563</v>
      </c>
      <c r="B355" s="64" t="s">
        <v>564</v>
      </c>
      <c r="C355" s="37">
        <v>4301032043</v>
      </c>
      <c r="D355" s="374">
        <v>4680115883031</v>
      </c>
      <c r="E355" s="374"/>
      <c r="F355" s="63">
        <v>0.03</v>
      </c>
      <c r="G355" s="38">
        <v>20</v>
      </c>
      <c r="H355" s="63">
        <v>0.6</v>
      </c>
      <c r="I355" s="63">
        <v>0.63</v>
      </c>
      <c r="J355" s="38">
        <v>350</v>
      </c>
      <c r="K355" s="39" t="s">
        <v>562</v>
      </c>
      <c r="L355" s="38">
        <v>60</v>
      </c>
      <c r="M355" s="580" t="s">
        <v>565</v>
      </c>
      <c r="N355" s="376"/>
      <c r="O355" s="376"/>
      <c r="P355" s="376"/>
      <c r="Q355" s="377"/>
      <c r="R355" s="40" t="s">
        <v>48</v>
      </c>
      <c r="S355" s="40" t="s">
        <v>48</v>
      </c>
      <c r="T355" s="41" t="s">
        <v>0</v>
      </c>
      <c r="U355" s="59">
        <v>0</v>
      </c>
      <c r="V355" s="56">
        <f>IFERROR(IF(U355="",0,CEILING((U355/$H355),1)*$H355),"")</f>
        <v>0</v>
      </c>
      <c r="W355" s="42" t="str">
        <f>IFERROR(IF(V355=0,"",ROUNDUP(V355/H355,0)*0.00349),"")</f>
        <v/>
      </c>
      <c r="X355" s="69" t="s">
        <v>48</v>
      </c>
      <c r="Y355" s="70" t="s">
        <v>48</v>
      </c>
      <c r="AC355" s="270" t="s">
        <v>65</v>
      </c>
    </row>
    <row r="356" spans="1:29" ht="27" customHeight="1" x14ac:dyDescent="0.25">
      <c r="A356" s="64" t="s">
        <v>566</v>
      </c>
      <c r="B356" s="64" t="s">
        <v>567</v>
      </c>
      <c r="C356" s="37">
        <v>4301032041</v>
      </c>
      <c r="D356" s="374">
        <v>4680115883024</v>
      </c>
      <c r="E356" s="374"/>
      <c r="F356" s="63">
        <v>0.03</v>
      </c>
      <c r="G356" s="38">
        <v>20</v>
      </c>
      <c r="H356" s="63">
        <v>0.6</v>
      </c>
      <c r="I356" s="63">
        <v>0.63</v>
      </c>
      <c r="J356" s="38">
        <v>350</v>
      </c>
      <c r="K356" s="39" t="s">
        <v>562</v>
      </c>
      <c r="L356" s="38">
        <v>60</v>
      </c>
      <c r="M356" s="581" t="s">
        <v>568</v>
      </c>
      <c r="N356" s="376"/>
      <c r="O356" s="376"/>
      <c r="P356" s="376"/>
      <c r="Q356" s="377"/>
      <c r="R356" s="40" t="s">
        <v>48</v>
      </c>
      <c r="S356" s="40" t="s">
        <v>48</v>
      </c>
      <c r="T356" s="41" t="s">
        <v>0</v>
      </c>
      <c r="U356" s="59">
        <v>0</v>
      </c>
      <c r="V356" s="56">
        <f>IFERROR(IF(U356="",0,CEILING((U356/$H356),1)*$H356),"")</f>
        <v>0</v>
      </c>
      <c r="W356" s="42" t="str">
        <f>IFERROR(IF(V356=0,"",ROUNDUP(V356/H356,0)*0.00349),"")</f>
        <v/>
      </c>
      <c r="X356" s="69" t="s">
        <v>48</v>
      </c>
      <c r="Y356" s="70" t="s">
        <v>48</v>
      </c>
      <c r="AC356" s="271" t="s">
        <v>65</v>
      </c>
    </row>
    <row r="357" spans="1:29" x14ac:dyDescent="0.2">
      <c r="A357" s="381"/>
      <c r="B357" s="381"/>
      <c r="C357" s="381"/>
      <c r="D357" s="381"/>
      <c r="E357" s="381"/>
      <c r="F357" s="381"/>
      <c r="G357" s="381"/>
      <c r="H357" s="381"/>
      <c r="I357" s="381"/>
      <c r="J357" s="381"/>
      <c r="K357" s="381"/>
      <c r="L357" s="382"/>
      <c r="M357" s="378" t="s">
        <v>43</v>
      </c>
      <c r="N357" s="379"/>
      <c r="O357" s="379"/>
      <c r="P357" s="379"/>
      <c r="Q357" s="379"/>
      <c r="R357" s="379"/>
      <c r="S357" s="380"/>
      <c r="T357" s="43" t="s">
        <v>42</v>
      </c>
      <c r="U357" s="44">
        <f>IFERROR(U354/H354,"0")+IFERROR(U355/H355,"0")+IFERROR(U356/H356,"0")</f>
        <v>0</v>
      </c>
      <c r="V357" s="44">
        <f>IFERROR(V354/H354,"0")+IFERROR(V355/H355,"0")+IFERROR(V356/H356,"0")</f>
        <v>0</v>
      </c>
      <c r="W357" s="44">
        <f>IFERROR(IF(W354="",0,W354),"0")+IFERROR(IF(W355="",0,W355),"0")+IFERROR(IF(W356="",0,W356),"0")</f>
        <v>0</v>
      </c>
      <c r="X357" s="68"/>
      <c r="Y357" s="68"/>
    </row>
    <row r="358" spans="1:29" x14ac:dyDescent="0.2">
      <c r="A358" s="381"/>
      <c r="B358" s="381"/>
      <c r="C358" s="381"/>
      <c r="D358" s="381"/>
      <c r="E358" s="381"/>
      <c r="F358" s="381"/>
      <c r="G358" s="381"/>
      <c r="H358" s="381"/>
      <c r="I358" s="381"/>
      <c r="J358" s="381"/>
      <c r="K358" s="381"/>
      <c r="L358" s="382"/>
      <c r="M358" s="378" t="s">
        <v>43</v>
      </c>
      <c r="N358" s="379"/>
      <c r="O358" s="379"/>
      <c r="P358" s="379"/>
      <c r="Q358" s="379"/>
      <c r="R358" s="379"/>
      <c r="S358" s="380"/>
      <c r="T358" s="43" t="s">
        <v>0</v>
      </c>
      <c r="U358" s="44">
        <f>IFERROR(SUM(U354:U356),"0")</f>
        <v>0</v>
      </c>
      <c r="V358" s="44">
        <f>IFERROR(SUM(V354:V356),"0")</f>
        <v>0</v>
      </c>
      <c r="W358" s="43"/>
      <c r="X358" s="68"/>
      <c r="Y358" s="68"/>
    </row>
    <row r="359" spans="1:29" ht="16.5" customHeight="1" x14ac:dyDescent="0.25">
      <c r="A359" s="372" t="s">
        <v>569</v>
      </c>
      <c r="B359" s="372"/>
      <c r="C359" s="372"/>
      <c r="D359" s="372"/>
      <c r="E359" s="372"/>
      <c r="F359" s="372"/>
      <c r="G359" s="372"/>
      <c r="H359" s="372"/>
      <c r="I359" s="372"/>
      <c r="J359" s="372"/>
      <c r="K359" s="372"/>
      <c r="L359" s="372"/>
      <c r="M359" s="372"/>
      <c r="N359" s="372"/>
      <c r="O359" s="372"/>
      <c r="P359" s="372"/>
      <c r="Q359" s="372"/>
      <c r="R359" s="372"/>
      <c r="S359" s="372"/>
      <c r="T359" s="372"/>
      <c r="U359" s="372"/>
      <c r="V359" s="372"/>
      <c r="W359" s="372"/>
      <c r="X359" s="66"/>
      <c r="Y359" s="66"/>
    </row>
    <row r="360" spans="1:29" ht="14.25" customHeight="1" x14ac:dyDescent="0.25">
      <c r="A360" s="373" t="s">
        <v>111</v>
      </c>
      <c r="B360" s="373"/>
      <c r="C360" s="373"/>
      <c r="D360" s="373"/>
      <c r="E360" s="373"/>
      <c r="F360" s="373"/>
      <c r="G360" s="373"/>
      <c r="H360" s="373"/>
      <c r="I360" s="373"/>
      <c r="J360" s="373"/>
      <c r="K360" s="373"/>
      <c r="L360" s="373"/>
      <c r="M360" s="373"/>
      <c r="N360" s="373"/>
      <c r="O360" s="373"/>
      <c r="P360" s="373"/>
      <c r="Q360" s="373"/>
      <c r="R360" s="373"/>
      <c r="S360" s="373"/>
      <c r="T360" s="373"/>
      <c r="U360" s="373"/>
      <c r="V360" s="373"/>
      <c r="W360" s="373"/>
      <c r="X360" s="67"/>
      <c r="Y360" s="67"/>
    </row>
    <row r="361" spans="1:29" ht="27" customHeight="1" x14ac:dyDescent="0.25">
      <c r="A361" s="64" t="s">
        <v>570</v>
      </c>
      <c r="B361" s="64" t="s">
        <v>571</v>
      </c>
      <c r="C361" s="37">
        <v>4301020196</v>
      </c>
      <c r="D361" s="374">
        <v>4607091389388</v>
      </c>
      <c r="E361" s="374"/>
      <c r="F361" s="63">
        <v>1.3</v>
      </c>
      <c r="G361" s="38">
        <v>4</v>
      </c>
      <c r="H361" s="63">
        <v>5.2</v>
      </c>
      <c r="I361" s="63">
        <v>5.6079999999999997</v>
      </c>
      <c r="J361" s="38">
        <v>104</v>
      </c>
      <c r="K361" s="39" t="s">
        <v>143</v>
      </c>
      <c r="L361" s="38">
        <v>35</v>
      </c>
      <c r="M361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61" s="376"/>
      <c r="O361" s="376"/>
      <c r="P361" s="376"/>
      <c r="Q361" s="377"/>
      <c r="R361" s="40" t="s">
        <v>48</v>
      </c>
      <c r="S361" s="40" t="s">
        <v>48</v>
      </c>
      <c r="T361" s="41" t="s">
        <v>0</v>
      </c>
      <c r="U361" s="59">
        <v>0</v>
      </c>
      <c r="V361" s="56">
        <f>IFERROR(IF(U361="",0,CEILING((U361/$H361),1)*$H361),"")</f>
        <v>0</v>
      </c>
      <c r="W361" s="42" t="str">
        <f>IFERROR(IF(V361=0,"",ROUNDUP(V361/H361,0)*0.01196),"")</f>
        <v/>
      </c>
      <c r="X361" s="69" t="s">
        <v>48</v>
      </c>
      <c r="Y361" s="70" t="s">
        <v>48</v>
      </c>
      <c r="AC361" s="272" t="s">
        <v>65</v>
      </c>
    </row>
    <row r="362" spans="1:29" ht="27" customHeight="1" x14ac:dyDescent="0.25">
      <c r="A362" s="64" t="s">
        <v>572</v>
      </c>
      <c r="B362" s="64" t="s">
        <v>573</v>
      </c>
      <c r="C362" s="37">
        <v>4301020185</v>
      </c>
      <c r="D362" s="374">
        <v>4607091389364</v>
      </c>
      <c r="E362" s="374"/>
      <c r="F362" s="63">
        <v>0.42</v>
      </c>
      <c r="G362" s="38">
        <v>6</v>
      </c>
      <c r="H362" s="63">
        <v>2.52</v>
      </c>
      <c r="I362" s="63">
        <v>2.75</v>
      </c>
      <c r="J362" s="38">
        <v>156</v>
      </c>
      <c r="K362" s="39" t="s">
        <v>143</v>
      </c>
      <c r="L362" s="38">
        <v>35</v>
      </c>
      <c r="M362" s="583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62" s="376"/>
      <c r="O362" s="376"/>
      <c r="P362" s="376"/>
      <c r="Q362" s="377"/>
      <c r="R362" s="40" t="s">
        <v>48</v>
      </c>
      <c r="S362" s="40" t="s">
        <v>48</v>
      </c>
      <c r="T362" s="41" t="s">
        <v>0</v>
      </c>
      <c r="U362" s="59">
        <v>0</v>
      </c>
      <c r="V362" s="56">
        <f>IFERROR(IF(U362="",0,CEILING((U362/$H362),1)*$H362),"")</f>
        <v>0</v>
      </c>
      <c r="W362" s="42" t="str">
        <f>IFERROR(IF(V362=0,"",ROUNDUP(V362/H362,0)*0.00753),"")</f>
        <v/>
      </c>
      <c r="X362" s="69" t="s">
        <v>48</v>
      </c>
      <c r="Y362" s="70" t="s">
        <v>48</v>
      </c>
      <c r="AC362" s="273" t="s">
        <v>65</v>
      </c>
    </row>
    <row r="363" spans="1:29" x14ac:dyDescent="0.2">
      <c r="A363" s="381"/>
      <c r="B363" s="381"/>
      <c r="C363" s="381"/>
      <c r="D363" s="381"/>
      <c r="E363" s="381"/>
      <c r="F363" s="381"/>
      <c r="G363" s="381"/>
      <c r="H363" s="381"/>
      <c r="I363" s="381"/>
      <c r="J363" s="381"/>
      <c r="K363" s="381"/>
      <c r="L363" s="382"/>
      <c r="M363" s="378" t="s">
        <v>43</v>
      </c>
      <c r="N363" s="379"/>
      <c r="O363" s="379"/>
      <c r="P363" s="379"/>
      <c r="Q363" s="379"/>
      <c r="R363" s="379"/>
      <c r="S363" s="380"/>
      <c r="T363" s="43" t="s">
        <v>42</v>
      </c>
      <c r="U363" s="44">
        <f>IFERROR(U361/H361,"0")+IFERROR(U362/H362,"0")</f>
        <v>0</v>
      </c>
      <c r="V363" s="44">
        <f>IFERROR(V361/H361,"0")+IFERROR(V362/H362,"0")</f>
        <v>0</v>
      </c>
      <c r="W363" s="44">
        <f>IFERROR(IF(W361="",0,W361),"0")+IFERROR(IF(W362="",0,W362),"0")</f>
        <v>0</v>
      </c>
      <c r="X363" s="68"/>
      <c r="Y363" s="68"/>
    </row>
    <row r="364" spans="1:29" x14ac:dyDescent="0.2">
      <c r="A364" s="381"/>
      <c r="B364" s="381"/>
      <c r="C364" s="381"/>
      <c r="D364" s="381"/>
      <c r="E364" s="381"/>
      <c r="F364" s="381"/>
      <c r="G364" s="381"/>
      <c r="H364" s="381"/>
      <c r="I364" s="381"/>
      <c r="J364" s="381"/>
      <c r="K364" s="381"/>
      <c r="L364" s="382"/>
      <c r="M364" s="378" t="s">
        <v>43</v>
      </c>
      <c r="N364" s="379"/>
      <c r="O364" s="379"/>
      <c r="P364" s="379"/>
      <c r="Q364" s="379"/>
      <c r="R364" s="379"/>
      <c r="S364" s="380"/>
      <c r="T364" s="43" t="s">
        <v>0</v>
      </c>
      <c r="U364" s="44">
        <f>IFERROR(SUM(U361:U362),"0")</f>
        <v>0</v>
      </c>
      <c r="V364" s="44">
        <f>IFERROR(SUM(V361:V362),"0")</f>
        <v>0</v>
      </c>
      <c r="W364" s="43"/>
      <c r="X364" s="68"/>
      <c r="Y364" s="68"/>
    </row>
    <row r="365" spans="1:29" ht="14.25" customHeight="1" x14ac:dyDescent="0.25">
      <c r="A365" s="373" t="s">
        <v>75</v>
      </c>
      <c r="B365" s="373"/>
      <c r="C365" s="373"/>
      <c r="D365" s="373"/>
      <c r="E365" s="373"/>
      <c r="F365" s="373"/>
      <c r="G365" s="373"/>
      <c r="H365" s="373"/>
      <c r="I365" s="373"/>
      <c r="J365" s="373"/>
      <c r="K365" s="373"/>
      <c r="L365" s="373"/>
      <c r="M365" s="373"/>
      <c r="N365" s="373"/>
      <c r="O365" s="373"/>
      <c r="P365" s="373"/>
      <c r="Q365" s="373"/>
      <c r="R365" s="373"/>
      <c r="S365" s="373"/>
      <c r="T365" s="373"/>
      <c r="U365" s="373"/>
      <c r="V365" s="373"/>
      <c r="W365" s="373"/>
      <c r="X365" s="67"/>
      <c r="Y365" s="67"/>
    </row>
    <row r="366" spans="1:29" ht="27" customHeight="1" x14ac:dyDescent="0.25">
      <c r="A366" s="64" t="s">
        <v>574</v>
      </c>
      <c r="B366" s="64" t="s">
        <v>575</v>
      </c>
      <c r="C366" s="37">
        <v>4301031179</v>
      </c>
      <c r="D366" s="374">
        <v>4607091389739</v>
      </c>
      <c r="E366" s="374"/>
      <c r="F366" s="63">
        <v>0.7</v>
      </c>
      <c r="G366" s="38">
        <v>6</v>
      </c>
      <c r="H366" s="63">
        <v>4.2</v>
      </c>
      <c r="I366" s="63">
        <v>4.43</v>
      </c>
      <c r="J366" s="38">
        <v>156</v>
      </c>
      <c r="K366" s="39" t="s">
        <v>79</v>
      </c>
      <c r="L366" s="38">
        <v>45</v>
      </c>
      <c r="M366" s="584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66" s="376"/>
      <c r="O366" s="376"/>
      <c r="P366" s="376"/>
      <c r="Q366" s="377"/>
      <c r="R366" s="40" t="s">
        <v>48</v>
      </c>
      <c r="S366" s="40" t="s">
        <v>48</v>
      </c>
      <c r="T366" s="41" t="s">
        <v>0</v>
      </c>
      <c r="U366" s="59">
        <v>0</v>
      </c>
      <c r="V366" s="56">
        <f t="shared" ref="V366:V371" si="16">IFERROR(IF(U366="",0,CEILING((U366/$H366),1)*$H366),"")</f>
        <v>0</v>
      </c>
      <c r="W366" s="42" t="str">
        <f>IFERROR(IF(V366=0,"",ROUNDUP(V366/H366,0)*0.00753),"")</f>
        <v/>
      </c>
      <c r="X366" s="69" t="s">
        <v>48</v>
      </c>
      <c r="Y366" s="70" t="s">
        <v>48</v>
      </c>
      <c r="AC366" s="274" t="s">
        <v>65</v>
      </c>
    </row>
    <row r="367" spans="1:29" ht="27" customHeight="1" x14ac:dyDescent="0.25">
      <c r="A367" s="64" t="s">
        <v>576</v>
      </c>
      <c r="B367" s="64" t="s">
        <v>577</v>
      </c>
      <c r="C367" s="37">
        <v>4301031247</v>
      </c>
      <c r="D367" s="374">
        <v>4680115883048</v>
      </c>
      <c r="E367" s="374"/>
      <c r="F367" s="63">
        <v>1</v>
      </c>
      <c r="G367" s="38">
        <v>4</v>
      </c>
      <c r="H367" s="63">
        <v>4</v>
      </c>
      <c r="I367" s="63">
        <v>4.21</v>
      </c>
      <c r="J367" s="38">
        <v>120</v>
      </c>
      <c r="K367" s="39" t="s">
        <v>79</v>
      </c>
      <c r="L367" s="38">
        <v>40</v>
      </c>
      <c r="M367" s="585" t="s">
        <v>578</v>
      </c>
      <c r="N367" s="376"/>
      <c r="O367" s="376"/>
      <c r="P367" s="376"/>
      <c r="Q367" s="377"/>
      <c r="R367" s="40" t="s">
        <v>48</v>
      </c>
      <c r="S367" s="40" t="s">
        <v>48</v>
      </c>
      <c r="T367" s="41" t="s">
        <v>0</v>
      </c>
      <c r="U367" s="59">
        <v>0</v>
      </c>
      <c r="V367" s="56">
        <f t="shared" si="16"/>
        <v>0</v>
      </c>
      <c r="W367" s="42" t="str">
        <f>IFERROR(IF(V367=0,"",ROUNDUP(V367/H367,0)*0.00937),"")</f>
        <v/>
      </c>
      <c r="X367" s="69" t="s">
        <v>48</v>
      </c>
      <c r="Y367" s="70" t="s">
        <v>48</v>
      </c>
      <c r="AC367" s="275" t="s">
        <v>65</v>
      </c>
    </row>
    <row r="368" spans="1:29" ht="27" customHeight="1" x14ac:dyDescent="0.25">
      <c r="A368" s="64" t="s">
        <v>579</v>
      </c>
      <c r="B368" s="64" t="s">
        <v>580</v>
      </c>
      <c r="C368" s="37">
        <v>4301031176</v>
      </c>
      <c r="D368" s="374">
        <v>4607091389425</v>
      </c>
      <c r="E368" s="374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9" t="s">
        <v>79</v>
      </c>
      <c r="L368" s="38">
        <v>45</v>
      </c>
      <c r="M368" s="58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68" s="376"/>
      <c r="O368" s="376"/>
      <c r="P368" s="376"/>
      <c r="Q368" s="377"/>
      <c r="R368" s="40" t="s">
        <v>48</v>
      </c>
      <c r="S368" s="40" t="s">
        <v>48</v>
      </c>
      <c r="T368" s="41" t="s">
        <v>0</v>
      </c>
      <c r="U368" s="59">
        <v>0</v>
      </c>
      <c r="V368" s="56">
        <f t="shared" si="16"/>
        <v>0</v>
      </c>
      <c r="W368" s="42" t="str">
        <f>IFERROR(IF(V368=0,"",ROUNDUP(V368/H368,0)*0.00502),"")</f>
        <v/>
      </c>
      <c r="X368" s="69" t="s">
        <v>48</v>
      </c>
      <c r="Y368" s="70" t="s">
        <v>48</v>
      </c>
      <c r="AC368" s="276" t="s">
        <v>65</v>
      </c>
    </row>
    <row r="369" spans="1:29" ht="27" customHeight="1" x14ac:dyDescent="0.25">
      <c r="A369" s="64" t="s">
        <v>581</v>
      </c>
      <c r="B369" s="64" t="s">
        <v>582</v>
      </c>
      <c r="C369" s="37">
        <v>4301031167</v>
      </c>
      <c r="D369" s="374">
        <v>4680115880771</v>
      </c>
      <c r="E369" s="374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9" t="s">
        <v>79</v>
      </c>
      <c r="L369" s="38">
        <v>45</v>
      </c>
      <c r="M369" s="58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69" s="376"/>
      <c r="O369" s="376"/>
      <c r="P369" s="376"/>
      <c r="Q369" s="377"/>
      <c r="R369" s="40" t="s">
        <v>48</v>
      </c>
      <c r="S369" s="40" t="s">
        <v>48</v>
      </c>
      <c r="T369" s="41" t="s">
        <v>0</v>
      </c>
      <c r="U369" s="59">
        <v>0</v>
      </c>
      <c r="V369" s="56">
        <f t="shared" si="16"/>
        <v>0</v>
      </c>
      <c r="W369" s="42" t="str">
        <f>IFERROR(IF(V369=0,"",ROUNDUP(V369/H369,0)*0.00502),"")</f>
        <v/>
      </c>
      <c r="X369" s="69" t="s">
        <v>48</v>
      </c>
      <c r="Y369" s="70" t="s">
        <v>48</v>
      </c>
      <c r="AC369" s="277" t="s">
        <v>65</v>
      </c>
    </row>
    <row r="370" spans="1:29" ht="27" customHeight="1" x14ac:dyDescent="0.25">
      <c r="A370" s="64" t="s">
        <v>583</v>
      </c>
      <c r="B370" s="64" t="s">
        <v>584</v>
      </c>
      <c r="C370" s="37">
        <v>4301031173</v>
      </c>
      <c r="D370" s="374">
        <v>4607091389500</v>
      </c>
      <c r="E370" s="374"/>
      <c r="F370" s="63">
        <v>0.35</v>
      </c>
      <c r="G370" s="38">
        <v>6</v>
      </c>
      <c r="H370" s="63">
        <v>2.1</v>
      </c>
      <c r="I370" s="63">
        <v>2.23</v>
      </c>
      <c r="J370" s="38">
        <v>234</v>
      </c>
      <c r="K370" s="39" t="s">
        <v>79</v>
      </c>
      <c r="L370" s="38">
        <v>45</v>
      </c>
      <c r="M370" s="58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70" s="376"/>
      <c r="O370" s="376"/>
      <c r="P370" s="376"/>
      <c r="Q370" s="377"/>
      <c r="R370" s="40" t="s">
        <v>48</v>
      </c>
      <c r="S370" s="40" t="s">
        <v>48</v>
      </c>
      <c r="T370" s="41" t="s">
        <v>0</v>
      </c>
      <c r="U370" s="59">
        <v>0</v>
      </c>
      <c r="V370" s="56">
        <f t="shared" si="16"/>
        <v>0</v>
      </c>
      <c r="W370" s="42" t="str">
        <f>IFERROR(IF(V370=0,"",ROUNDUP(V370/H370,0)*0.00502),"")</f>
        <v/>
      </c>
      <c r="X370" s="69" t="s">
        <v>48</v>
      </c>
      <c r="Y370" s="70" t="s">
        <v>48</v>
      </c>
      <c r="AC370" s="278" t="s">
        <v>65</v>
      </c>
    </row>
    <row r="371" spans="1:29" ht="27" customHeight="1" x14ac:dyDescent="0.25">
      <c r="A371" s="64" t="s">
        <v>585</v>
      </c>
      <c r="B371" s="64" t="s">
        <v>586</v>
      </c>
      <c r="C371" s="37">
        <v>4301031103</v>
      </c>
      <c r="D371" s="374">
        <v>4680115881983</v>
      </c>
      <c r="E371" s="374"/>
      <c r="F371" s="63">
        <v>0.28000000000000003</v>
      </c>
      <c r="G371" s="38">
        <v>4</v>
      </c>
      <c r="H371" s="63">
        <v>1.1200000000000001</v>
      </c>
      <c r="I371" s="63">
        <v>1.252</v>
      </c>
      <c r="J371" s="38">
        <v>234</v>
      </c>
      <c r="K371" s="39" t="s">
        <v>79</v>
      </c>
      <c r="L371" s="38">
        <v>40</v>
      </c>
      <c r="M371" s="589" t="s">
        <v>587</v>
      </c>
      <c r="N371" s="376"/>
      <c r="O371" s="376"/>
      <c r="P371" s="376"/>
      <c r="Q371" s="377"/>
      <c r="R371" s="40" t="s">
        <v>48</v>
      </c>
      <c r="S371" s="40" t="s">
        <v>48</v>
      </c>
      <c r="T371" s="41" t="s">
        <v>0</v>
      </c>
      <c r="U371" s="59">
        <v>0</v>
      </c>
      <c r="V371" s="56">
        <f t="shared" si="16"/>
        <v>0</v>
      </c>
      <c r="W371" s="42" t="str">
        <f>IFERROR(IF(V371=0,"",ROUNDUP(V371/H371,0)*0.00502),"")</f>
        <v/>
      </c>
      <c r="X371" s="69" t="s">
        <v>48</v>
      </c>
      <c r="Y371" s="70" t="s">
        <v>48</v>
      </c>
      <c r="AC371" s="279" t="s">
        <v>65</v>
      </c>
    </row>
    <row r="372" spans="1:29" x14ac:dyDescent="0.2">
      <c r="A372" s="381"/>
      <c r="B372" s="381"/>
      <c r="C372" s="381"/>
      <c r="D372" s="381"/>
      <c r="E372" s="381"/>
      <c r="F372" s="381"/>
      <c r="G372" s="381"/>
      <c r="H372" s="381"/>
      <c r="I372" s="381"/>
      <c r="J372" s="381"/>
      <c r="K372" s="381"/>
      <c r="L372" s="382"/>
      <c r="M372" s="378" t="s">
        <v>43</v>
      </c>
      <c r="N372" s="379"/>
      <c r="O372" s="379"/>
      <c r="P372" s="379"/>
      <c r="Q372" s="379"/>
      <c r="R372" s="379"/>
      <c r="S372" s="380"/>
      <c r="T372" s="43" t="s">
        <v>42</v>
      </c>
      <c r="U372" s="44">
        <f>IFERROR(U366/H366,"0")+IFERROR(U367/H367,"0")+IFERROR(U368/H368,"0")+IFERROR(U369/H369,"0")+IFERROR(U370/H370,"0")+IFERROR(U371/H371,"0")</f>
        <v>0</v>
      </c>
      <c r="V372" s="44">
        <f>IFERROR(V366/H366,"0")+IFERROR(V367/H367,"0")+IFERROR(V368/H368,"0")+IFERROR(V369/H369,"0")+IFERROR(V370/H370,"0")+IFERROR(V371/H371,"0")</f>
        <v>0</v>
      </c>
      <c r="W372" s="44">
        <f>IFERROR(IF(W366="",0,W366),"0")+IFERROR(IF(W367="",0,W367),"0")+IFERROR(IF(W368="",0,W368),"0")+IFERROR(IF(W369="",0,W369),"0")+IFERROR(IF(W370="",0,W370),"0")+IFERROR(IF(W371="",0,W371),"0")</f>
        <v>0</v>
      </c>
      <c r="X372" s="68"/>
      <c r="Y372" s="68"/>
    </row>
    <row r="373" spans="1:29" x14ac:dyDescent="0.2">
      <c r="A373" s="381"/>
      <c r="B373" s="381"/>
      <c r="C373" s="381"/>
      <c r="D373" s="381"/>
      <c r="E373" s="381"/>
      <c r="F373" s="381"/>
      <c r="G373" s="381"/>
      <c r="H373" s="381"/>
      <c r="I373" s="381"/>
      <c r="J373" s="381"/>
      <c r="K373" s="381"/>
      <c r="L373" s="382"/>
      <c r="M373" s="378" t="s">
        <v>43</v>
      </c>
      <c r="N373" s="379"/>
      <c r="O373" s="379"/>
      <c r="P373" s="379"/>
      <c r="Q373" s="379"/>
      <c r="R373" s="379"/>
      <c r="S373" s="380"/>
      <c r="T373" s="43" t="s">
        <v>0</v>
      </c>
      <c r="U373" s="44">
        <f>IFERROR(SUM(U366:U371),"0")</f>
        <v>0</v>
      </c>
      <c r="V373" s="44">
        <f>IFERROR(SUM(V366:V371),"0")</f>
        <v>0</v>
      </c>
      <c r="W373" s="43"/>
      <c r="X373" s="68"/>
      <c r="Y373" s="68"/>
    </row>
    <row r="374" spans="1:29" ht="14.25" customHeight="1" x14ac:dyDescent="0.25">
      <c r="A374" s="373" t="s">
        <v>94</v>
      </c>
      <c r="B374" s="373"/>
      <c r="C374" s="373"/>
      <c r="D374" s="373"/>
      <c r="E374" s="373"/>
      <c r="F374" s="373"/>
      <c r="G374" s="373"/>
      <c r="H374" s="373"/>
      <c r="I374" s="373"/>
      <c r="J374" s="373"/>
      <c r="K374" s="373"/>
      <c r="L374" s="373"/>
      <c r="M374" s="373"/>
      <c r="N374" s="373"/>
      <c r="O374" s="373"/>
      <c r="P374" s="373"/>
      <c r="Q374" s="373"/>
      <c r="R374" s="373"/>
      <c r="S374" s="373"/>
      <c r="T374" s="373"/>
      <c r="U374" s="373"/>
      <c r="V374" s="373"/>
      <c r="W374" s="373"/>
      <c r="X374" s="67"/>
      <c r="Y374" s="67"/>
    </row>
    <row r="375" spans="1:29" ht="27" customHeight="1" x14ac:dyDescent="0.25">
      <c r="A375" s="64" t="s">
        <v>588</v>
      </c>
      <c r="B375" s="64" t="s">
        <v>589</v>
      </c>
      <c r="C375" s="37">
        <v>4301032044</v>
      </c>
      <c r="D375" s="374">
        <v>4680115883000</v>
      </c>
      <c r="E375" s="374"/>
      <c r="F375" s="63">
        <v>0.03</v>
      </c>
      <c r="G375" s="38">
        <v>20</v>
      </c>
      <c r="H375" s="63">
        <v>0.6</v>
      </c>
      <c r="I375" s="63">
        <v>0.63</v>
      </c>
      <c r="J375" s="38">
        <v>350</v>
      </c>
      <c r="K375" s="39" t="s">
        <v>562</v>
      </c>
      <c r="L375" s="38">
        <v>60</v>
      </c>
      <c r="M375" s="590" t="s">
        <v>590</v>
      </c>
      <c r="N375" s="376"/>
      <c r="O375" s="376"/>
      <c r="P375" s="376"/>
      <c r="Q375" s="377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280" t="s">
        <v>65</v>
      </c>
    </row>
    <row r="376" spans="1:29" x14ac:dyDescent="0.2">
      <c r="A376" s="381"/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2"/>
      <c r="M376" s="378" t="s">
        <v>43</v>
      </c>
      <c r="N376" s="379"/>
      <c r="O376" s="379"/>
      <c r="P376" s="379"/>
      <c r="Q376" s="379"/>
      <c r="R376" s="379"/>
      <c r="S376" s="380"/>
      <c r="T376" s="43" t="s">
        <v>42</v>
      </c>
      <c r="U376" s="44">
        <f>IFERROR(U375/H375,"0")</f>
        <v>0</v>
      </c>
      <c r="V376" s="44">
        <f>IFERROR(V375/H375,"0")</f>
        <v>0</v>
      </c>
      <c r="W376" s="44">
        <f>IFERROR(IF(W375="",0,W375),"0")</f>
        <v>0</v>
      </c>
      <c r="X376" s="68"/>
      <c r="Y376" s="68"/>
    </row>
    <row r="377" spans="1:29" x14ac:dyDescent="0.2">
      <c r="A377" s="381"/>
      <c r="B377" s="381"/>
      <c r="C377" s="381"/>
      <c r="D377" s="381"/>
      <c r="E377" s="381"/>
      <c r="F377" s="381"/>
      <c r="G377" s="381"/>
      <c r="H377" s="381"/>
      <c r="I377" s="381"/>
      <c r="J377" s="381"/>
      <c r="K377" s="381"/>
      <c r="L377" s="382"/>
      <c r="M377" s="378" t="s">
        <v>43</v>
      </c>
      <c r="N377" s="379"/>
      <c r="O377" s="379"/>
      <c r="P377" s="379"/>
      <c r="Q377" s="379"/>
      <c r="R377" s="379"/>
      <c r="S377" s="380"/>
      <c r="T377" s="43" t="s">
        <v>0</v>
      </c>
      <c r="U377" s="44">
        <f>IFERROR(SUM(U375:U375),"0")</f>
        <v>0</v>
      </c>
      <c r="V377" s="44">
        <f>IFERROR(SUM(V375:V375),"0")</f>
        <v>0</v>
      </c>
      <c r="W377" s="43"/>
      <c r="X377" s="68"/>
      <c r="Y377" s="68"/>
    </row>
    <row r="378" spans="1:29" ht="14.25" customHeight="1" x14ac:dyDescent="0.25">
      <c r="A378" s="373" t="s">
        <v>106</v>
      </c>
      <c r="B378" s="373"/>
      <c r="C378" s="373"/>
      <c r="D378" s="373"/>
      <c r="E378" s="373"/>
      <c r="F378" s="373"/>
      <c r="G378" s="373"/>
      <c r="H378" s="373"/>
      <c r="I378" s="373"/>
      <c r="J378" s="373"/>
      <c r="K378" s="373"/>
      <c r="L378" s="373"/>
      <c r="M378" s="373"/>
      <c r="N378" s="373"/>
      <c r="O378" s="373"/>
      <c r="P378" s="373"/>
      <c r="Q378" s="373"/>
      <c r="R378" s="373"/>
      <c r="S378" s="373"/>
      <c r="T378" s="373"/>
      <c r="U378" s="373"/>
      <c r="V378" s="373"/>
      <c r="W378" s="373"/>
      <c r="X378" s="67"/>
      <c r="Y378" s="67"/>
    </row>
    <row r="379" spans="1:29" ht="27" customHeight="1" x14ac:dyDescent="0.25">
      <c r="A379" s="64" t="s">
        <v>591</v>
      </c>
      <c r="B379" s="64" t="s">
        <v>592</v>
      </c>
      <c r="C379" s="37">
        <v>4301170008</v>
      </c>
      <c r="D379" s="374">
        <v>4680115882980</v>
      </c>
      <c r="E379" s="374"/>
      <c r="F379" s="63">
        <v>0.13</v>
      </c>
      <c r="G379" s="38">
        <v>10</v>
      </c>
      <c r="H379" s="63">
        <v>1.3</v>
      </c>
      <c r="I379" s="63">
        <v>1.46</v>
      </c>
      <c r="J379" s="38">
        <v>200</v>
      </c>
      <c r="K379" s="39" t="s">
        <v>562</v>
      </c>
      <c r="L379" s="38">
        <v>150</v>
      </c>
      <c r="M379" s="591" t="s">
        <v>593</v>
      </c>
      <c r="N379" s="376"/>
      <c r="O379" s="376"/>
      <c r="P379" s="376"/>
      <c r="Q379" s="377"/>
      <c r="R379" s="40" t="s">
        <v>48</v>
      </c>
      <c r="S379" s="40" t="s">
        <v>48</v>
      </c>
      <c r="T379" s="41" t="s">
        <v>0</v>
      </c>
      <c r="U379" s="59">
        <v>0</v>
      </c>
      <c r="V379" s="56">
        <f>IFERROR(IF(U379="",0,CEILING((U379/$H379),1)*$H379),"")</f>
        <v>0</v>
      </c>
      <c r="W379" s="42" t="str">
        <f>IFERROR(IF(V379=0,"",ROUNDUP(V379/H379,0)*0.00673),"")</f>
        <v/>
      </c>
      <c r="X379" s="69" t="s">
        <v>48</v>
      </c>
      <c r="Y379" s="70" t="s">
        <v>48</v>
      </c>
      <c r="AC379" s="281" t="s">
        <v>65</v>
      </c>
    </row>
    <row r="380" spans="1:29" x14ac:dyDescent="0.2">
      <c r="A380" s="381"/>
      <c r="B380" s="381"/>
      <c r="C380" s="381"/>
      <c r="D380" s="381"/>
      <c r="E380" s="381"/>
      <c r="F380" s="381"/>
      <c r="G380" s="381"/>
      <c r="H380" s="381"/>
      <c r="I380" s="381"/>
      <c r="J380" s="381"/>
      <c r="K380" s="381"/>
      <c r="L380" s="382"/>
      <c r="M380" s="378" t="s">
        <v>43</v>
      </c>
      <c r="N380" s="379"/>
      <c r="O380" s="379"/>
      <c r="P380" s="379"/>
      <c r="Q380" s="379"/>
      <c r="R380" s="379"/>
      <c r="S380" s="380"/>
      <c r="T380" s="43" t="s">
        <v>42</v>
      </c>
      <c r="U380" s="44">
        <f>IFERROR(U379/H379,"0")</f>
        <v>0</v>
      </c>
      <c r="V380" s="44">
        <f>IFERROR(V379/H379,"0")</f>
        <v>0</v>
      </c>
      <c r="W380" s="44">
        <f>IFERROR(IF(W379="",0,W379),"0")</f>
        <v>0</v>
      </c>
      <c r="X380" s="68"/>
      <c r="Y380" s="68"/>
    </row>
    <row r="381" spans="1:29" x14ac:dyDescent="0.2">
      <c r="A381" s="381"/>
      <c r="B381" s="381"/>
      <c r="C381" s="381"/>
      <c r="D381" s="381"/>
      <c r="E381" s="381"/>
      <c r="F381" s="381"/>
      <c r="G381" s="381"/>
      <c r="H381" s="381"/>
      <c r="I381" s="381"/>
      <c r="J381" s="381"/>
      <c r="K381" s="381"/>
      <c r="L381" s="382"/>
      <c r="M381" s="378" t="s">
        <v>43</v>
      </c>
      <c r="N381" s="379"/>
      <c r="O381" s="379"/>
      <c r="P381" s="379"/>
      <c r="Q381" s="379"/>
      <c r="R381" s="379"/>
      <c r="S381" s="380"/>
      <c r="T381" s="43" t="s">
        <v>0</v>
      </c>
      <c r="U381" s="44">
        <f>IFERROR(SUM(U379:U379),"0")</f>
        <v>0</v>
      </c>
      <c r="V381" s="44">
        <f>IFERROR(SUM(V379:V379),"0")</f>
        <v>0</v>
      </c>
      <c r="W381" s="43"/>
      <c r="X381" s="68"/>
      <c r="Y381" s="68"/>
    </row>
    <row r="382" spans="1:29" ht="27.75" customHeight="1" x14ac:dyDescent="0.2">
      <c r="A382" s="371" t="s">
        <v>594</v>
      </c>
      <c r="B382" s="371"/>
      <c r="C382" s="371"/>
      <c r="D382" s="371"/>
      <c r="E382" s="371"/>
      <c r="F382" s="371"/>
      <c r="G382" s="371"/>
      <c r="H382" s="371"/>
      <c r="I382" s="371"/>
      <c r="J382" s="371"/>
      <c r="K382" s="371"/>
      <c r="L382" s="371"/>
      <c r="M382" s="371"/>
      <c r="N382" s="371"/>
      <c r="O382" s="371"/>
      <c r="P382" s="371"/>
      <c r="Q382" s="371"/>
      <c r="R382" s="371"/>
      <c r="S382" s="371"/>
      <c r="T382" s="371"/>
      <c r="U382" s="371"/>
      <c r="V382" s="371"/>
      <c r="W382" s="371"/>
      <c r="X382" s="55"/>
      <c r="Y382" s="55"/>
    </row>
    <row r="383" spans="1:29" ht="16.5" customHeight="1" x14ac:dyDescent="0.25">
      <c r="A383" s="372" t="s">
        <v>594</v>
      </c>
      <c r="B383" s="372"/>
      <c r="C383" s="372"/>
      <c r="D383" s="372"/>
      <c r="E383" s="372"/>
      <c r="F383" s="372"/>
      <c r="G383" s="372"/>
      <c r="H383" s="372"/>
      <c r="I383" s="372"/>
      <c r="J383" s="372"/>
      <c r="K383" s="372"/>
      <c r="L383" s="372"/>
      <c r="M383" s="372"/>
      <c r="N383" s="372"/>
      <c r="O383" s="372"/>
      <c r="P383" s="372"/>
      <c r="Q383" s="372"/>
      <c r="R383" s="372"/>
      <c r="S383" s="372"/>
      <c r="T383" s="372"/>
      <c r="U383" s="372"/>
      <c r="V383" s="372"/>
      <c r="W383" s="372"/>
      <c r="X383" s="66"/>
      <c r="Y383" s="66"/>
    </row>
    <row r="384" spans="1:29" ht="14.25" customHeight="1" x14ac:dyDescent="0.25">
      <c r="A384" s="373" t="s">
        <v>118</v>
      </c>
      <c r="B384" s="373"/>
      <c r="C384" s="373"/>
      <c r="D384" s="373"/>
      <c r="E384" s="373"/>
      <c r="F384" s="373"/>
      <c r="G384" s="373"/>
      <c r="H384" s="373"/>
      <c r="I384" s="373"/>
      <c r="J384" s="373"/>
      <c r="K384" s="373"/>
      <c r="L384" s="373"/>
      <c r="M384" s="373"/>
      <c r="N384" s="373"/>
      <c r="O384" s="373"/>
      <c r="P384" s="373"/>
      <c r="Q384" s="373"/>
      <c r="R384" s="373"/>
      <c r="S384" s="373"/>
      <c r="T384" s="373"/>
      <c r="U384" s="373"/>
      <c r="V384" s="373"/>
      <c r="W384" s="373"/>
      <c r="X384" s="67"/>
      <c r="Y384" s="67"/>
    </row>
    <row r="385" spans="1:29" ht="27" customHeight="1" x14ac:dyDescent="0.25">
      <c r="A385" s="64" t="s">
        <v>595</v>
      </c>
      <c r="B385" s="64" t="s">
        <v>596</v>
      </c>
      <c r="C385" s="37">
        <v>4301011371</v>
      </c>
      <c r="D385" s="374">
        <v>4607091389067</v>
      </c>
      <c r="E385" s="374"/>
      <c r="F385" s="63">
        <v>0.88</v>
      </c>
      <c r="G385" s="38">
        <v>6</v>
      </c>
      <c r="H385" s="63">
        <v>5.28</v>
      </c>
      <c r="I385" s="63">
        <v>5.64</v>
      </c>
      <c r="J385" s="38">
        <v>104</v>
      </c>
      <c r="K385" s="39" t="s">
        <v>143</v>
      </c>
      <c r="L385" s="38">
        <v>55</v>
      </c>
      <c r="M385" s="59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85" s="376"/>
      <c r="O385" s="376"/>
      <c r="P385" s="376"/>
      <c r="Q385" s="377"/>
      <c r="R385" s="40" t="s">
        <v>48</v>
      </c>
      <c r="S385" s="40" t="s">
        <v>48</v>
      </c>
      <c r="T385" s="41" t="s">
        <v>0</v>
      </c>
      <c r="U385" s="59">
        <v>0</v>
      </c>
      <c r="V385" s="56">
        <f t="shared" ref="V385:V394" si="17"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282" t="s">
        <v>65</v>
      </c>
    </row>
    <row r="386" spans="1:29" ht="27" customHeight="1" x14ac:dyDescent="0.25">
      <c r="A386" s="64" t="s">
        <v>597</v>
      </c>
      <c r="B386" s="64" t="s">
        <v>598</v>
      </c>
      <c r="C386" s="37">
        <v>4301011363</v>
      </c>
      <c r="D386" s="374">
        <v>4607091383522</v>
      </c>
      <c r="E386" s="374"/>
      <c r="F386" s="63">
        <v>0.88</v>
      </c>
      <c r="G386" s="38">
        <v>6</v>
      </c>
      <c r="H386" s="63">
        <v>5.28</v>
      </c>
      <c r="I386" s="63">
        <v>5.64</v>
      </c>
      <c r="J386" s="38">
        <v>104</v>
      </c>
      <c r="K386" s="39" t="s">
        <v>114</v>
      </c>
      <c r="L386" s="38">
        <v>55</v>
      </c>
      <c r="M386" s="59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86" s="376"/>
      <c r="O386" s="376"/>
      <c r="P386" s="376"/>
      <c r="Q386" s="377"/>
      <c r="R386" s="40" t="s">
        <v>48</v>
      </c>
      <c r="S386" s="40" t="s">
        <v>48</v>
      </c>
      <c r="T386" s="41" t="s">
        <v>0</v>
      </c>
      <c r="U386" s="59">
        <v>0</v>
      </c>
      <c r="V386" s="56">
        <f t="shared" si="17"/>
        <v>0</v>
      </c>
      <c r="W386" s="42" t="str">
        <f>IFERROR(IF(V386=0,"",ROUNDUP(V386/H386,0)*0.01196),"")</f>
        <v/>
      </c>
      <c r="X386" s="69" t="s">
        <v>48</v>
      </c>
      <c r="Y386" s="70" t="s">
        <v>48</v>
      </c>
      <c r="AC386" s="283" t="s">
        <v>65</v>
      </c>
    </row>
    <row r="387" spans="1:29" ht="27" customHeight="1" x14ac:dyDescent="0.25">
      <c r="A387" s="64" t="s">
        <v>599</v>
      </c>
      <c r="B387" s="64" t="s">
        <v>600</v>
      </c>
      <c r="C387" s="37">
        <v>4301011431</v>
      </c>
      <c r="D387" s="374">
        <v>4607091384437</v>
      </c>
      <c r="E387" s="374"/>
      <c r="F387" s="63">
        <v>0.88</v>
      </c>
      <c r="G387" s="38">
        <v>6</v>
      </c>
      <c r="H387" s="63">
        <v>5.28</v>
      </c>
      <c r="I387" s="63">
        <v>5.64</v>
      </c>
      <c r="J387" s="38">
        <v>104</v>
      </c>
      <c r="K387" s="39" t="s">
        <v>114</v>
      </c>
      <c r="L387" s="38">
        <v>50</v>
      </c>
      <c r="M387" s="594" t="s">
        <v>601</v>
      </c>
      <c r="N387" s="376"/>
      <c r="O387" s="376"/>
      <c r="P387" s="376"/>
      <c r="Q387" s="377"/>
      <c r="R387" s="40" t="s">
        <v>48</v>
      </c>
      <c r="S387" s="40" t="s">
        <v>48</v>
      </c>
      <c r="T387" s="41" t="s">
        <v>0</v>
      </c>
      <c r="U387" s="59">
        <v>0</v>
      </c>
      <c r="V387" s="56">
        <f t="shared" si="17"/>
        <v>0</v>
      </c>
      <c r="W387" s="42" t="str">
        <f>IFERROR(IF(V387=0,"",ROUNDUP(V387/H387,0)*0.01196),"")</f>
        <v/>
      </c>
      <c r="X387" s="69" t="s">
        <v>48</v>
      </c>
      <c r="Y387" s="70" t="s">
        <v>48</v>
      </c>
      <c r="AC387" s="284" t="s">
        <v>65</v>
      </c>
    </row>
    <row r="388" spans="1:29" ht="27" customHeight="1" x14ac:dyDescent="0.25">
      <c r="A388" s="64" t="s">
        <v>602</v>
      </c>
      <c r="B388" s="64" t="s">
        <v>603</v>
      </c>
      <c r="C388" s="37">
        <v>4301011365</v>
      </c>
      <c r="D388" s="374">
        <v>4607091389104</v>
      </c>
      <c r="E388" s="374"/>
      <c r="F388" s="63">
        <v>0.88</v>
      </c>
      <c r="G388" s="38">
        <v>6</v>
      </c>
      <c r="H388" s="63">
        <v>5.28</v>
      </c>
      <c r="I388" s="63">
        <v>5.64</v>
      </c>
      <c r="J388" s="38">
        <v>104</v>
      </c>
      <c r="K388" s="39" t="s">
        <v>114</v>
      </c>
      <c r="L388" s="38">
        <v>55</v>
      </c>
      <c r="M388" s="59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88" s="376"/>
      <c r="O388" s="376"/>
      <c r="P388" s="376"/>
      <c r="Q388" s="377"/>
      <c r="R388" s="40" t="s">
        <v>48</v>
      </c>
      <c r="S388" s="40" t="s">
        <v>48</v>
      </c>
      <c r="T388" s="41" t="s">
        <v>0</v>
      </c>
      <c r="U388" s="59">
        <v>0</v>
      </c>
      <c r="V388" s="56">
        <f t="shared" si="17"/>
        <v>0</v>
      </c>
      <c r="W388" s="42" t="str">
        <f>IFERROR(IF(V388=0,"",ROUNDUP(V388/H388,0)*0.01196),"")</f>
        <v/>
      </c>
      <c r="X388" s="69" t="s">
        <v>48</v>
      </c>
      <c r="Y388" s="70" t="s">
        <v>48</v>
      </c>
      <c r="AC388" s="285" t="s">
        <v>65</v>
      </c>
    </row>
    <row r="389" spans="1:29" ht="27" customHeight="1" x14ac:dyDescent="0.25">
      <c r="A389" s="64" t="s">
        <v>604</v>
      </c>
      <c r="B389" s="64" t="s">
        <v>605</v>
      </c>
      <c r="C389" s="37">
        <v>4301011142</v>
      </c>
      <c r="D389" s="374">
        <v>4607091389036</v>
      </c>
      <c r="E389" s="374"/>
      <c r="F389" s="63">
        <v>0.4</v>
      </c>
      <c r="G389" s="38">
        <v>6</v>
      </c>
      <c r="H389" s="63">
        <v>2.4</v>
      </c>
      <c r="I389" s="63">
        <v>2.6</v>
      </c>
      <c r="J389" s="38">
        <v>156</v>
      </c>
      <c r="K389" s="39" t="s">
        <v>143</v>
      </c>
      <c r="L389" s="38">
        <v>50</v>
      </c>
      <c r="M389" s="596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89" s="376"/>
      <c r="O389" s="376"/>
      <c r="P389" s="376"/>
      <c r="Q389" s="377"/>
      <c r="R389" s="40" t="s">
        <v>48</v>
      </c>
      <c r="S389" s="40" t="s">
        <v>48</v>
      </c>
      <c r="T389" s="41" t="s">
        <v>0</v>
      </c>
      <c r="U389" s="59">
        <v>0</v>
      </c>
      <c r="V389" s="56">
        <f t="shared" si="17"/>
        <v>0</v>
      </c>
      <c r="W389" s="42" t="str">
        <f>IFERROR(IF(V389=0,"",ROUNDUP(V389/H389,0)*0.00753),"")</f>
        <v/>
      </c>
      <c r="X389" s="69" t="s">
        <v>48</v>
      </c>
      <c r="Y389" s="70" t="s">
        <v>48</v>
      </c>
      <c r="AC389" s="286" t="s">
        <v>65</v>
      </c>
    </row>
    <row r="390" spans="1:29" ht="27" customHeight="1" x14ac:dyDescent="0.25">
      <c r="A390" s="64" t="s">
        <v>606</v>
      </c>
      <c r="B390" s="64" t="s">
        <v>607</v>
      </c>
      <c r="C390" s="37">
        <v>4301011367</v>
      </c>
      <c r="D390" s="374">
        <v>4680115880603</v>
      </c>
      <c r="E390" s="374"/>
      <c r="F390" s="63">
        <v>0.6</v>
      </c>
      <c r="G390" s="38">
        <v>6</v>
      </c>
      <c r="H390" s="63">
        <v>3.6</v>
      </c>
      <c r="I390" s="63">
        <v>3.84</v>
      </c>
      <c r="J390" s="38">
        <v>120</v>
      </c>
      <c r="K390" s="39" t="s">
        <v>114</v>
      </c>
      <c r="L390" s="38">
        <v>55</v>
      </c>
      <c r="M390" s="597" t="s">
        <v>608</v>
      </c>
      <c r="N390" s="376"/>
      <c r="O390" s="376"/>
      <c r="P390" s="376"/>
      <c r="Q390" s="377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si="17"/>
        <v>0</v>
      </c>
      <c r="W390" s="42" t="str">
        <f>IFERROR(IF(V390=0,"",ROUNDUP(V390/H390,0)*0.00937),"")</f>
        <v/>
      </c>
      <c r="X390" s="69" t="s">
        <v>48</v>
      </c>
      <c r="Y390" s="70" t="s">
        <v>48</v>
      </c>
      <c r="AC390" s="287" t="s">
        <v>65</v>
      </c>
    </row>
    <row r="391" spans="1:29" ht="27" customHeight="1" x14ac:dyDescent="0.25">
      <c r="A391" s="64" t="s">
        <v>609</v>
      </c>
      <c r="B391" s="64" t="s">
        <v>610</v>
      </c>
      <c r="C391" s="37">
        <v>4301011168</v>
      </c>
      <c r="D391" s="374">
        <v>4607091389999</v>
      </c>
      <c r="E391" s="374"/>
      <c r="F391" s="63">
        <v>0.6</v>
      </c>
      <c r="G391" s="38">
        <v>6</v>
      </c>
      <c r="H391" s="63">
        <v>3.6</v>
      </c>
      <c r="I391" s="63">
        <v>3.84</v>
      </c>
      <c r="J391" s="38">
        <v>120</v>
      </c>
      <c r="K391" s="39" t="s">
        <v>114</v>
      </c>
      <c r="L391" s="38">
        <v>55</v>
      </c>
      <c r="M391" s="598" t="s">
        <v>611</v>
      </c>
      <c r="N391" s="376"/>
      <c r="O391" s="376"/>
      <c r="P391" s="376"/>
      <c r="Q391" s="377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288" t="s">
        <v>65</v>
      </c>
    </row>
    <row r="392" spans="1:29" ht="27" customHeight="1" x14ac:dyDescent="0.25">
      <c r="A392" s="64" t="s">
        <v>612</v>
      </c>
      <c r="B392" s="64" t="s">
        <v>613</v>
      </c>
      <c r="C392" s="37">
        <v>4301011372</v>
      </c>
      <c r="D392" s="374">
        <v>4680115882782</v>
      </c>
      <c r="E392" s="374"/>
      <c r="F392" s="63">
        <v>0.6</v>
      </c>
      <c r="G392" s="38">
        <v>6</v>
      </c>
      <c r="H392" s="63">
        <v>3.6</v>
      </c>
      <c r="I392" s="63">
        <v>3.84</v>
      </c>
      <c r="J392" s="38">
        <v>120</v>
      </c>
      <c r="K392" s="39" t="s">
        <v>114</v>
      </c>
      <c r="L392" s="38">
        <v>50</v>
      </c>
      <c r="M392" s="599" t="s">
        <v>614</v>
      </c>
      <c r="N392" s="376"/>
      <c r="O392" s="376"/>
      <c r="P392" s="376"/>
      <c r="Q392" s="377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IFERROR(IF(V392=0,"",ROUNDUP(V392/H392,0)*0.00937),"")</f>
        <v/>
      </c>
      <c r="X392" s="69" t="s">
        <v>48</v>
      </c>
      <c r="Y392" s="70" t="s">
        <v>48</v>
      </c>
      <c r="AC392" s="289" t="s">
        <v>65</v>
      </c>
    </row>
    <row r="393" spans="1:29" ht="27" customHeight="1" x14ac:dyDescent="0.25">
      <c r="A393" s="64" t="s">
        <v>615</v>
      </c>
      <c r="B393" s="64" t="s">
        <v>616</v>
      </c>
      <c r="C393" s="37">
        <v>4301011190</v>
      </c>
      <c r="D393" s="374">
        <v>4607091389098</v>
      </c>
      <c r="E393" s="374"/>
      <c r="F393" s="63">
        <v>0.4</v>
      </c>
      <c r="G393" s="38">
        <v>6</v>
      </c>
      <c r="H393" s="63">
        <v>2.4</v>
      </c>
      <c r="I393" s="63">
        <v>2.6</v>
      </c>
      <c r="J393" s="38">
        <v>156</v>
      </c>
      <c r="K393" s="39" t="s">
        <v>143</v>
      </c>
      <c r="L393" s="38">
        <v>50</v>
      </c>
      <c r="M393" s="60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93" s="376"/>
      <c r="O393" s="376"/>
      <c r="P393" s="376"/>
      <c r="Q393" s="377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IFERROR(IF(V393=0,"",ROUNDUP(V393/H393,0)*0.00753),"")</f>
        <v/>
      </c>
      <c r="X393" s="69" t="s">
        <v>48</v>
      </c>
      <c r="Y393" s="70" t="s">
        <v>48</v>
      </c>
      <c r="AC393" s="290" t="s">
        <v>65</v>
      </c>
    </row>
    <row r="394" spans="1:29" ht="27" customHeight="1" x14ac:dyDescent="0.25">
      <c r="A394" s="64" t="s">
        <v>617</v>
      </c>
      <c r="B394" s="64" t="s">
        <v>618</v>
      </c>
      <c r="C394" s="37">
        <v>4301011366</v>
      </c>
      <c r="D394" s="374">
        <v>4607091389982</v>
      </c>
      <c r="E394" s="374"/>
      <c r="F394" s="63">
        <v>0.6</v>
      </c>
      <c r="G394" s="38">
        <v>6</v>
      </c>
      <c r="H394" s="63">
        <v>3.6</v>
      </c>
      <c r="I394" s="63">
        <v>3.84</v>
      </c>
      <c r="J394" s="38">
        <v>120</v>
      </c>
      <c r="K394" s="39" t="s">
        <v>114</v>
      </c>
      <c r="L394" s="38">
        <v>55</v>
      </c>
      <c r="M394" s="601" t="s">
        <v>619</v>
      </c>
      <c r="N394" s="376"/>
      <c r="O394" s="376"/>
      <c r="P394" s="376"/>
      <c r="Q394" s="377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IFERROR(IF(V394=0,"",ROUNDUP(V394/H394,0)*0.00937),"")</f>
        <v/>
      </c>
      <c r="X394" s="69" t="s">
        <v>48</v>
      </c>
      <c r="Y394" s="70" t="s">
        <v>48</v>
      </c>
      <c r="AC394" s="291" t="s">
        <v>65</v>
      </c>
    </row>
    <row r="395" spans="1:29" x14ac:dyDescent="0.2">
      <c r="A395" s="381"/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2"/>
      <c r="M395" s="378" t="s">
        <v>43</v>
      </c>
      <c r="N395" s="379"/>
      <c r="O395" s="379"/>
      <c r="P395" s="379"/>
      <c r="Q395" s="379"/>
      <c r="R395" s="379"/>
      <c r="S395" s="380"/>
      <c r="T395" s="43" t="s">
        <v>42</v>
      </c>
      <c r="U395" s="44">
        <f>IFERROR(U385/H385,"0")+IFERROR(U386/H386,"0")+IFERROR(U387/H387,"0")+IFERROR(U388/H388,"0")+IFERROR(U389/H389,"0")+IFERROR(U390/H390,"0")+IFERROR(U391/H391,"0")+IFERROR(U392/H392,"0")+IFERROR(U393/H393,"0")+IFERROR(U394/H394,"0")</f>
        <v>0</v>
      </c>
      <c r="V395" s="44">
        <f>IFERROR(V385/H385,"0")+IFERROR(V386/H386,"0")+IFERROR(V387/H387,"0")+IFERROR(V388/H388,"0")+IFERROR(V389/H389,"0")+IFERROR(V390/H390,"0")+IFERROR(V391/H391,"0")+IFERROR(V392/H392,"0")+IFERROR(V393/H393,"0")+IFERROR(V394/H394,"0")</f>
        <v>0</v>
      </c>
      <c r="W395" s="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>0</v>
      </c>
      <c r="X395" s="68"/>
      <c r="Y395" s="68"/>
    </row>
    <row r="396" spans="1:29" x14ac:dyDescent="0.2">
      <c r="A396" s="381"/>
      <c r="B396" s="381"/>
      <c r="C396" s="381"/>
      <c r="D396" s="381"/>
      <c r="E396" s="381"/>
      <c r="F396" s="381"/>
      <c r="G396" s="381"/>
      <c r="H396" s="381"/>
      <c r="I396" s="381"/>
      <c r="J396" s="381"/>
      <c r="K396" s="381"/>
      <c r="L396" s="382"/>
      <c r="M396" s="378" t="s">
        <v>43</v>
      </c>
      <c r="N396" s="379"/>
      <c r="O396" s="379"/>
      <c r="P396" s="379"/>
      <c r="Q396" s="379"/>
      <c r="R396" s="379"/>
      <c r="S396" s="380"/>
      <c r="T396" s="43" t="s">
        <v>0</v>
      </c>
      <c r="U396" s="44">
        <f>IFERROR(SUM(U385:U394),"0")</f>
        <v>0</v>
      </c>
      <c r="V396" s="44">
        <f>IFERROR(SUM(V385:V394),"0")</f>
        <v>0</v>
      </c>
      <c r="W396" s="43"/>
      <c r="X396" s="68"/>
      <c r="Y396" s="68"/>
    </row>
    <row r="397" spans="1:29" ht="14.25" customHeight="1" x14ac:dyDescent="0.25">
      <c r="A397" s="373" t="s">
        <v>111</v>
      </c>
      <c r="B397" s="373"/>
      <c r="C397" s="373"/>
      <c r="D397" s="373"/>
      <c r="E397" s="373"/>
      <c r="F397" s="373"/>
      <c r="G397" s="373"/>
      <c r="H397" s="373"/>
      <c r="I397" s="373"/>
      <c r="J397" s="373"/>
      <c r="K397" s="373"/>
      <c r="L397" s="373"/>
      <c r="M397" s="373"/>
      <c r="N397" s="373"/>
      <c r="O397" s="373"/>
      <c r="P397" s="373"/>
      <c r="Q397" s="373"/>
      <c r="R397" s="373"/>
      <c r="S397" s="373"/>
      <c r="T397" s="373"/>
      <c r="U397" s="373"/>
      <c r="V397" s="373"/>
      <c r="W397" s="373"/>
      <c r="X397" s="67"/>
      <c r="Y397" s="67"/>
    </row>
    <row r="398" spans="1:29" ht="16.5" customHeight="1" x14ac:dyDescent="0.25">
      <c r="A398" s="64" t="s">
        <v>620</v>
      </c>
      <c r="B398" s="64" t="s">
        <v>621</v>
      </c>
      <c r="C398" s="37">
        <v>4301020222</v>
      </c>
      <c r="D398" s="374">
        <v>4607091388930</v>
      </c>
      <c r="E398" s="374"/>
      <c r="F398" s="63">
        <v>0.88</v>
      </c>
      <c r="G398" s="38">
        <v>6</v>
      </c>
      <c r="H398" s="63">
        <v>5.28</v>
      </c>
      <c r="I398" s="63">
        <v>5.64</v>
      </c>
      <c r="J398" s="38">
        <v>104</v>
      </c>
      <c r="K398" s="39" t="s">
        <v>114</v>
      </c>
      <c r="L398" s="38">
        <v>55</v>
      </c>
      <c r="M398" s="6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98" s="376"/>
      <c r="O398" s="376"/>
      <c r="P398" s="376"/>
      <c r="Q398" s="377"/>
      <c r="R398" s="40" t="s">
        <v>48</v>
      </c>
      <c r="S398" s="40" t="s">
        <v>48</v>
      </c>
      <c r="T398" s="41" t="s">
        <v>0</v>
      </c>
      <c r="U398" s="59">
        <v>0</v>
      </c>
      <c r="V398" s="56">
        <f>IFERROR(IF(U398="",0,CEILING((U398/$H398),1)*$H398),"")</f>
        <v>0</v>
      </c>
      <c r="W398" s="42" t="str">
        <f>IFERROR(IF(V398=0,"",ROUNDUP(V398/H398,0)*0.01196),"")</f>
        <v/>
      </c>
      <c r="X398" s="69" t="s">
        <v>48</v>
      </c>
      <c r="Y398" s="70" t="s">
        <v>48</v>
      </c>
      <c r="AC398" s="292" t="s">
        <v>65</v>
      </c>
    </row>
    <row r="399" spans="1:29" ht="16.5" customHeight="1" x14ac:dyDescent="0.25">
      <c r="A399" s="64" t="s">
        <v>622</v>
      </c>
      <c r="B399" s="64" t="s">
        <v>623</v>
      </c>
      <c r="C399" s="37">
        <v>4301020206</v>
      </c>
      <c r="D399" s="374">
        <v>4680115880054</v>
      </c>
      <c r="E399" s="374"/>
      <c r="F399" s="63">
        <v>0.6</v>
      </c>
      <c r="G399" s="38">
        <v>6</v>
      </c>
      <c r="H399" s="63">
        <v>3.6</v>
      </c>
      <c r="I399" s="63">
        <v>3.84</v>
      </c>
      <c r="J399" s="38">
        <v>120</v>
      </c>
      <c r="K399" s="39" t="s">
        <v>114</v>
      </c>
      <c r="L399" s="38">
        <v>55</v>
      </c>
      <c r="M399" s="603" t="s">
        <v>624</v>
      </c>
      <c r="N399" s="376"/>
      <c r="O399" s="376"/>
      <c r="P399" s="376"/>
      <c r="Q399" s="377"/>
      <c r="R399" s="40" t="s">
        <v>48</v>
      </c>
      <c r="S399" s="40" t="s">
        <v>48</v>
      </c>
      <c r="T399" s="41" t="s">
        <v>0</v>
      </c>
      <c r="U399" s="59">
        <v>0</v>
      </c>
      <c r="V399" s="56">
        <f>IFERROR(IF(U399="",0,CEILING((U399/$H399),1)*$H399),"")</f>
        <v>0</v>
      </c>
      <c r="W399" s="42" t="str">
        <f>IFERROR(IF(V399=0,"",ROUNDUP(V399/H399,0)*0.00937),"")</f>
        <v/>
      </c>
      <c r="X399" s="69" t="s">
        <v>48</v>
      </c>
      <c r="Y399" s="70" t="s">
        <v>48</v>
      </c>
      <c r="AC399" s="293" t="s">
        <v>65</v>
      </c>
    </row>
    <row r="400" spans="1:29" x14ac:dyDescent="0.2">
      <c r="A400" s="381"/>
      <c r="B400" s="381"/>
      <c r="C400" s="381"/>
      <c r="D400" s="381"/>
      <c r="E400" s="381"/>
      <c r="F400" s="381"/>
      <c r="G400" s="381"/>
      <c r="H400" s="381"/>
      <c r="I400" s="381"/>
      <c r="J400" s="381"/>
      <c r="K400" s="381"/>
      <c r="L400" s="382"/>
      <c r="M400" s="378" t="s">
        <v>43</v>
      </c>
      <c r="N400" s="379"/>
      <c r="O400" s="379"/>
      <c r="P400" s="379"/>
      <c r="Q400" s="379"/>
      <c r="R400" s="379"/>
      <c r="S400" s="380"/>
      <c r="T400" s="43" t="s">
        <v>42</v>
      </c>
      <c r="U400" s="44">
        <f>IFERROR(U398/H398,"0")+IFERROR(U399/H399,"0")</f>
        <v>0</v>
      </c>
      <c r="V400" s="44">
        <f>IFERROR(V398/H398,"0")+IFERROR(V399/H399,"0")</f>
        <v>0</v>
      </c>
      <c r="W400" s="44">
        <f>IFERROR(IF(W398="",0,W398),"0")+IFERROR(IF(W399="",0,W399),"0")</f>
        <v>0</v>
      </c>
      <c r="X400" s="68"/>
      <c r="Y400" s="68"/>
    </row>
    <row r="401" spans="1:29" x14ac:dyDescent="0.2">
      <c r="A401" s="381"/>
      <c r="B401" s="381"/>
      <c r="C401" s="381"/>
      <c r="D401" s="381"/>
      <c r="E401" s="381"/>
      <c r="F401" s="381"/>
      <c r="G401" s="381"/>
      <c r="H401" s="381"/>
      <c r="I401" s="381"/>
      <c r="J401" s="381"/>
      <c r="K401" s="381"/>
      <c r="L401" s="382"/>
      <c r="M401" s="378" t="s">
        <v>43</v>
      </c>
      <c r="N401" s="379"/>
      <c r="O401" s="379"/>
      <c r="P401" s="379"/>
      <c r="Q401" s="379"/>
      <c r="R401" s="379"/>
      <c r="S401" s="380"/>
      <c r="T401" s="43" t="s">
        <v>0</v>
      </c>
      <c r="U401" s="44">
        <f>IFERROR(SUM(U398:U399),"0")</f>
        <v>0</v>
      </c>
      <c r="V401" s="44">
        <f>IFERROR(SUM(V398:V399),"0")</f>
        <v>0</v>
      </c>
      <c r="W401" s="43"/>
      <c r="X401" s="68"/>
      <c r="Y401" s="68"/>
    </row>
    <row r="402" spans="1:29" ht="14.25" customHeight="1" x14ac:dyDescent="0.25">
      <c r="A402" s="373" t="s">
        <v>75</v>
      </c>
      <c r="B402" s="373"/>
      <c r="C402" s="373"/>
      <c r="D402" s="373"/>
      <c r="E402" s="373"/>
      <c r="F402" s="373"/>
      <c r="G402" s="373"/>
      <c r="H402" s="373"/>
      <c r="I402" s="373"/>
      <c r="J402" s="373"/>
      <c r="K402" s="373"/>
      <c r="L402" s="373"/>
      <c r="M402" s="373"/>
      <c r="N402" s="373"/>
      <c r="O402" s="373"/>
      <c r="P402" s="373"/>
      <c r="Q402" s="373"/>
      <c r="R402" s="373"/>
      <c r="S402" s="373"/>
      <c r="T402" s="373"/>
      <c r="U402" s="373"/>
      <c r="V402" s="373"/>
      <c r="W402" s="373"/>
      <c r="X402" s="67"/>
      <c r="Y402" s="67"/>
    </row>
    <row r="403" spans="1:29" ht="27" customHeight="1" x14ac:dyDescent="0.25">
      <c r="A403" s="64" t="s">
        <v>625</v>
      </c>
      <c r="B403" s="64" t="s">
        <v>626</v>
      </c>
      <c r="C403" s="37">
        <v>4301031252</v>
      </c>
      <c r="D403" s="374">
        <v>4680115883116</v>
      </c>
      <c r="E403" s="374"/>
      <c r="F403" s="63">
        <v>0.88</v>
      </c>
      <c r="G403" s="38">
        <v>6</v>
      </c>
      <c r="H403" s="63">
        <v>5.28</v>
      </c>
      <c r="I403" s="63">
        <v>5.64</v>
      </c>
      <c r="J403" s="38">
        <v>104</v>
      </c>
      <c r="K403" s="39" t="s">
        <v>114</v>
      </c>
      <c r="L403" s="38">
        <v>60</v>
      </c>
      <c r="M403" s="604" t="s">
        <v>627</v>
      </c>
      <c r="N403" s="376"/>
      <c r="O403" s="376"/>
      <c r="P403" s="376"/>
      <c r="Q403" s="377"/>
      <c r="R403" s="40" t="s">
        <v>48</v>
      </c>
      <c r="S403" s="40" t="s">
        <v>48</v>
      </c>
      <c r="T403" s="41" t="s">
        <v>0</v>
      </c>
      <c r="U403" s="59">
        <v>0</v>
      </c>
      <c r="V403" s="56">
        <f t="shared" ref="V403:V411" si="18">IFERROR(IF(U403="",0,CEILING((U403/$H403),1)*$H403),"")</f>
        <v>0</v>
      </c>
      <c r="W403" s="42" t="str">
        <f>IFERROR(IF(V403=0,"",ROUNDUP(V403/H403,0)*0.01196),"")</f>
        <v/>
      </c>
      <c r="X403" s="69" t="s">
        <v>48</v>
      </c>
      <c r="Y403" s="70" t="s">
        <v>48</v>
      </c>
      <c r="AC403" s="294" t="s">
        <v>65</v>
      </c>
    </row>
    <row r="404" spans="1:29" ht="27" customHeight="1" x14ac:dyDescent="0.25">
      <c r="A404" s="64" t="s">
        <v>628</v>
      </c>
      <c r="B404" s="64" t="s">
        <v>629</v>
      </c>
      <c r="C404" s="37">
        <v>4301031248</v>
      </c>
      <c r="D404" s="374">
        <v>4680115883093</v>
      </c>
      <c r="E404" s="374"/>
      <c r="F404" s="63">
        <v>0.88</v>
      </c>
      <c r="G404" s="38">
        <v>6</v>
      </c>
      <c r="H404" s="63">
        <v>5.28</v>
      </c>
      <c r="I404" s="63">
        <v>5.64</v>
      </c>
      <c r="J404" s="38">
        <v>104</v>
      </c>
      <c r="K404" s="39" t="s">
        <v>79</v>
      </c>
      <c r="L404" s="38">
        <v>60</v>
      </c>
      <c r="M404" s="605" t="s">
        <v>630</v>
      </c>
      <c r="N404" s="376"/>
      <c r="O404" s="376"/>
      <c r="P404" s="376"/>
      <c r="Q404" s="377"/>
      <c r="R404" s="40" t="s">
        <v>48</v>
      </c>
      <c r="S404" s="40" t="s">
        <v>48</v>
      </c>
      <c r="T404" s="41" t="s">
        <v>0</v>
      </c>
      <c r="U404" s="59">
        <v>0</v>
      </c>
      <c r="V404" s="56">
        <f t="shared" si="18"/>
        <v>0</v>
      </c>
      <c r="W404" s="42" t="str">
        <f>IFERROR(IF(V404=0,"",ROUNDUP(V404/H404,0)*0.01196),"")</f>
        <v/>
      </c>
      <c r="X404" s="69" t="s">
        <v>48</v>
      </c>
      <c r="Y404" s="70" t="s">
        <v>48</v>
      </c>
      <c r="AC404" s="295" t="s">
        <v>65</v>
      </c>
    </row>
    <row r="405" spans="1:29" ht="27" customHeight="1" x14ac:dyDescent="0.25">
      <c r="A405" s="64" t="s">
        <v>631</v>
      </c>
      <c r="B405" s="64" t="s">
        <v>632</v>
      </c>
      <c r="C405" s="37">
        <v>4301031250</v>
      </c>
      <c r="D405" s="374">
        <v>4680115883109</v>
      </c>
      <c r="E405" s="374"/>
      <c r="F405" s="63">
        <v>0.88</v>
      </c>
      <c r="G405" s="38">
        <v>6</v>
      </c>
      <c r="H405" s="63">
        <v>5.28</v>
      </c>
      <c r="I405" s="63">
        <v>5.64</v>
      </c>
      <c r="J405" s="38">
        <v>104</v>
      </c>
      <c r="K405" s="39" t="s">
        <v>79</v>
      </c>
      <c r="L405" s="38">
        <v>60</v>
      </c>
      <c r="M405" s="606" t="s">
        <v>633</v>
      </c>
      <c r="N405" s="376"/>
      <c r="O405" s="376"/>
      <c r="P405" s="376"/>
      <c r="Q405" s="377"/>
      <c r="R405" s="40" t="s">
        <v>48</v>
      </c>
      <c r="S405" s="40" t="s">
        <v>48</v>
      </c>
      <c r="T405" s="41" t="s">
        <v>0</v>
      </c>
      <c r="U405" s="59">
        <v>0</v>
      </c>
      <c r="V405" s="56">
        <f t="shared" si="18"/>
        <v>0</v>
      </c>
      <c r="W405" s="42" t="str">
        <f>IFERROR(IF(V405=0,"",ROUNDUP(V405/H405,0)*0.01196),"")</f>
        <v/>
      </c>
      <c r="X405" s="69" t="s">
        <v>48</v>
      </c>
      <c r="Y405" s="70" t="s">
        <v>48</v>
      </c>
      <c r="AC405" s="296" t="s">
        <v>65</v>
      </c>
    </row>
    <row r="406" spans="1:29" ht="27" customHeight="1" x14ac:dyDescent="0.25">
      <c r="A406" s="64" t="s">
        <v>634</v>
      </c>
      <c r="B406" s="64" t="s">
        <v>635</v>
      </c>
      <c r="C406" s="37">
        <v>4301031249</v>
      </c>
      <c r="D406" s="374">
        <v>4680115882072</v>
      </c>
      <c r="E406" s="374"/>
      <c r="F406" s="63">
        <v>0.6</v>
      </c>
      <c r="G406" s="38">
        <v>6</v>
      </c>
      <c r="H406" s="63">
        <v>3.6</v>
      </c>
      <c r="I406" s="63">
        <v>3.81</v>
      </c>
      <c r="J406" s="38">
        <v>120</v>
      </c>
      <c r="K406" s="39" t="s">
        <v>114</v>
      </c>
      <c r="L406" s="38">
        <v>60</v>
      </c>
      <c r="M406" s="607" t="s">
        <v>636</v>
      </c>
      <c r="N406" s="376"/>
      <c r="O406" s="376"/>
      <c r="P406" s="376"/>
      <c r="Q406" s="377"/>
      <c r="R406" s="40" t="s">
        <v>48</v>
      </c>
      <c r="S406" s="40" t="s">
        <v>48</v>
      </c>
      <c r="T406" s="41" t="s">
        <v>0</v>
      </c>
      <c r="U406" s="59">
        <v>0</v>
      </c>
      <c r="V406" s="56">
        <f t="shared" si="18"/>
        <v>0</v>
      </c>
      <c r="W406" s="42" t="str">
        <f t="shared" ref="W406:W411" si="19">IFERROR(IF(V406=0,"",ROUNDUP(V406/H406,0)*0.00937),"")</f>
        <v/>
      </c>
      <c r="X406" s="69" t="s">
        <v>48</v>
      </c>
      <c r="Y406" s="70" t="s">
        <v>48</v>
      </c>
      <c r="AC406" s="297" t="s">
        <v>65</v>
      </c>
    </row>
    <row r="407" spans="1:29" ht="27" customHeight="1" x14ac:dyDescent="0.25">
      <c r="A407" s="64" t="s">
        <v>634</v>
      </c>
      <c r="B407" s="64" t="s">
        <v>637</v>
      </c>
      <c r="C407" s="37">
        <v>4301031214</v>
      </c>
      <c r="D407" s="374">
        <v>4680115882072</v>
      </c>
      <c r="E407" s="37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9" t="s">
        <v>114</v>
      </c>
      <c r="L407" s="38">
        <v>55</v>
      </c>
      <c r="M407" s="608" t="s">
        <v>636</v>
      </c>
      <c r="N407" s="376"/>
      <c r="O407" s="376"/>
      <c r="P407" s="376"/>
      <c r="Q407" s="377"/>
      <c r="R407" s="40" t="s">
        <v>48</v>
      </c>
      <c r="S407" s="40" t="s">
        <v>48</v>
      </c>
      <c r="T407" s="41" t="s">
        <v>0</v>
      </c>
      <c r="U407" s="59">
        <v>0</v>
      </c>
      <c r="V407" s="56">
        <f t="shared" si="18"/>
        <v>0</v>
      </c>
      <c r="W407" s="42" t="str">
        <f t="shared" si="19"/>
        <v/>
      </c>
      <c r="X407" s="69" t="s">
        <v>48</v>
      </c>
      <c r="Y407" s="70" t="s">
        <v>48</v>
      </c>
      <c r="AC407" s="298" t="s">
        <v>65</v>
      </c>
    </row>
    <row r="408" spans="1:29" ht="27" customHeight="1" x14ac:dyDescent="0.25">
      <c r="A408" s="64" t="s">
        <v>638</v>
      </c>
      <c r="B408" s="64" t="s">
        <v>639</v>
      </c>
      <c r="C408" s="37">
        <v>4301031251</v>
      </c>
      <c r="D408" s="374">
        <v>4680115882102</v>
      </c>
      <c r="E408" s="374"/>
      <c r="F408" s="63">
        <v>0.6</v>
      </c>
      <c r="G408" s="38">
        <v>6</v>
      </c>
      <c r="H408" s="63">
        <v>3.6</v>
      </c>
      <c r="I408" s="63">
        <v>3.81</v>
      </c>
      <c r="J408" s="38">
        <v>120</v>
      </c>
      <c r="K408" s="39" t="s">
        <v>79</v>
      </c>
      <c r="L408" s="38">
        <v>60</v>
      </c>
      <c r="M408" s="609" t="s">
        <v>640</v>
      </c>
      <c r="N408" s="376"/>
      <c r="O408" s="376"/>
      <c r="P408" s="376"/>
      <c r="Q408" s="377"/>
      <c r="R408" s="40" t="s">
        <v>48</v>
      </c>
      <c r="S408" s="40" t="s">
        <v>48</v>
      </c>
      <c r="T408" s="41" t="s">
        <v>0</v>
      </c>
      <c r="U408" s="59">
        <v>0</v>
      </c>
      <c r="V408" s="56">
        <f t="shared" si="18"/>
        <v>0</v>
      </c>
      <c r="W408" s="42" t="str">
        <f t="shared" si="19"/>
        <v/>
      </c>
      <c r="X408" s="69" t="s">
        <v>48</v>
      </c>
      <c r="Y408" s="70" t="s">
        <v>48</v>
      </c>
      <c r="AC408" s="299" t="s">
        <v>65</v>
      </c>
    </row>
    <row r="409" spans="1:29" ht="27" customHeight="1" x14ac:dyDescent="0.25">
      <c r="A409" s="64" t="s">
        <v>638</v>
      </c>
      <c r="B409" s="64" t="s">
        <v>641</v>
      </c>
      <c r="C409" s="37">
        <v>4301031217</v>
      </c>
      <c r="D409" s="374">
        <v>4680115882102</v>
      </c>
      <c r="E409" s="374"/>
      <c r="F409" s="63">
        <v>0.6</v>
      </c>
      <c r="G409" s="38">
        <v>6</v>
      </c>
      <c r="H409" s="63">
        <v>3.6</v>
      </c>
      <c r="I409" s="63">
        <v>3.81</v>
      </c>
      <c r="J409" s="38">
        <v>120</v>
      </c>
      <c r="K409" s="39" t="s">
        <v>79</v>
      </c>
      <c r="L409" s="38">
        <v>55</v>
      </c>
      <c r="M409" s="610" t="s">
        <v>640</v>
      </c>
      <c r="N409" s="376"/>
      <c r="O409" s="376"/>
      <c r="P409" s="376"/>
      <c r="Q409" s="377"/>
      <c r="R409" s="40" t="s">
        <v>48</v>
      </c>
      <c r="S409" s="40" t="s">
        <v>48</v>
      </c>
      <c r="T409" s="41" t="s">
        <v>0</v>
      </c>
      <c r="U409" s="59">
        <v>0</v>
      </c>
      <c r="V409" s="56">
        <f t="shared" si="18"/>
        <v>0</v>
      </c>
      <c r="W409" s="42" t="str">
        <f t="shared" si="19"/>
        <v/>
      </c>
      <c r="X409" s="69" t="s">
        <v>48</v>
      </c>
      <c r="Y409" s="70" t="s">
        <v>48</v>
      </c>
      <c r="AC409" s="300" t="s">
        <v>65</v>
      </c>
    </row>
    <row r="410" spans="1:29" ht="27" customHeight="1" x14ac:dyDescent="0.25">
      <c r="A410" s="64" t="s">
        <v>642</v>
      </c>
      <c r="B410" s="64" t="s">
        <v>643</v>
      </c>
      <c r="C410" s="37">
        <v>4301031253</v>
      </c>
      <c r="D410" s="374">
        <v>4680115882096</v>
      </c>
      <c r="E410" s="374"/>
      <c r="F410" s="63">
        <v>0.6</v>
      </c>
      <c r="G410" s="38">
        <v>6</v>
      </c>
      <c r="H410" s="63">
        <v>3.6</v>
      </c>
      <c r="I410" s="63">
        <v>3.81</v>
      </c>
      <c r="J410" s="38">
        <v>120</v>
      </c>
      <c r="K410" s="39" t="s">
        <v>79</v>
      </c>
      <c r="L410" s="38">
        <v>60</v>
      </c>
      <c r="M410" s="611" t="s">
        <v>644</v>
      </c>
      <c r="N410" s="376"/>
      <c r="O410" s="376"/>
      <c r="P410" s="376"/>
      <c r="Q410" s="377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si="18"/>
        <v>0</v>
      </c>
      <c r="W410" s="42" t="str">
        <f t="shared" si="19"/>
        <v/>
      </c>
      <c r="X410" s="69" t="s">
        <v>48</v>
      </c>
      <c r="Y410" s="70" t="s">
        <v>48</v>
      </c>
      <c r="AC410" s="301" t="s">
        <v>65</v>
      </c>
    </row>
    <row r="411" spans="1:29" ht="27" customHeight="1" x14ac:dyDescent="0.25">
      <c r="A411" s="64" t="s">
        <v>642</v>
      </c>
      <c r="B411" s="64" t="s">
        <v>645</v>
      </c>
      <c r="C411" s="37">
        <v>4301031216</v>
      </c>
      <c r="D411" s="374">
        <v>4680115882096</v>
      </c>
      <c r="E411" s="374"/>
      <c r="F411" s="63">
        <v>0.6</v>
      </c>
      <c r="G411" s="38">
        <v>6</v>
      </c>
      <c r="H411" s="63">
        <v>3.6</v>
      </c>
      <c r="I411" s="63">
        <v>3.81</v>
      </c>
      <c r="J411" s="38">
        <v>120</v>
      </c>
      <c r="K411" s="39" t="s">
        <v>79</v>
      </c>
      <c r="L411" s="38">
        <v>55</v>
      </c>
      <c r="M411" s="612" t="s">
        <v>644</v>
      </c>
      <c r="N411" s="376"/>
      <c r="O411" s="376"/>
      <c r="P411" s="376"/>
      <c r="Q411" s="377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 t="shared" si="19"/>
        <v/>
      </c>
      <c r="X411" s="69" t="s">
        <v>48</v>
      </c>
      <c r="Y411" s="70" t="s">
        <v>48</v>
      </c>
      <c r="AC411" s="302" t="s">
        <v>65</v>
      </c>
    </row>
    <row r="412" spans="1:29" x14ac:dyDescent="0.2">
      <c r="A412" s="381"/>
      <c r="B412" s="381"/>
      <c r="C412" s="381"/>
      <c r="D412" s="381"/>
      <c r="E412" s="381"/>
      <c r="F412" s="381"/>
      <c r="G412" s="381"/>
      <c r="H412" s="381"/>
      <c r="I412" s="381"/>
      <c r="J412" s="381"/>
      <c r="K412" s="381"/>
      <c r="L412" s="382"/>
      <c r="M412" s="378" t="s">
        <v>43</v>
      </c>
      <c r="N412" s="379"/>
      <c r="O412" s="379"/>
      <c r="P412" s="379"/>
      <c r="Q412" s="379"/>
      <c r="R412" s="379"/>
      <c r="S412" s="380"/>
      <c r="T412" s="43" t="s">
        <v>42</v>
      </c>
      <c r="U412" s="44">
        <f>IFERROR(U403/H403,"0")+IFERROR(U404/H404,"0")+IFERROR(U405/H405,"0")+IFERROR(U406/H406,"0")+IFERROR(U407/H407,"0")+IFERROR(U408/H408,"0")+IFERROR(U409/H409,"0")+IFERROR(U410/H410,"0")+IFERROR(U411/H411,"0")</f>
        <v>0</v>
      </c>
      <c r="V412" s="44">
        <f>IFERROR(V403/H403,"0")+IFERROR(V404/H404,"0")+IFERROR(V405/H405,"0")+IFERROR(V406/H406,"0")+IFERROR(V407/H407,"0")+IFERROR(V408/H408,"0")+IFERROR(V409/H409,"0")+IFERROR(V410/H410,"0")+IFERROR(V411/H411,"0")</f>
        <v>0</v>
      </c>
      <c r="W412" s="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0</v>
      </c>
      <c r="X412" s="68"/>
      <c r="Y412" s="68"/>
    </row>
    <row r="413" spans="1:29" x14ac:dyDescent="0.2">
      <c r="A413" s="381"/>
      <c r="B413" s="381"/>
      <c r="C413" s="381"/>
      <c r="D413" s="381"/>
      <c r="E413" s="381"/>
      <c r="F413" s="381"/>
      <c r="G413" s="381"/>
      <c r="H413" s="381"/>
      <c r="I413" s="381"/>
      <c r="J413" s="381"/>
      <c r="K413" s="381"/>
      <c r="L413" s="382"/>
      <c r="M413" s="378" t="s">
        <v>43</v>
      </c>
      <c r="N413" s="379"/>
      <c r="O413" s="379"/>
      <c r="P413" s="379"/>
      <c r="Q413" s="379"/>
      <c r="R413" s="379"/>
      <c r="S413" s="380"/>
      <c r="T413" s="43" t="s">
        <v>0</v>
      </c>
      <c r="U413" s="44">
        <f>IFERROR(SUM(U403:U411),"0")</f>
        <v>0</v>
      </c>
      <c r="V413" s="44">
        <f>IFERROR(SUM(V403:V411),"0")</f>
        <v>0</v>
      </c>
      <c r="W413" s="43"/>
      <c r="X413" s="68"/>
      <c r="Y413" s="68"/>
    </row>
    <row r="414" spans="1:29" ht="14.25" customHeight="1" x14ac:dyDescent="0.25">
      <c r="A414" s="373" t="s">
        <v>80</v>
      </c>
      <c r="B414" s="373"/>
      <c r="C414" s="373"/>
      <c r="D414" s="373"/>
      <c r="E414" s="373"/>
      <c r="F414" s="373"/>
      <c r="G414" s="373"/>
      <c r="H414" s="373"/>
      <c r="I414" s="373"/>
      <c r="J414" s="373"/>
      <c r="K414" s="373"/>
      <c r="L414" s="373"/>
      <c r="M414" s="373"/>
      <c r="N414" s="373"/>
      <c r="O414" s="373"/>
      <c r="P414" s="373"/>
      <c r="Q414" s="373"/>
      <c r="R414" s="373"/>
      <c r="S414" s="373"/>
      <c r="T414" s="373"/>
      <c r="U414" s="373"/>
      <c r="V414" s="373"/>
      <c r="W414" s="373"/>
      <c r="X414" s="67"/>
      <c r="Y414" s="67"/>
    </row>
    <row r="415" spans="1:29" ht="16.5" customHeight="1" x14ac:dyDescent="0.25">
      <c r="A415" s="64" t="s">
        <v>646</v>
      </c>
      <c r="B415" s="64" t="s">
        <v>647</v>
      </c>
      <c r="C415" s="37">
        <v>4301051230</v>
      </c>
      <c r="D415" s="374">
        <v>4607091383409</v>
      </c>
      <c r="E415" s="374"/>
      <c r="F415" s="63">
        <v>1.3</v>
      </c>
      <c r="G415" s="38">
        <v>6</v>
      </c>
      <c r="H415" s="63">
        <v>7.8</v>
      </c>
      <c r="I415" s="63">
        <v>8.3460000000000001</v>
      </c>
      <c r="J415" s="38">
        <v>56</v>
      </c>
      <c r="K415" s="39" t="s">
        <v>79</v>
      </c>
      <c r="L415" s="38">
        <v>45</v>
      </c>
      <c r="M415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15" s="376"/>
      <c r="O415" s="376"/>
      <c r="P415" s="376"/>
      <c r="Q415" s="377"/>
      <c r="R415" s="40" t="s">
        <v>48</v>
      </c>
      <c r="S415" s="40" t="s">
        <v>48</v>
      </c>
      <c r="T415" s="41" t="s">
        <v>0</v>
      </c>
      <c r="U415" s="59">
        <v>0</v>
      </c>
      <c r="V415" s="56">
        <f>IFERROR(IF(U415="",0,CEILING((U415/$H415),1)*$H415),"")</f>
        <v>0</v>
      </c>
      <c r="W415" s="42" t="str">
        <f>IFERROR(IF(V415=0,"",ROUNDUP(V415/H415,0)*0.02175),"")</f>
        <v/>
      </c>
      <c r="X415" s="69" t="s">
        <v>48</v>
      </c>
      <c r="Y415" s="70" t="s">
        <v>48</v>
      </c>
      <c r="AC415" s="303" t="s">
        <v>65</v>
      </c>
    </row>
    <row r="416" spans="1:29" ht="16.5" customHeight="1" x14ac:dyDescent="0.25">
      <c r="A416" s="64" t="s">
        <v>648</v>
      </c>
      <c r="B416" s="64" t="s">
        <v>649</v>
      </c>
      <c r="C416" s="37">
        <v>4301051231</v>
      </c>
      <c r="D416" s="374">
        <v>4607091383416</v>
      </c>
      <c r="E416" s="374"/>
      <c r="F416" s="63">
        <v>1.3</v>
      </c>
      <c r="G416" s="38">
        <v>6</v>
      </c>
      <c r="H416" s="63">
        <v>7.8</v>
      </c>
      <c r="I416" s="63">
        <v>8.3460000000000001</v>
      </c>
      <c r="J416" s="38">
        <v>56</v>
      </c>
      <c r="K416" s="39" t="s">
        <v>79</v>
      </c>
      <c r="L416" s="38">
        <v>45</v>
      </c>
      <c r="M416" s="61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16" s="376"/>
      <c r="O416" s="376"/>
      <c r="P416" s="376"/>
      <c r="Q416" s="377"/>
      <c r="R416" s="40" t="s">
        <v>48</v>
      </c>
      <c r="S416" s="40" t="s">
        <v>48</v>
      </c>
      <c r="T416" s="41" t="s">
        <v>0</v>
      </c>
      <c r="U416" s="59">
        <v>0</v>
      </c>
      <c r="V416" s="56">
        <f>IFERROR(IF(U416="",0,CEILING((U416/$H416),1)*$H416),"")</f>
        <v>0</v>
      </c>
      <c r="W416" s="42" t="str">
        <f>IFERROR(IF(V416=0,"",ROUNDUP(V416/H416,0)*0.02175),"")</f>
        <v/>
      </c>
      <c r="X416" s="69" t="s">
        <v>48</v>
      </c>
      <c r="Y416" s="70" t="s">
        <v>48</v>
      </c>
      <c r="AC416" s="304" t="s">
        <v>65</v>
      </c>
    </row>
    <row r="417" spans="1:29" x14ac:dyDescent="0.2">
      <c r="A417" s="381"/>
      <c r="B417" s="381"/>
      <c r="C417" s="381"/>
      <c r="D417" s="381"/>
      <c r="E417" s="381"/>
      <c r="F417" s="381"/>
      <c r="G417" s="381"/>
      <c r="H417" s="381"/>
      <c r="I417" s="381"/>
      <c r="J417" s="381"/>
      <c r="K417" s="381"/>
      <c r="L417" s="382"/>
      <c r="M417" s="378" t="s">
        <v>43</v>
      </c>
      <c r="N417" s="379"/>
      <c r="O417" s="379"/>
      <c r="P417" s="379"/>
      <c r="Q417" s="379"/>
      <c r="R417" s="379"/>
      <c r="S417" s="380"/>
      <c r="T417" s="43" t="s">
        <v>42</v>
      </c>
      <c r="U417" s="44">
        <f>IFERROR(U415/H415,"0")+IFERROR(U416/H416,"0")</f>
        <v>0</v>
      </c>
      <c r="V417" s="44">
        <f>IFERROR(V415/H415,"0")+IFERROR(V416/H416,"0")</f>
        <v>0</v>
      </c>
      <c r="W417" s="44">
        <f>IFERROR(IF(W415="",0,W415),"0")+IFERROR(IF(W416="",0,W416),"0")</f>
        <v>0</v>
      </c>
      <c r="X417" s="68"/>
      <c r="Y417" s="68"/>
    </row>
    <row r="418" spans="1:29" x14ac:dyDescent="0.2">
      <c r="A418" s="381"/>
      <c r="B418" s="381"/>
      <c r="C418" s="381"/>
      <c r="D418" s="381"/>
      <c r="E418" s="381"/>
      <c r="F418" s="381"/>
      <c r="G418" s="381"/>
      <c r="H418" s="381"/>
      <c r="I418" s="381"/>
      <c r="J418" s="381"/>
      <c r="K418" s="381"/>
      <c r="L418" s="382"/>
      <c r="M418" s="378" t="s">
        <v>43</v>
      </c>
      <c r="N418" s="379"/>
      <c r="O418" s="379"/>
      <c r="P418" s="379"/>
      <c r="Q418" s="379"/>
      <c r="R418" s="379"/>
      <c r="S418" s="380"/>
      <c r="T418" s="43" t="s">
        <v>0</v>
      </c>
      <c r="U418" s="44">
        <f>IFERROR(SUM(U415:U416),"0")</f>
        <v>0</v>
      </c>
      <c r="V418" s="44">
        <f>IFERROR(SUM(V415:V416),"0")</f>
        <v>0</v>
      </c>
      <c r="W418" s="43"/>
      <c r="X418" s="68"/>
      <c r="Y418" s="68"/>
    </row>
    <row r="419" spans="1:29" ht="27.75" customHeight="1" x14ac:dyDescent="0.2">
      <c r="A419" s="371" t="s">
        <v>650</v>
      </c>
      <c r="B419" s="371"/>
      <c r="C419" s="371"/>
      <c r="D419" s="371"/>
      <c r="E419" s="371"/>
      <c r="F419" s="371"/>
      <c r="G419" s="371"/>
      <c r="H419" s="371"/>
      <c r="I419" s="371"/>
      <c r="J419" s="371"/>
      <c r="K419" s="371"/>
      <c r="L419" s="371"/>
      <c r="M419" s="371"/>
      <c r="N419" s="371"/>
      <c r="O419" s="371"/>
      <c r="P419" s="371"/>
      <c r="Q419" s="371"/>
      <c r="R419" s="371"/>
      <c r="S419" s="371"/>
      <c r="T419" s="371"/>
      <c r="U419" s="371"/>
      <c r="V419" s="371"/>
      <c r="W419" s="371"/>
      <c r="X419" s="55"/>
      <c r="Y419" s="55"/>
    </row>
    <row r="420" spans="1:29" ht="16.5" customHeight="1" x14ac:dyDescent="0.25">
      <c r="A420" s="372" t="s">
        <v>651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66"/>
      <c r="Y420" s="66"/>
    </row>
    <row r="421" spans="1:29" ht="14.25" customHeight="1" x14ac:dyDescent="0.25">
      <c r="A421" s="373" t="s">
        <v>118</v>
      </c>
      <c r="B421" s="373"/>
      <c r="C421" s="373"/>
      <c r="D421" s="373"/>
      <c r="E421" s="373"/>
      <c r="F421" s="373"/>
      <c r="G421" s="373"/>
      <c r="H421" s="373"/>
      <c r="I421" s="373"/>
      <c r="J421" s="373"/>
      <c r="K421" s="373"/>
      <c r="L421" s="373"/>
      <c r="M421" s="373"/>
      <c r="N421" s="373"/>
      <c r="O421" s="373"/>
      <c r="P421" s="373"/>
      <c r="Q421" s="373"/>
      <c r="R421" s="373"/>
      <c r="S421" s="373"/>
      <c r="T421" s="373"/>
      <c r="U421" s="373"/>
      <c r="V421" s="373"/>
      <c r="W421" s="373"/>
      <c r="X421" s="67"/>
      <c r="Y421" s="67"/>
    </row>
    <row r="422" spans="1:29" ht="27" customHeight="1" x14ac:dyDescent="0.25">
      <c r="A422" s="64" t="s">
        <v>652</v>
      </c>
      <c r="B422" s="64" t="s">
        <v>653</v>
      </c>
      <c r="C422" s="37">
        <v>4301011434</v>
      </c>
      <c r="D422" s="374">
        <v>4680115881099</v>
      </c>
      <c r="E422" s="374"/>
      <c r="F422" s="63">
        <v>1.5</v>
      </c>
      <c r="G422" s="38">
        <v>8</v>
      </c>
      <c r="H422" s="63">
        <v>12</v>
      </c>
      <c r="I422" s="63">
        <v>12.48</v>
      </c>
      <c r="J422" s="38">
        <v>56</v>
      </c>
      <c r="K422" s="39" t="s">
        <v>114</v>
      </c>
      <c r="L422" s="38">
        <v>50</v>
      </c>
      <c r="M422" s="615" t="s">
        <v>654</v>
      </c>
      <c r="N422" s="376"/>
      <c r="O422" s="376"/>
      <c r="P422" s="376"/>
      <c r="Q422" s="377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IFERROR(IF(V422=0,"",ROUNDUP(V422/H422,0)*0.02175),"")</f>
        <v/>
      </c>
      <c r="X422" s="69" t="s">
        <v>48</v>
      </c>
      <c r="Y422" s="70" t="s">
        <v>48</v>
      </c>
      <c r="AC422" s="305" t="s">
        <v>65</v>
      </c>
    </row>
    <row r="423" spans="1:29" ht="27" customHeight="1" x14ac:dyDescent="0.25">
      <c r="A423" s="64" t="s">
        <v>655</v>
      </c>
      <c r="B423" s="64" t="s">
        <v>656</v>
      </c>
      <c r="C423" s="37">
        <v>4301011435</v>
      </c>
      <c r="D423" s="374">
        <v>4680115881150</v>
      </c>
      <c r="E423" s="374"/>
      <c r="F423" s="63">
        <v>1.5</v>
      </c>
      <c r="G423" s="38">
        <v>8</v>
      </c>
      <c r="H423" s="63">
        <v>12</v>
      </c>
      <c r="I423" s="63">
        <v>12.48</v>
      </c>
      <c r="J423" s="38">
        <v>56</v>
      </c>
      <c r="K423" s="39" t="s">
        <v>114</v>
      </c>
      <c r="L423" s="38">
        <v>50</v>
      </c>
      <c r="M423" s="616" t="s">
        <v>657</v>
      </c>
      <c r="N423" s="376"/>
      <c r="O423" s="376"/>
      <c r="P423" s="376"/>
      <c r="Q423" s="377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IFERROR(IF(V423=0,"",ROUNDUP(V423/H423,0)*0.02175),"")</f>
        <v/>
      </c>
      <c r="X423" s="69" t="s">
        <v>48</v>
      </c>
      <c r="Y423" s="70" t="s">
        <v>48</v>
      </c>
      <c r="AC423" s="306" t="s">
        <v>65</v>
      </c>
    </row>
    <row r="424" spans="1:29" x14ac:dyDescent="0.2">
      <c r="A424" s="381"/>
      <c r="B424" s="381"/>
      <c r="C424" s="381"/>
      <c r="D424" s="381"/>
      <c r="E424" s="381"/>
      <c r="F424" s="381"/>
      <c r="G424" s="381"/>
      <c r="H424" s="381"/>
      <c r="I424" s="381"/>
      <c r="J424" s="381"/>
      <c r="K424" s="381"/>
      <c r="L424" s="382"/>
      <c r="M424" s="378" t="s">
        <v>43</v>
      </c>
      <c r="N424" s="379"/>
      <c r="O424" s="379"/>
      <c r="P424" s="379"/>
      <c r="Q424" s="379"/>
      <c r="R424" s="379"/>
      <c r="S424" s="380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29" x14ac:dyDescent="0.2">
      <c r="A425" s="381"/>
      <c r="B425" s="381"/>
      <c r="C425" s="381"/>
      <c r="D425" s="381"/>
      <c r="E425" s="381"/>
      <c r="F425" s="381"/>
      <c r="G425" s="381"/>
      <c r="H425" s="381"/>
      <c r="I425" s="381"/>
      <c r="J425" s="381"/>
      <c r="K425" s="381"/>
      <c r="L425" s="382"/>
      <c r="M425" s="378" t="s">
        <v>43</v>
      </c>
      <c r="N425" s="379"/>
      <c r="O425" s="379"/>
      <c r="P425" s="379"/>
      <c r="Q425" s="379"/>
      <c r="R425" s="379"/>
      <c r="S425" s="380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29" ht="14.25" customHeight="1" x14ac:dyDescent="0.25">
      <c r="A426" s="373" t="s">
        <v>111</v>
      </c>
      <c r="B426" s="373"/>
      <c r="C426" s="373"/>
      <c r="D426" s="373"/>
      <c r="E426" s="373"/>
      <c r="F426" s="373"/>
      <c r="G426" s="373"/>
      <c r="H426" s="373"/>
      <c r="I426" s="373"/>
      <c r="J426" s="373"/>
      <c r="K426" s="373"/>
      <c r="L426" s="373"/>
      <c r="M426" s="373"/>
      <c r="N426" s="373"/>
      <c r="O426" s="373"/>
      <c r="P426" s="373"/>
      <c r="Q426" s="373"/>
      <c r="R426" s="373"/>
      <c r="S426" s="373"/>
      <c r="T426" s="373"/>
      <c r="U426" s="373"/>
      <c r="V426" s="373"/>
      <c r="W426" s="373"/>
      <c r="X426" s="67"/>
      <c r="Y426" s="67"/>
    </row>
    <row r="427" spans="1:29" ht="16.5" customHeight="1" x14ac:dyDescent="0.25">
      <c r="A427" s="64" t="s">
        <v>658</v>
      </c>
      <c r="B427" s="64" t="s">
        <v>659</v>
      </c>
      <c r="C427" s="37">
        <v>4301020230</v>
      </c>
      <c r="D427" s="374">
        <v>4680115881112</v>
      </c>
      <c r="E427" s="374"/>
      <c r="F427" s="63">
        <v>1.35</v>
      </c>
      <c r="G427" s="38">
        <v>8</v>
      </c>
      <c r="H427" s="63">
        <v>10.8</v>
      </c>
      <c r="I427" s="63">
        <v>11.28</v>
      </c>
      <c r="J427" s="38">
        <v>56</v>
      </c>
      <c r="K427" s="39" t="s">
        <v>114</v>
      </c>
      <c r="L427" s="38">
        <v>50</v>
      </c>
      <c r="M427" s="617" t="s">
        <v>660</v>
      </c>
      <c r="N427" s="376"/>
      <c r="O427" s="376"/>
      <c r="P427" s="376"/>
      <c r="Q427" s="377"/>
      <c r="R427" s="40" t="s">
        <v>48</v>
      </c>
      <c r="S427" s="40" t="s">
        <v>48</v>
      </c>
      <c r="T427" s="41" t="s">
        <v>0</v>
      </c>
      <c r="U427" s="59">
        <v>0</v>
      </c>
      <c r="V427" s="56">
        <f>IFERROR(IF(U427="",0,CEILING((U427/$H427),1)*$H427),"")</f>
        <v>0</v>
      </c>
      <c r="W427" s="42" t="str">
        <f>IFERROR(IF(V427=0,"",ROUNDUP(V427/H427,0)*0.02175),"")</f>
        <v/>
      </c>
      <c r="X427" s="69" t="s">
        <v>48</v>
      </c>
      <c r="Y427" s="70" t="s">
        <v>48</v>
      </c>
      <c r="AC427" s="307" t="s">
        <v>65</v>
      </c>
    </row>
    <row r="428" spans="1:29" ht="27" customHeight="1" x14ac:dyDescent="0.25">
      <c r="A428" s="64" t="s">
        <v>661</v>
      </c>
      <c r="B428" s="64" t="s">
        <v>662</v>
      </c>
      <c r="C428" s="37">
        <v>4301020231</v>
      </c>
      <c r="D428" s="374">
        <v>4680115881129</v>
      </c>
      <c r="E428" s="374"/>
      <c r="F428" s="63">
        <v>1.8</v>
      </c>
      <c r="G428" s="38">
        <v>6</v>
      </c>
      <c r="H428" s="63">
        <v>10.8</v>
      </c>
      <c r="I428" s="63">
        <v>11.28</v>
      </c>
      <c r="J428" s="38">
        <v>56</v>
      </c>
      <c r="K428" s="39" t="s">
        <v>114</v>
      </c>
      <c r="L428" s="38">
        <v>50</v>
      </c>
      <c r="M428" s="618" t="s">
        <v>663</v>
      </c>
      <c r="N428" s="376"/>
      <c r="O428" s="376"/>
      <c r="P428" s="376"/>
      <c r="Q428" s="377"/>
      <c r="R428" s="40" t="s">
        <v>48</v>
      </c>
      <c r="S428" s="40" t="s">
        <v>48</v>
      </c>
      <c r="T428" s="41" t="s">
        <v>0</v>
      </c>
      <c r="U428" s="59">
        <v>0</v>
      </c>
      <c r="V428" s="56">
        <f>IFERROR(IF(U428="",0,CEILING((U428/$H428),1)*$H428),"")</f>
        <v>0</v>
      </c>
      <c r="W428" s="42" t="str">
        <f>IFERROR(IF(V428=0,"",ROUNDUP(V428/H428,0)*0.02175),"")</f>
        <v/>
      </c>
      <c r="X428" s="69" t="s">
        <v>48</v>
      </c>
      <c r="Y428" s="70" t="s">
        <v>48</v>
      </c>
      <c r="AC428" s="308" t="s">
        <v>65</v>
      </c>
    </row>
    <row r="429" spans="1:29" x14ac:dyDescent="0.2">
      <c r="A429" s="381"/>
      <c r="B429" s="381"/>
      <c r="C429" s="381"/>
      <c r="D429" s="381"/>
      <c r="E429" s="381"/>
      <c r="F429" s="381"/>
      <c r="G429" s="381"/>
      <c r="H429" s="381"/>
      <c r="I429" s="381"/>
      <c r="J429" s="381"/>
      <c r="K429" s="381"/>
      <c r="L429" s="382"/>
      <c r="M429" s="378" t="s">
        <v>43</v>
      </c>
      <c r="N429" s="379"/>
      <c r="O429" s="379"/>
      <c r="P429" s="379"/>
      <c r="Q429" s="379"/>
      <c r="R429" s="379"/>
      <c r="S429" s="380"/>
      <c r="T429" s="43" t="s">
        <v>42</v>
      </c>
      <c r="U429" s="44">
        <f>IFERROR(U427/H427,"0")+IFERROR(U428/H428,"0")</f>
        <v>0</v>
      </c>
      <c r="V429" s="44">
        <f>IFERROR(V427/H427,"0")+IFERROR(V428/H428,"0")</f>
        <v>0</v>
      </c>
      <c r="W429" s="44">
        <f>IFERROR(IF(W427="",0,W427),"0")+IFERROR(IF(W428="",0,W428),"0")</f>
        <v>0</v>
      </c>
      <c r="X429" s="68"/>
      <c r="Y429" s="68"/>
    </row>
    <row r="430" spans="1:29" x14ac:dyDescent="0.2">
      <c r="A430" s="381"/>
      <c r="B430" s="381"/>
      <c r="C430" s="381"/>
      <c r="D430" s="381"/>
      <c r="E430" s="381"/>
      <c r="F430" s="381"/>
      <c r="G430" s="381"/>
      <c r="H430" s="381"/>
      <c r="I430" s="381"/>
      <c r="J430" s="381"/>
      <c r="K430" s="381"/>
      <c r="L430" s="382"/>
      <c r="M430" s="378" t="s">
        <v>43</v>
      </c>
      <c r="N430" s="379"/>
      <c r="O430" s="379"/>
      <c r="P430" s="379"/>
      <c r="Q430" s="379"/>
      <c r="R430" s="379"/>
      <c r="S430" s="380"/>
      <c r="T430" s="43" t="s">
        <v>0</v>
      </c>
      <c r="U430" s="44">
        <f>IFERROR(SUM(U427:U428),"0")</f>
        <v>0</v>
      </c>
      <c r="V430" s="44">
        <f>IFERROR(SUM(V427:V428),"0")</f>
        <v>0</v>
      </c>
      <c r="W430" s="43"/>
      <c r="X430" s="68"/>
      <c r="Y430" s="68"/>
    </row>
    <row r="431" spans="1:29" ht="14.25" customHeight="1" x14ac:dyDescent="0.25">
      <c r="A431" s="373" t="s">
        <v>75</v>
      </c>
      <c r="B431" s="373"/>
      <c r="C431" s="373"/>
      <c r="D431" s="373"/>
      <c r="E431" s="373"/>
      <c r="F431" s="373"/>
      <c r="G431" s="373"/>
      <c r="H431" s="373"/>
      <c r="I431" s="373"/>
      <c r="J431" s="373"/>
      <c r="K431" s="373"/>
      <c r="L431" s="373"/>
      <c r="M431" s="373"/>
      <c r="N431" s="373"/>
      <c r="O431" s="373"/>
      <c r="P431" s="373"/>
      <c r="Q431" s="373"/>
      <c r="R431" s="373"/>
      <c r="S431" s="373"/>
      <c r="T431" s="373"/>
      <c r="U431" s="373"/>
      <c r="V431" s="373"/>
      <c r="W431" s="373"/>
      <c r="X431" s="67"/>
      <c r="Y431" s="67"/>
    </row>
    <row r="432" spans="1:29" ht="27" customHeight="1" x14ac:dyDescent="0.25">
      <c r="A432" s="64" t="s">
        <v>664</v>
      </c>
      <c r="B432" s="64" t="s">
        <v>665</v>
      </c>
      <c r="C432" s="37">
        <v>4301031192</v>
      </c>
      <c r="D432" s="374">
        <v>4680115881167</v>
      </c>
      <c r="E432" s="374"/>
      <c r="F432" s="63">
        <v>0.73</v>
      </c>
      <c r="G432" s="38">
        <v>6</v>
      </c>
      <c r="H432" s="63">
        <v>4.38</v>
      </c>
      <c r="I432" s="63">
        <v>4.6399999999999997</v>
      </c>
      <c r="J432" s="38">
        <v>156</v>
      </c>
      <c r="K432" s="39" t="s">
        <v>79</v>
      </c>
      <c r="L432" s="38">
        <v>40</v>
      </c>
      <c r="M432" s="619" t="s">
        <v>666</v>
      </c>
      <c r="N432" s="376"/>
      <c r="O432" s="376"/>
      <c r="P432" s="376"/>
      <c r="Q432" s="377"/>
      <c r="R432" s="40" t="s">
        <v>48</v>
      </c>
      <c r="S432" s="40" t="s">
        <v>48</v>
      </c>
      <c r="T432" s="41" t="s">
        <v>0</v>
      </c>
      <c r="U432" s="59">
        <v>0</v>
      </c>
      <c r="V432" s="56">
        <f>IFERROR(IF(U432="",0,CEILING((U432/$H432),1)*$H432),"")</f>
        <v>0</v>
      </c>
      <c r="W432" s="42" t="str">
        <f>IFERROR(IF(V432=0,"",ROUNDUP(V432/H432,0)*0.00753),"")</f>
        <v/>
      </c>
      <c r="X432" s="69" t="s">
        <v>48</v>
      </c>
      <c r="Y432" s="70" t="s">
        <v>48</v>
      </c>
      <c r="AC432" s="309" t="s">
        <v>65</v>
      </c>
    </row>
    <row r="433" spans="1:29" ht="16.5" customHeight="1" x14ac:dyDescent="0.25">
      <c r="A433" s="64" t="s">
        <v>667</v>
      </c>
      <c r="B433" s="64" t="s">
        <v>668</v>
      </c>
      <c r="C433" s="37">
        <v>4301031193</v>
      </c>
      <c r="D433" s="374">
        <v>4680115881136</v>
      </c>
      <c r="E433" s="374"/>
      <c r="F433" s="63">
        <v>0.73</v>
      </c>
      <c r="G433" s="38">
        <v>6</v>
      </c>
      <c r="H433" s="63">
        <v>4.38</v>
      </c>
      <c r="I433" s="63">
        <v>4.6399999999999997</v>
      </c>
      <c r="J433" s="38">
        <v>156</v>
      </c>
      <c r="K433" s="39" t="s">
        <v>79</v>
      </c>
      <c r="L433" s="38">
        <v>40</v>
      </c>
      <c r="M433" s="620" t="s">
        <v>669</v>
      </c>
      <c r="N433" s="376"/>
      <c r="O433" s="376"/>
      <c r="P433" s="376"/>
      <c r="Q433" s="377"/>
      <c r="R433" s="40" t="s">
        <v>48</v>
      </c>
      <c r="S433" s="40" t="s">
        <v>48</v>
      </c>
      <c r="T433" s="41" t="s">
        <v>0</v>
      </c>
      <c r="U433" s="59">
        <v>0</v>
      </c>
      <c r="V433" s="56">
        <f>IFERROR(IF(U433="",0,CEILING((U433/$H433),1)*$H433),"")</f>
        <v>0</v>
      </c>
      <c r="W433" s="42" t="str">
        <f>IFERROR(IF(V433=0,"",ROUNDUP(V433/H433,0)*0.00753),"")</f>
        <v/>
      </c>
      <c r="X433" s="69" t="s">
        <v>48</v>
      </c>
      <c r="Y433" s="70" t="s">
        <v>48</v>
      </c>
      <c r="AC433" s="310" t="s">
        <v>65</v>
      </c>
    </row>
    <row r="434" spans="1:29" x14ac:dyDescent="0.2">
      <c r="A434" s="381"/>
      <c r="B434" s="381"/>
      <c r="C434" s="381"/>
      <c r="D434" s="381"/>
      <c r="E434" s="381"/>
      <c r="F434" s="381"/>
      <c r="G434" s="381"/>
      <c r="H434" s="381"/>
      <c r="I434" s="381"/>
      <c r="J434" s="381"/>
      <c r="K434" s="381"/>
      <c r="L434" s="382"/>
      <c r="M434" s="378" t="s">
        <v>43</v>
      </c>
      <c r="N434" s="379"/>
      <c r="O434" s="379"/>
      <c r="P434" s="379"/>
      <c r="Q434" s="379"/>
      <c r="R434" s="379"/>
      <c r="S434" s="380"/>
      <c r="T434" s="43" t="s">
        <v>42</v>
      </c>
      <c r="U434" s="44">
        <f>IFERROR(U432/H432,"0")+IFERROR(U433/H433,"0")</f>
        <v>0</v>
      </c>
      <c r="V434" s="44">
        <f>IFERROR(V432/H432,"0")+IFERROR(V433/H433,"0")</f>
        <v>0</v>
      </c>
      <c r="W434" s="44">
        <f>IFERROR(IF(W432="",0,W432),"0")+IFERROR(IF(W433="",0,W433),"0")</f>
        <v>0</v>
      </c>
      <c r="X434" s="68"/>
      <c r="Y434" s="68"/>
    </row>
    <row r="435" spans="1:29" x14ac:dyDescent="0.2">
      <c r="A435" s="381"/>
      <c r="B435" s="381"/>
      <c r="C435" s="381"/>
      <c r="D435" s="381"/>
      <c r="E435" s="381"/>
      <c r="F435" s="381"/>
      <c r="G435" s="381"/>
      <c r="H435" s="381"/>
      <c r="I435" s="381"/>
      <c r="J435" s="381"/>
      <c r="K435" s="381"/>
      <c r="L435" s="382"/>
      <c r="M435" s="378" t="s">
        <v>43</v>
      </c>
      <c r="N435" s="379"/>
      <c r="O435" s="379"/>
      <c r="P435" s="379"/>
      <c r="Q435" s="379"/>
      <c r="R435" s="379"/>
      <c r="S435" s="380"/>
      <c r="T435" s="43" t="s">
        <v>0</v>
      </c>
      <c r="U435" s="44">
        <f>IFERROR(SUM(U432:U433),"0")</f>
        <v>0</v>
      </c>
      <c r="V435" s="44">
        <f>IFERROR(SUM(V432:V433),"0")</f>
        <v>0</v>
      </c>
      <c r="W435" s="43"/>
      <c r="X435" s="68"/>
      <c r="Y435" s="68"/>
    </row>
    <row r="436" spans="1:29" ht="14.25" customHeight="1" x14ac:dyDescent="0.25">
      <c r="A436" s="373" t="s">
        <v>80</v>
      </c>
      <c r="B436" s="373"/>
      <c r="C436" s="373"/>
      <c r="D436" s="373"/>
      <c r="E436" s="373"/>
      <c r="F436" s="373"/>
      <c r="G436" s="373"/>
      <c r="H436" s="373"/>
      <c r="I436" s="373"/>
      <c r="J436" s="373"/>
      <c r="K436" s="373"/>
      <c r="L436" s="373"/>
      <c r="M436" s="373"/>
      <c r="N436" s="373"/>
      <c r="O436" s="373"/>
      <c r="P436" s="373"/>
      <c r="Q436" s="373"/>
      <c r="R436" s="373"/>
      <c r="S436" s="373"/>
      <c r="T436" s="373"/>
      <c r="U436" s="373"/>
      <c r="V436" s="373"/>
      <c r="W436" s="373"/>
      <c r="X436" s="67"/>
      <c r="Y436" s="67"/>
    </row>
    <row r="437" spans="1:29" ht="27" customHeight="1" x14ac:dyDescent="0.25">
      <c r="A437" s="64" t="s">
        <v>670</v>
      </c>
      <c r="B437" s="64" t="s">
        <v>671</v>
      </c>
      <c r="C437" s="37">
        <v>4301051383</v>
      </c>
      <c r="D437" s="374">
        <v>4680115881143</v>
      </c>
      <c r="E437" s="374"/>
      <c r="F437" s="63">
        <v>1.3</v>
      </c>
      <c r="G437" s="38">
        <v>6</v>
      </c>
      <c r="H437" s="63">
        <v>7.8</v>
      </c>
      <c r="I437" s="63">
        <v>8.3640000000000008</v>
      </c>
      <c r="J437" s="38">
        <v>56</v>
      </c>
      <c r="K437" s="39" t="s">
        <v>79</v>
      </c>
      <c r="L437" s="38">
        <v>40</v>
      </c>
      <c r="M437" s="621" t="s">
        <v>672</v>
      </c>
      <c r="N437" s="376"/>
      <c r="O437" s="376"/>
      <c r="P437" s="376"/>
      <c r="Q437" s="377"/>
      <c r="R437" s="40" t="s">
        <v>48</v>
      </c>
      <c r="S437" s="40" t="s">
        <v>48</v>
      </c>
      <c r="T437" s="41" t="s">
        <v>0</v>
      </c>
      <c r="U437" s="59">
        <v>1000</v>
      </c>
      <c r="V437" s="56">
        <f>IFERROR(IF(U437="",0,CEILING((U437/$H437),1)*$H437),"")</f>
        <v>1006.1999999999999</v>
      </c>
      <c r="W437" s="42">
        <f>IFERROR(IF(V437=0,"",ROUNDUP(V437/H437,0)*0.02175),"")</f>
        <v>2.8057499999999997</v>
      </c>
      <c r="X437" s="69" t="s">
        <v>48</v>
      </c>
      <c r="Y437" s="70" t="s">
        <v>48</v>
      </c>
      <c r="AC437" s="311" t="s">
        <v>65</v>
      </c>
    </row>
    <row r="438" spans="1:29" ht="27" customHeight="1" x14ac:dyDescent="0.25">
      <c r="A438" s="64" t="s">
        <v>673</v>
      </c>
      <c r="B438" s="64" t="s">
        <v>674</v>
      </c>
      <c r="C438" s="37">
        <v>4301051381</v>
      </c>
      <c r="D438" s="374">
        <v>4680115881068</v>
      </c>
      <c r="E438" s="374"/>
      <c r="F438" s="63">
        <v>1.3</v>
      </c>
      <c r="G438" s="38">
        <v>6</v>
      </c>
      <c r="H438" s="63">
        <v>7.8</v>
      </c>
      <c r="I438" s="63">
        <v>8.2799999999999994</v>
      </c>
      <c r="J438" s="38">
        <v>56</v>
      </c>
      <c r="K438" s="39" t="s">
        <v>79</v>
      </c>
      <c r="L438" s="38">
        <v>30</v>
      </c>
      <c r="M438" s="622" t="s">
        <v>675</v>
      </c>
      <c r="N438" s="376"/>
      <c r="O438" s="376"/>
      <c r="P438" s="376"/>
      <c r="Q438" s="377"/>
      <c r="R438" s="40" t="s">
        <v>48</v>
      </c>
      <c r="S438" s="40" t="s">
        <v>48</v>
      </c>
      <c r="T438" s="41" t="s">
        <v>0</v>
      </c>
      <c r="U438" s="59">
        <v>0</v>
      </c>
      <c r="V438" s="56">
        <f>IFERROR(IF(U438="",0,CEILING((U438/$H438),1)*$H438),"")</f>
        <v>0</v>
      </c>
      <c r="W438" s="42" t="str">
        <f>IFERROR(IF(V438=0,"",ROUNDUP(V438/H438,0)*0.02175),"")</f>
        <v/>
      </c>
      <c r="X438" s="69" t="s">
        <v>48</v>
      </c>
      <c r="Y438" s="70" t="s">
        <v>48</v>
      </c>
      <c r="AC438" s="312" t="s">
        <v>65</v>
      </c>
    </row>
    <row r="439" spans="1:29" ht="27" customHeight="1" x14ac:dyDescent="0.25">
      <c r="A439" s="64" t="s">
        <v>676</v>
      </c>
      <c r="B439" s="64" t="s">
        <v>677</v>
      </c>
      <c r="C439" s="37">
        <v>4301051382</v>
      </c>
      <c r="D439" s="374">
        <v>4680115881075</v>
      </c>
      <c r="E439" s="374"/>
      <c r="F439" s="63">
        <v>0.5</v>
      </c>
      <c r="G439" s="38">
        <v>6</v>
      </c>
      <c r="H439" s="63">
        <v>3</v>
      </c>
      <c r="I439" s="63">
        <v>3.2</v>
      </c>
      <c r="J439" s="38">
        <v>156</v>
      </c>
      <c r="K439" s="39" t="s">
        <v>79</v>
      </c>
      <c r="L439" s="38">
        <v>30</v>
      </c>
      <c r="M439" s="623" t="s">
        <v>678</v>
      </c>
      <c r="N439" s="376"/>
      <c r="O439" s="376"/>
      <c r="P439" s="376"/>
      <c r="Q439" s="377"/>
      <c r="R439" s="40" t="s">
        <v>48</v>
      </c>
      <c r="S439" s="40" t="s">
        <v>48</v>
      </c>
      <c r="T439" s="41" t="s">
        <v>0</v>
      </c>
      <c r="U439" s="59">
        <v>0</v>
      </c>
      <c r="V439" s="56">
        <f>IFERROR(IF(U439="",0,CEILING((U439/$H439),1)*$H439),"")</f>
        <v>0</v>
      </c>
      <c r="W439" s="42" t="str">
        <f>IFERROR(IF(V439=0,"",ROUNDUP(V439/H439,0)*0.00753),"")</f>
        <v/>
      </c>
      <c r="X439" s="69" t="s">
        <v>48</v>
      </c>
      <c r="Y439" s="70" t="s">
        <v>48</v>
      </c>
      <c r="AC439" s="313" t="s">
        <v>65</v>
      </c>
    </row>
    <row r="440" spans="1:29" x14ac:dyDescent="0.2">
      <c r="A440" s="381"/>
      <c r="B440" s="381"/>
      <c r="C440" s="381"/>
      <c r="D440" s="381"/>
      <c r="E440" s="381"/>
      <c r="F440" s="381"/>
      <c r="G440" s="381"/>
      <c r="H440" s="381"/>
      <c r="I440" s="381"/>
      <c r="J440" s="381"/>
      <c r="K440" s="381"/>
      <c r="L440" s="382"/>
      <c r="M440" s="378" t="s">
        <v>43</v>
      </c>
      <c r="N440" s="379"/>
      <c r="O440" s="379"/>
      <c r="P440" s="379"/>
      <c r="Q440" s="379"/>
      <c r="R440" s="379"/>
      <c r="S440" s="380"/>
      <c r="T440" s="43" t="s">
        <v>42</v>
      </c>
      <c r="U440" s="44">
        <f>IFERROR(U437/H437,"0")+IFERROR(U438/H438,"0")+IFERROR(U439/H439,"0")</f>
        <v>128.2051282051282</v>
      </c>
      <c r="V440" s="44">
        <f>IFERROR(V437/H437,"0")+IFERROR(V438/H438,"0")+IFERROR(V439/H439,"0")</f>
        <v>129</v>
      </c>
      <c r="W440" s="44">
        <f>IFERROR(IF(W437="",0,W437),"0")+IFERROR(IF(W438="",0,W438),"0")+IFERROR(IF(W439="",0,W439),"0")</f>
        <v>2.8057499999999997</v>
      </c>
      <c r="X440" s="68"/>
      <c r="Y440" s="68"/>
    </row>
    <row r="441" spans="1:29" x14ac:dyDescent="0.2">
      <c r="A441" s="381"/>
      <c r="B441" s="381"/>
      <c r="C441" s="381"/>
      <c r="D441" s="381"/>
      <c r="E441" s="381"/>
      <c r="F441" s="381"/>
      <c r="G441" s="381"/>
      <c r="H441" s="381"/>
      <c r="I441" s="381"/>
      <c r="J441" s="381"/>
      <c r="K441" s="381"/>
      <c r="L441" s="382"/>
      <c r="M441" s="378" t="s">
        <v>43</v>
      </c>
      <c r="N441" s="379"/>
      <c r="O441" s="379"/>
      <c r="P441" s="379"/>
      <c r="Q441" s="379"/>
      <c r="R441" s="379"/>
      <c r="S441" s="380"/>
      <c r="T441" s="43" t="s">
        <v>0</v>
      </c>
      <c r="U441" s="44">
        <f>IFERROR(SUM(U437:U439),"0")</f>
        <v>1000</v>
      </c>
      <c r="V441" s="44">
        <f>IFERROR(SUM(V437:V439),"0")</f>
        <v>1006.1999999999999</v>
      </c>
      <c r="W441" s="43"/>
      <c r="X441" s="68"/>
      <c r="Y441" s="68"/>
    </row>
    <row r="442" spans="1:29" ht="15" customHeight="1" x14ac:dyDescent="0.2">
      <c r="A442" s="381"/>
      <c r="B442" s="381"/>
      <c r="C442" s="381"/>
      <c r="D442" s="381"/>
      <c r="E442" s="381"/>
      <c r="F442" s="381"/>
      <c r="G442" s="381"/>
      <c r="H442" s="381"/>
      <c r="I442" s="381"/>
      <c r="J442" s="381"/>
      <c r="K442" s="381"/>
      <c r="L442" s="627"/>
      <c r="M442" s="624" t="s">
        <v>36</v>
      </c>
      <c r="N442" s="625"/>
      <c r="O442" s="625"/>
      <c r="P442" s="625"/>
      <c r="Q442" s="625"/>
      <c r="R442" s="625"/>
      <c r="S442" s="626"/>
      <c r="T442" s="43" t="s">
        <v>0</v>
      </c>
      <c r="U442" s="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>12000</v>
      </c>
      <c r="V442" s="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>12016.2</v>
      </c>
      <c r="W442" s="43"/>
      <c r="X442" s="68"/>
      <c r="Y442" s="68"/>
    </row>
    <row r="443" spans="1:29" x14ac:dyDescent="0.2">
      <c r="A443" s="381"/>
      <c r="B443" s="381"/>
      <c r="C443" s="381"/>
      <c r="D443" s="381"/>
      <c r="E443" s="381"/>
      <c r="F443" s="381"/>
      <c r="G443" s="381"/>
      <c r="H443" s="381"/>
      <c r="I443" s="381"/>
      <c r="J443" s="381"/>
      <c r="K443" s="381"/>
      <c r="L443" s="627"/>
      <c r="M443" s="624" t="s">
        <v>37</v>
      </c>
      <c r="N443" s="625"/>
      <c r="O443" s="625"/>
      <c r="P443" s="625"/>
      <c r="Q443" s="625"/>
      <c r="R443" s="625"/>
      <c r="S443" s="626"/>
      <c r="T443" s="43" t="s">
        <v>0</v>
      </c>
      <c r="U443" s="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>12424.307692307691</v>
      </c>
      <c r="V443" s="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>12441.276</v>
      </c>
      <c r="W443" s="43"/>
      <c r="X443" s="68"/>
      <c r="Y443" s="68"/>
    </row>
    <row r="444" spans="1:29" x14ac:dyDescent="0.2">
      <c r="A444" s="381"/>
      <c r="B444" s="381"/>
      <c r="C444" s="381"/>
      <c r="D444" s="381"/>
      <c r="E444" s="381"/>
      <c r="F444" s="381"/>
      <c r="G444" s="381"/>
      <c r="H444" s="381"/>
      <c r="I444" s="381"/>
      <c r="J444" s="381"/>
      <c r="K444" s="381"/>
      <c r="L444" s="627"/>
      <c r="M444" s="624" t="s">
        <v>38</v>
      </c>
      <c r="N444" s="625"/>
      <c r="O444" s="625"/>
      <c r="P444" s="625"/>
      <c r="Q444" s="625"/>
      <c r="R444" s="625"/>
      <c r="S444" s="626"/>
      <c r="T444" s="43" t="s">
        <v>23</v>
      </c>
      <c r="U444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>18</v>
      </c>
      <c r="V444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>18</v>
      </c>
      <c r="W444" s="43"/>
      <c r="X444" s="68"/>
      <c r="Y444" s="68"/>
    </row>
    <row r="445" spans="1:29" x14ac:dyDescent="0.2">
      <c r="A445" s="381"/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627"/>
      <c r="M445" s="624" t="s">
        <v>39</v>
      </c>
      <c r="N445" s="625"/>
      <c r="O445" s="625"/>
      <c r="P445" s="625"/>
      <c r="Q445" s="625"/>
      <c r="R445" s="625"/>
      <c r="S445" s="626"/>
      <c r="T445" s="43" t="s">
        <v>0</v>
      </c>
      <c r="U445" s="44">
        <f>GrossWeightTotal+PalletQtyTotal*25</f>
        <v>12874.307692307691</v>
      </c>
      <c r="V445" s="44">
        <f>GrossWeightTotalR+PalletQtyTotalR*25</f>
        <v>12891.276</v>
      </c>
      <c r="W445" s="43"/>
      <c r="X445" s="68"/>
      <c r="Y445" s="68"/>
    </row>
    <row r="446" spans="1:29" x14ac:dyDescent="0.2">
      <c r="A446" s="381"/>
      <c r="B446" s="381"/>
      <c r="C446" s="381"/>
      <c r="D446" s="381"/>
      <c r="E446" s="381"/>
      <c r="F446" s="381"/>
      <c r="G446" s="381"/>
      <c r="H446" s="381"/>
      <c r="I446" s="381"/>
      <c r="J446" s="381"/>
      <c r="K446" s="381"/>
      <c r="L446" s="627"/>
      <c r="M446" s="624" t="s">
        <v>40</v>
      </c>
      <c r="N446" s="625"/>
      <c r="O446" s="625"/>
      <c r="P446" s="625"/>
      <c r="Q446" s="625"/>
      <c r="R446" s="625"/>
      <c r="S446" s="626"/>
      <c r="T446" s="43" t="s">
        <v>23</v>
      </c>
      <c r="U446" s="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>861.53846153846155</v>
      </c>
      <c r="V446" s="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>863</v>
      </c>
      <c r="W446" s="43"/>
      <c r="X446" s="68"/>
      <c r="Y446" s="68"/>
    </row>
    <row r="447" spans="1:29" ht="14.25" x14ac:dyDescent="0.2">
      <c r="A447" s="381"/>
      <c r="B447" s="381"/>
      <c r="C447" s="381"/>
      <c r="D447" s="381"/>
      <c r="E447" s="381"/>
      <c r="F447" s="381"/>
      <c r="G447" s="381"/>
      <c r="H447" s="381"/>
      <c r="I447" s="381"/>
      <c r="J447" s="381"/>
      <c r="K447" s="381"/>
      <c r="L447" s="627"/>
      <c r="M447" s="624" t="s">
        <v>41</v>
      </c>
      <c r="N447" s="625"/>
      <c r="O447" s="625"/>
      <c r="P447" s="625"/>
      <c r="Q447" s="625"/>
      <c r="R447" s="625"/>
      <c r="S447" s="626"/>
      <c r="T447" s="46" t="s">
        <v>54</v>
      </c>
      <c r="U447" s="43"/>
      <c r="V447" s="43"/>
      <c r="W447" s="43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>18.407129999999999</v>
      </c>
      <c r="X447" s="68"/>
      <c r="Y447" s="68"/>
    </row>
    <row r="448" spans="1:29" ht="13.5" thickBot="1" x14ac:dyDescent="0.25"/>
    <row r="449" spans="1:28" ht="27" thickTop="1" thickBot="1" x14ac:dyDescent="0.25">
      <c r="A449" s="47" t="s">
        <v>9</v>
      </c>
      <c r="B449" s="71" t="s">
        <v>74</v>
      </c>
      <c r="C449" s="628" t="s">
        <v>109</v>
      </c>
      <c r="D449" s="628" t="s">
        <v>109</v>
      </c>
      <c r="E449" s="628" t="s">
        <v>109</v>
      </c>
      <c r="F449" s="628" t="s">
        <v>109</v>
      </c>
      <c r="G449" s="628" t="s">
        <v>235</v>
      </c>
      <c r="H449" s="628" t="s">
        <v>235</v>
      </c>
      <c r="I449" s="628" t="s">
        <v>235</v>
      </c>
      <c r="J449" s="628" t="s">
        <v>235</v>
      </c>
      <c r="K449" s="628" t="s">
        <v>454</v>
      </c>
      <c r="L449" s="628" t="s">
        <v>454</v>
      </c>
      <c r="M449" s="628" t="s">
        <v>507</v>
      </c>
      <c r="N449" s="628" t="s">
        <v>507</v>
      </c>
      <c r="O449" s="71" t="s">
        <v>594</v>
      </c>
      <c r="P449" s="71" t="s">
        <v>650</v>
      </c>
      <c r="Q449" s="1"/>
      <c r="R449" s="1"/>
      <c r="S449" s="1"/>
      <c r="T449" s="1"/>
      <c r="Y449" s="61"/>
      <c r="AB449" s="1"/>
    </row>
    <row r="450" spans="1:28" ht="14.25" customHeight="1" thickTop="1" x14ac:dyDescent="0.2">
      <c r="A450" s="629" t="s">
        <v>10</v>
      </c>
      <c r="B450" s="628" t="s">
        <v>74</v>
      </c>
      <c r="C450" s="628" t="s">
        <v>110</v>
      </c>
      <c r="D450" s="628" t="s">
        <v>117</v>
      </c>
      <c r="E450" s="628" t="s">
        <v>109</v>
      </c>
      <c r="F450" s="628" t="s">
        <v>226</v>
      </c>
      <c r="G450" s="628" t="s">
        <v>236</v>
      </c>
      <c r="H450" s="628" t="s">
        <v>243</v>
      </c>
      <c r="I450" s="628" t="s">
        <v>422</v>
      </c>
      <c r="J450" s="628" t="s">
        <v>439</v>
      </c>
      <c r="K450" s="628" t="s">
        <v>455</v>
      </c>
      <c r="L450" s="628" t="s">
        <v>480</v>
      </c>
      <c r="M450" s="628" t="s">
        <v>508</v>
      </c>
      <c r="N450" s="628" t="s">
        <v>569</v>
      </c>
      <c r="O450" s="628" t="s">
        <v>594</v>
      </c>
      <c r="P450" s="628" t="s">
        <v>651</v>
      </c>
      <c r="Q450" s="1"/>
      <c r="R450" s="1"/>
      <c r="S450" s="1"/>
      <c r="T450" s="1"/>
      <c r="Y450" s="61"/>
      <c r="AB450" s="1"/>
    </row>
    <row r="451" spans="1:28" ht="13.5" thickBot="1" x14ac:dyDescent="0.25">
      <c r="A451" s="630"/>
      <c r="B451" s="628"/>
      <c r="C451" s="628"/>
      <c r="D451" s="628"/>
      <c r="E451" s="628"/>
      <c r="F451" s="628"/>
      <c r="G451" s="628"/>
      <c r="H451" s="628"/>
      <c r="I451" s="628"/>
      <c r="J451" s="628"/>
      <c r="K451" s="628"/>
      <c r="L451" s="628"/>
      <c r="M451" s="628"/>
      <c r="N451" s="628"/>
      <c r="O451" s="628"/>
      <c r="P451" s="628"/>
      <c r="Q451" s="1"/>
      <c r="R451" s="1"/>
      <c r="S451" s="1"/>
      <c r="T451" s="1"/>
      <c r="Y451" s="61"/>
      <c r="AB451" s="1"/>
    </row>
    <row r="452" spans="1:28" ht="18" thickTop="1" thickBot="1" x14ac:dyDescent="0.25">
      <c r="A452" s="47" t="s">
        <v>13</v>
      </c>
      <c r="B452" s="53">
        <f>IFERROR(V22*1,"0")+IFERROR(V26*1,"0")+IFERROR(V27*1,"0")+IFERROR(V28*1,"0")+IFERROR(V29*1,"0")+IFERROR(V30*1,"0")+IFERROR(V31*1,"0")+IFERROR(V35*1,"0")+IFERROR(V36*1,"0")+IFERROR(V40*1,"0")+IFERROR(V44*1,"0")</f>
        <v>0</v>
      </c>
      <c r="C452" s="53">
        <f>IFERROR(V50*1,"0")+IFERROR(V51*1,"0")</f>
        <v>0</v>
      </c>
      <c r="D452" s="53">
        <f>IFERROR(V56*1,"0")+IFERROR(V57*1,"0")+IFERROR(V58*1,"0")</f>
        <v>0</v>
      </c>
      <c r="E45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>0</v>
      </c>
      <c r="F452" s="53">
        <f>IFERROR(V122*1,"0")+IFERROR(V123*1,"0")+IFERROR(V124*1,"0")+IFERROR(V125*1,"0")</f>
        <v>0</v>
      </c>
      <c r="G452" s="53">
        <f>IFERROR(V131*1,"0")+IFERROR(V132*1,"0")+IFERROR(V133*1,"0")</f>
        <v>0</v>
      </c>
      <c r="H452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>0</v>
      </c>
      <c r="I452" s="53">
        <f>IFERROR(V231*1,"0")+IFERROR(V232*1,"0")+IFERROR(V233*1,"0")+IFERROR(V234*1,"0")+IFERROR(V235*1,"0")+IFERROR(V236*1,"0")+IFERROR(V237*1,"0")+IFERROR(V241*1,"0")+IFERROR(V242*1,"0")</f>
        <v>0</v>
      </c>
      <c r="J452" s="53">
        <f>IFERROR(V247*1,"0")+IFERROR(V248*1,"0")+IFERROR(V252*1,"0")+IFERROR(V253*1,"0")+IFERROR(V254*1,"0")+IFERROR(V258*1,"0")+IFERROR(V262*1,"0")</f>
        <v>0</v>
      </c>
      <c r="K452" s="53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>11010</v>
      </c>
      <c r="L452" s="53">
        <f>IFERROR(V297*1,"0")+IFERROR(V298*1,"0")+IFERROR(V299*1,"0")+IFERROR(V300*1,"0")+IFERROR(V304*1,"0")+IFERROR(V305*1,"0")+IFERROR(V309*1,"0")+IFERROR(V310*1,"0")+IFERROR(V311*1,"0")+IFERROR(V312*1,"0")+IFERROR(V316*1,"0")</f>
        <v>0</v>
      </c>
      <c r="M452" s="53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>0</v>
      </c>
      <c r="N452" s="53">
        <f>IFERROR(V361*1,"0")+IFERROR(V362*1,"0")+IFERROR(V366*1,"0")+IFERROR(V367*1,"0")+IFERROR(V368*1,"0")+IFERROR(V369*1,"0")+IFERROR(V370*1,"0")+IFERROR(V371*1,"0")+IFERROR(V375*1,"0")+IFERROR(V379*1,"0")</f>
        <v>0</v>
      </c>
      <c r="O452" s="53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>0</v>
      </c>
      <c r="P452" s="53">
        <f>IFERROR(V422*1,"0")+IFERROR(V423*1,"0")+IFERROR(V427*1,"0")+IFERROR(V428*1,"0")+IFERROR(V432*1,"0")+IFERROR(V433*1,"0")+IFERROR(V437*1,"0")+IFERROR(V438*1,"0")+IFERROR(V439*1,"0")</f>
        <v>1006.1999999999999</v>
      </c>
      <c r="Q452" s="1"/>
      <c r="R452" s="1"/>
      <c r="S452" s="1"/>
      <c r="T452" s="1"/>
      <c r="Y452" s="61"/>
      <c r="AB452" s="1"/>
    </row>
  </sheetData>
  <sheetProtection algorithmName="SHA-512" hashValue="T32waUvNhUNy495e0ZqaQdsR5wID34m7xK9+e9YjE/F8IjEF8u4IEDy5f4uBSFJ7oSdOb9kdAAdqC8F+EvAIpg==" saltValue="fPc/J8bvjga18IncmkmxNw==" spinCount="100000" sheet="1" objects="1" scenarios="1" sort="0" autoFilter="0" pivotTables="0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679</v>
      </c>
      <c r="H1" s="9"/>
    </row>
    <row r="3" spans="2:8" x14ac:dyDescent="0.2">
      <c r="B3" s="54" t="s">
        <v>680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681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682</v>
      </c>
      <c r="C6" s="54" t="s">
        <v>683</v>
      </c>
      <c r="D6" s="54" t="s">
        <v>684</v>
      </c>
      <c r="E6" s="54" t="s">
        <v>48</v>
      </c>
    </row>
    <row r="7" spans="2:8" x14ac:dyDescent="0.2">
      <c r="B7" s="54" t="s">
        <v>685</v>
      </c>
      <c r="C7" s="54" t="s">
        <v>686</v>
      </c>
      <c r="D7" s="54" t="s">
        <v>687</v>
      </c>
      <c r="E7" s="54" t="s">
        <v>48</v>
      </c>
    </row>
    <row r="8" spans="2:8" x14ac:dyDescent="0.2">
      <c r="B8" s="54" t="s">
        <v>688</v>
      </c>
      <c r="C8" s="54" t="s">
        <v>689</v>
      </c>
      <c r="D8" s="54" t="s">
        <v>690</v>
      </c>
      <c r="E8" s="54" t="s">
        <v>48</v>
      </c>
    </row>
    <row r="9" spans="2:8" x14ac:dyDescent="0.2">
      <c r="B9" s="54" t="s">
        <v>691</v>
      </c>
      <c r="C9" s="54" t="s">
        <v>692</v>
      </c>
      <c r="D9" s="54" t="s">
        <v>693</v>
      </c>
      <c r="E9" s="54" t="s">
        <v>48</v>
      </c>
    </row>
    <row r="10" spans="2:8" x14ac:dyDescent="0.2">
      <c r="B10" s="54" t="s">
        <v>694</v>
      </c>
      <c r="C10" s="54" t="s">
        <v>695</v>
      </c>
      <c r="D10" s="54" t="s">
        <v>696</v>
      </c>
      <c r="E10" s="54" t="s">
        <v>48</v>
      </c>
    </row>
    <row r="11" spans="2:8" x14ac:dyDescent="0.2">
      <c r="B11" s="54" t="s">
        <v>697</v>
      </c>
      <c r="C11" s="54" t="s">
        <v>698</v>
      </c>
      <c r="D11" s="54" t="s">
        <v>699</v>
      </c>
      <c r="E11" s="54" t="s">
        <v>48</v>
      </c>
    </row>
    <row r="12" spans="2:8" x14ac:dyDescent="0.2">
      <c r="B12" s="54" t="s">
        <v>700</v>
      </c>
      <c r="C12" s="54" t="s">
        <v>701</v>
      </c>
      <c r="D12" s="54" t="s">
        <v>702</v>
      </c>
      <c r="E12" s="54" t="s">
        <v>48</v>
      </c>
    </row>
    <row r="13" spans="2:8" x14ac:dyDescent="0.2">
      <c r="B13" s="54" t="s">
        <v>703</v>
      </c>
      <c r="C13" s="54" t="s">
        <v>704</v>
      </c>
      <c r="D13" s="54" t="s">
        <v>705</v>
      </c>
      <c r="E13" s="54" t="s">
        <v>48</v>
      </c>
    </row>
    <row r="15" spans="2:8" x14ac:dyDescent="0.2">
      <c r="B15" s="54" t="s">
        <v>706</v>
      </c>
      <c r="C15" s="54" t="s">
        <v>683</v>
      </c>
      <c r="D15" s="54" t="s">
        <v>48</v>
      </c>
      <c r="E15" s="54" t="s">
        <v>48</v>
      </c>
    </row>
    <row r="17" spans="2:5" x14ac:dyDescent="0.2">
      <c r="B17" s="54" t="s">
        <v>707</v>
      </c>
      <c r="C17" s="54" t="s">
        <v>686</v>
      </c>
      <c r="D17" s="54" t="s">
        <v>48</v>
      </c>
      <c r="E17" s="54" t="s">
        <v>48</v>
      </c>
    </row>
    <row r="19" spans="2:5" x14ac:dyDescent="0.2">
      <c r="B19" s="54" t="s">
        <v>708</v>
      </c>
      <c r="C19" s="54" t="s">
        <v>689</v>
      </c>
      <c r="D19" s="54" t="s">
        <v>48</v>
      </c>
      <c r="E19" s="54" t="s">
        <v>48</v>
      </c>
    </row>
    <row r="21" spans="2:5" x14ac:dyDescent="0.2">
      <c r="B21" s="54" t="s">
        <v>709</v>
      </c>
      <c r="C21" s="54" t="s">
        <v>692</v>
      </c>
      <c r="D21" s="54" t="s">
        <v>48</v>
      </c>
      <c r="E21" s="54" t="s">
        <v>48</v>
      </c>
    </row>
    <row r="23" spans="2:5" x14ac:dyDescent="0.2">
      <c r="B23" s="54" t="s">
        <v>710</v>
      </c>
      <c r="C23" s="54" t="s">
        <v>695</v>
      </c>
      <c r="D23" s="54" t="s">
        <v>48</v>
      </c>
      <c r="E23" s="54" t="s">
        <v>48</v>
      </c>
    </row>
    <row r="25" spans="2:5" x14ac:dyDescent="0.2">
      <c r="B25" s="54" t="s">
        <v>711</v>
      </c>
      <c r="C25" s="54" t="s">
        <v>698</v>
      </c>
      <c r="D25" s="54" t="s">
        <v>48</v>
      </c>
      <c r="E25" s="54" t="s">
        <v>48</v>
      </c>
    </row>
    <row r="27" spans="2:5" x14ac:dyDescent="0.2">
      <c r="B27" s="54" t="s">
        <v>712</v>
      </c>
      <c r="C27" s="54" t="s">
        <v>701</v>
      </c>
      <c r="D27" s="54" t="s">
        <v>48</v>
      </c>
      <c r="E27" s="54" t="s">
        <v>48</v>
      </c>
    </row>
    <row r="29" spans="2:5" x14ac:dyDescent="0.2">
      <c r="B29" s="54" t="s">
        <v>713</v>
      </c>
      <c r="C29" s="54" t="s">
        <v>704</v>
      </c>
      <c r="D29" s="54" t="s">
        <v>48</v>
      </c>
      <c r="E29" s="54" t="s">
        <v>48</v>
      </c>
    </row>
    <row r="31" spans="2:5" x14ac:dyDescent="0.2">
      <c r="B31" s="54" t="s">
        <v>714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715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716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717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718</v>
      </c>
      <c r="C35" s="54" t="s">
        <v>48</v>
      </c>
      <c r="D35" s="54" t="s">
        <v>48</v>
      </c>
      <c r="E35" s="54" t="s">
        <v>48</v>
      </c>
    </row>
    <row r="36" spans="2:5" x14ac:dyDescent="0.2">
      <c r="B36" s="54" t="s">
        <v>719</v>
      </c>
      <c r="C36" s="54" t="s">
        <v>48</v>
      </c>
      <c r="D36" s="54" t="s">
        <v>48</v>
      </c>
      <c r="E36" s="54" t="s">
        <v>48</v>
      </c>
    </row>
    <row r="37" spans="2:5" x14ac:dyDescent="0.2">
      <c r="B37" s="54" t="s">
        <v>720</v>
      </c>
      <c r="C37" s="54" t="s">
        <v>48</v>
      </c>
      <c r="D37" s="54" t="s">
        <v>48</v>
      </c>
      <c r="E37" s="54" t="s">
        <v>48</v>
      </c>
    </row>
    <row r="38" spans="2:5" x14ac:dyDescent="0.2">
      <c r="B38" s="54" t="s">
        <v>721</v>
      </c>
      <c r="C38" s="54" t="s">
        <v>48</v>
      </c>
      <c r="D38" s="54" t="s">
        <v>48</v>
      </c>
      <c r="E38" s="54" t="s">
        <v>48</v>
      </c>
    </row>
    <row r="39" spans="2:5" x14ac:dyDescent="0.2">
      <c r="B39" s="54" t="s">
        <v>722</v>
      </c>
      <c r="C39" s="54" t="s">
        <v>48</v>
      </c>
      <c r="D39" s="54" t="s">
        <v>48</v>
      </c>
      <c r="E39" s="54" t="s">
        <v>48</v>
      </c>
    </row>
    <row r="40" spans="2:5" x14ac:dyDescent="0.2">
      <c r="B40" s="54" t="s">
        <v>723</v>
      </c>
      <c r="C40" s="54" t="s">
        <v>48</v>
      </c>
      <c r="D40" s="54" t="s">
        <v>48</v>
      </c>
      <c r="E40" s="54" t="s">
        <v>48</v>
      </c>
    </row>
    <row r="41" spans="2:5" x14ac:dyDescent="0.2">
      <c r="B41" s="54" t="s">
        <v>724</v>
      </c>
      <c r="C41" s="54" t="s">
        <v>48</v>
      </c>
      <c r="D41" s="54" t="s">
        <v>48</v>
      </c>
      <c r="E41" s="54" t="s">
        <v>48</v>
      </c>
    </row>
  </sheetData>
  <sheetProtection algorithmName="SHA-512" hashValue="isENxzH5miKnT8wvHC05NaDW3mdvUW9XDpjBASLunb1NVjfndfRdhFN1C2fVHhXvgFF06ocxBNuIedFCjT0mSA==" saltValue="A1CS1LkmZWVsi+T03P69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2023-08-15T11:19:15Z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