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V347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V340" i="1" s="1"/>
  <c r="U325" i="1"/>
  <c r="V324" i="1"/>
  <c r="U324" i="1"/>
  <c r="W323" i="1"/>
  <c r="V323" i="1"/>
  <c r="W322" i="1"/>
  <c r="V322" i="1"/>
  <c r="V325" i="1" s="1"/>
  <c r="M322" i="1"/>
  <c r="V318" i="1"/>
  <c r="U318" i="1"/>
  <c r="V317" i="1"/>
  <c r="U317" i="1"/>
  <c r="W316" i="1"/>
  <c r="W317" i="1" s="1"/>
  <c r="V316" i="1"/>
  <c r="U314" i="1"/>
  <c r="U313" i="1"/>
  <c r="V312" i="1"/>
  <c r="W312" i="1" s="1"/>
  <c r="V311" i="1"/>
  <c r="W311" i="1" s="1"/>
  <c r="M311" i="1"/>
  <c r="W310" i="1"/>
  <c r="V310" i="1"/>
  <c r="W309" i="1"/>
  <c r="W313" i="1" s="1"/>
  <c r="V309" i="1"/>
  <c r="M309" i="1"/>
  <c r="U307" i="1"/>
  <c r="V306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V302" i="1" s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M269" i="1"/>
  <c r="W268" i="1"/>
  <c r="V268" i="1"/>
  <c r="K452" i="1" s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V255" i="1"/>
  <c r="U255" i="1"/>
  <c r="W254" i="1"/>
  <c r="V254" i="1"/>
  <c r="M254" i="1"/>
  <c r="V253" i="1"/>
  <c r="W253" i="1" s="1"/>
  <c r="M253" i="1"/>
  <c r="W252" i="1"/>
  <c r="W255" i="1" s="1"/>
  <c r="V252" i="1"/>
  <c r="V256" i="1" s="1"/>
  <c r="M252" i="1"/>
  <c r="U250" i="1"/>
  <c r="V249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V231" i="1"/>
  <c r="M231" i="1"/>
  <c r="U228" i="1"/>
  <c r="U227" i="1"/>
  <c r="W226" i="1"/>
  <c r="V226" i="1"/>
  <c r="M226" i="1"/>
  <c r="V225" i="1"/>
  <c r="W225" i="1" s="1"/>
  <c r="V224" i="1"/>
  <c r="U222" i="1"/>
  <c r="U221" i="1"/>
  <c r="W220" i="1"/>
  <c r="V220" i="1"/>
  <c r="M220" i="1"/>
  <c r="V219" i="1"/>
  <c r="W219" i="1" s="1"/>
  <c r="V218" i="1"/>
  <c r="U216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V216" i="1" s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V207" i="1" s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V180" i="1" s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V124" i="1"/>
  <c r="M124" i="1"/>
  <c r="W123" i="1"/>
  <c r="V123" i="1"/>
  <c r="M123" i="1"/>
  <c r="V122" i="1"/>
  <c r="F452" i="1" s="1"/>
  <c r="M122" i="1"/>
  <c r="U119" i="1"/>
  <c r="U118" i="1"/>
  <c r="V117" i="1"/>
  <c r="W117" i="1" s="1"/>
  <c r="W116" i="1"/>
  <c r="V116" i="1"/>
  <c r="V115" i="1"/>
  <c r="W115" i="1" s="1"/>
  <c r="W118" i="1" s="1"/>
  <c r="W114" i="1"/>
  <c r="V114" i="1"/>
  <c r="V119" i="1" s="1"/>
  <c r="M114" i="1"/>
  <c r="V112" i="1"/>
  <c r="U112" i="1"/>
  <c r="U111" i="1"/>
  <c r="W110" i="1"/>
  <c r="V110" i="1"/>
  <c r="M110" i="1"/>
  <c r="W109" i="1"/>
  <c r="V109" i="1"/>
  <c r="W108" i="1"/>
  <c r="V108" i="1"/>
  <c r="W107" i="1"/>
  <c r="V107" i="1"/>
  <c r="W106" i="1"/>
  <c r="V106" i="1"/>
  <c r="M106" i="1"/>
  <c r="W105" i="1"/>
  <c r="V105" i="1"/>
  <c r="M105" i="1"/>
  <c r="W104" i="1"/>
  <c r="W111" i="1" s="1"/>
  <c r="V104" i="1"/>
  <c r="V111" i="1" s="1"/>
  <c r="U102" i="1"/>
  <c r="U101" i="1"/>
  <c r="V100" i="1"/>
  <c r="W100" i="1" s="1"/>
  <c r="M100" i="1"/>
  <c r="W99" i="1"/>
  <c r="V99" i="1"/>
  <c r="M99" i="1"/>
  <c r="W98" i="1"/>
  <c r="V98" i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V10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W83" i="1"/>
  <c r="V83" i="1"/>
  <c r="V90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W76" i="1"/>
  <c r="V76" i="1"/>
  <c r="M76" i="1"/>
  <c r="W75" i="1"/>
  <c r="V75" i="1"/>
  <c r="M75" i="1"/>
  <c r="V74" i="1"/>
  <c r="W74" i="1" s="1"/>
  <c r="M74" i="1"/>
  <c r="W73" i="1"/>
  <c r="V73" i="1"/>
  <c r="M73" i="1"/>
  <c r="W72" i="1"/>
  <c r="V72" i="1"/>
  <c r="M72" i="1"/>
  <c r="W71" i="1"/>
  <c r="V71" i="1"/>
  <c r="M71" i="1"/>
  <c r="V70" i="1"/>
  <c r="W70" i="1" s="1"/>
  <c r="M70" i="1"/>
  <c r="W69" i="1"/>
  <c r="V69" i="1"/>
  <c r="W68" i="1"/>
  <c r="V68" i="1"/>
  <c r="M68" i="1"/>
  <c r="V67" i="1"/>
  <c r="W67" i="1" s="1"/>
  <c r="W66" i="1"/>
  <c r="V66" i="1"/>
  <c r="M66" i="1"/>
  <c r="W65" i="1"/>
  <c r="V65" i="1"/>
  <c r="M65" i="1"/>
  <c r="V64" i="1"/>
  <c r="W64" i="1" s="1"/>
  <c r="M64" i="1"/>
  <c r="W63" i="1"/>
  <c r="V63" i="1"/>
  <c r="V80" i="1" s="1"/>
  <c r="M63" i="1"/>
  <c r="U60" i="1"/>
  <c r="U59" i="1"/>
  <c r="W58" i="1"/>
  <c r="V58" i="1"/>
  <c r="W57" i="1"/>
  <c r="V57" i="1"/>
  <c r="M57" i="1"/>
  <c r="V56" i="1"/>
  <c r="D452" i="1" s="1"/>
  <c r="M56" i="1"/>
  <c r="U53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V32" i="1" s="1"/>
  <c r="M26" i="1"/>
  <c r="U24" i="1"/>
  <c r="U442" i="1" s="1"/>
  <c r="U23" i="1"/>
  <c r="V22" i="1"/>
  <c r="V23" i="1" s="1"/>
  <c r="H10" i="1"/>
  <c r="A9" i="1"/>
  <c r="F10" i="1" s="1"/>
  <c r="D7" i="1"/>
  <c r="N6" i="1"/>
  <c r="M2" i="1"/>
  <c r="H9" i="1" l="1"/>
  <c r="J9" i="1"/>
  <c r="W80" i="1"/>
  <c r="W89" i="1"/>
  <c r="V52" i="1"/>
  <c r="V446" i="1" s="1"/>
  <c r="V60" i="1"/>
  <c r="V89" i="1"/>
  <c r="V101" i="1"/>
  <c r="V118" i="1"/>
  <c r="V126" i="1"/>
  <c r="H452" i="1"/>
  <c r="V155" i="1"/>
  <c r="W138" i="1"/>
  <c r="W155" i="1" s="1"/>
  <c r="V181" i="1"/>
  <c r="V238" i="1"/>
  <c r="V250" i="1"/>
  <c r="W247" i="1"/>
  <c r="W249" i="1" s="1"/>
  <c r="J452" i="1"/>
  <c r="W269" i="1"/>
  <c r="V277" i="1"/>
  <c r="V307" i="1"/>
  <c r="W304" i="1"/>
  <c r="W306" i="1" s="1"/>
  <c r="V313" i="1"/>
  <c r="V372" i="1"/>
  <c r="P452" i="1"/>
  <c r="V424" i="1"/>
  <c r="W422" i="1"/>
  <c r="W424" i="1" s="1"/>
  <c r="V444" i="1"/>
  <c r="B452" i="1"/>
  <c r="V443" i="1"/>
  <c r="V59" i="1"/>
  <c r="V134" i="1"/>
  <c r="W131" i="1"/>
  <c r="W134" i="1" s="1"/>
  <c r="G452" i="1"/>
  <c r="V222" i="1"/>
  <c r="W218" i="1"/>
  <c r="W221" i="1" s="1"/>
  <c r="V228" i="1"/>
  <c r="W224" i="1"/>
  <c r="W227" i="1" s="1"/>
  <c r="V276" i="1"/>
  <c r="W284" i="1"/>
  <c r="W285" i="1" s="1"/>
  <c r="V285" i="1"/>
  <c r="V286" i="1"/>
  <c r="W292" i="1"/>
  <c r="W293" i="1" s="1"/>
  <c r="V293" i="1"/>
  <c r="V294" i="1"/>
  <c r="V341" i="1"/>
  <c r="W327" i="1"/>
  <c r="W340" i="1" s="1"/>
  <c r="V364" i="1"/>
  <c r="V395" i="1"/>
  <c r="V418" i="1"/>
  <c r="W415" i="1"/>
  <c r="W417" i="1" s="1"/>
  <c r="V425" i="1"/>
  <c r="V434" i="1"/>
  <c r="W432" i="1"/>
  <c r="W434" i="1" s="1"/>
  <c r="E452" i="1"/>
  <c r="V33" i="1"/>
  <c r="A10" i="1"/>
  <c r="W22" i="1"/>
  <c r="W23" i="1" s="1"/>
  <c r="W26" i="1"/>
  <c r="W32" i="1" s="1"/>
  <c r="C452" i="1"/>
  <c r="W51" i="1"/>
  <c r="W52" i="1" s="1"/>
  <c r="W56" i="1"/>
  <c r="W59" i="1" s="1"/>
  <c r="V81" i="1"/>
  <c r="W92" i="1"/>
  <c r="W101" i="1" s="1"/>
  <c r="W122" i="1"/>
  <c r="W126" i="1" s="1"/>
  <c r="V135" i="1"/>
  <c r="V156" i="1"/>
  <c r="W206" i="1"/>
  <c r="V206" i="1"/>
  <c r="W215" i="1"/>
  <c r="V239" i="1"/>
  <c r="W242" i="1"/>
  <c r="W243" i="1" s="1"/>
  <c r="V243" i="1"/>
  <c r="V244" i="1"/>
  <c r="W276" i="1"/>
  <c r="V314" i="1"/>
  <c r="V363" i="1"/>
  <c r="V376" i="1"/>
  <c r="W375" i="1"/>
  <c r="W376" i="1" s="1"/>
  <c r="V377" i="1"/>
  <c r="V396" i="1"/>
  <c r="V417" i="1"/>
  <c r="V435" i="1"/>
  <c r="I452" i="1"/>
  <c r="F9" i="1"/>
  <c r="U446" i="1"/>
  <c r="V24" i="1"/>
  <c r="V127" i="1"/>
  <c r="V215" i="1"/>
  <c r="V221" i="1"/>
  <c r="V227" i="1"/>
  <c r="W238" i="1"/>
  <c r="W280" i="1"/>
  <c r="W281" i="1" s="1"/>
  <c r="V281" i="1"/>
  <c r="V282" i="1"/>
  <c r="W288" i="1"/>
  <c r="W289" i="1" s="1"/>
  <c r="V289" i="1"/>
  <c r="V290" i="1"/>
  <c r="L452" i="1"/>
  <c r="W297" i="1"/>
  <c r="W301" i="1" s="1"/>
  <c r="V301" i="1"/>
  <c r="W324" i="1"/>
  <c r="V348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N452" i="1"/>
  <c r="O452" i="1"/>
  <c r="V442" i="1" l="1"/>
  <c r="V445" i="1"/>
  <c r="W447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<sst xmlns="http://schemas.openxmlformats.org/spreadsheetml/2006/main" count="1744" uniqueCount="722">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</sst>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 t="s">
        <v>721</v>
      </c>
      <c r="I5" s="322"/>
      <c r="J5" s="322"/>
      <c r="K5" s="320"/>
      <c r="M5" s="25" t="s">
        <v>10</v>
      </c>
      <c r="N5" s="323">
        <v>45157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5" customFormat="1" ht="24" customHeight="1" x14ac:dyDescent="0.2">
      <c r="A6" s="316" t="s">
        <v>13</v>
      </c>
      <c r="B6" s="317"/>
      <c r="C6" s="318"/>
      <c r="D6" s="328" t="s">
        <v>687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Суббота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339" t="str">
        <f>IFERROR(VLOOKUP(DeliveryAddress,Table,3,0),1)</f>
        <v>4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5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0.375</v>
      </c>
      <c r="O8" s="324"/>
      <c r="Q8" s="315"/>
      <c r="R8" s="326"/>
      <c r="S8" s="335"/>
      <c r="T8" s="336"/>
      <c r="Y8" s="52"/>
      <c r="Z8" s="52"/>
      <c r="AA8" s="52"/>
    </row>
    <row r="9" spans="1:28" s="305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5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4" t="s">
        <v>56</v>
      </c>
      <c r="S18" s="304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200</v>
      </c>
      <c r="V50" s="308">
        <f>IFERROR(IF(U50="",0,CEILING((U50/$H50),1)*$H50),"")</f>
        <v>205.20000000000002</v>
      </c>
      <c r="W50" s="37">
        <f>IFERROR(IF(V50=0,"",ROUNDUP(V50/H50,0)*0.02175),"")</f>
        <v>0.41324999999999995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18.518518518518519</v>
      </c>
      <c r="V52" s="309">
        <f>IFERROR(V50/H50,"0")+IFERROR(V51/H51,"0")</f>
        <v>19</v>
      </c>
      <c r="W52" s="309">
        <f>IFERROR(IF(W50="",0,W50),"0")+IFERROR(IF(W51="",0,W51),"0")</f>
        <v>0.41324999999999995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200</v>
      </c>
      <c r="V53" s="309">
        <f>IFERROR(SUM(V50:V51),"0")</f>
        <v>205.20000000000002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200</v>
      </c>
      <c r="V56" s="308">
        <f>IFERROR(IF(U56="",0,CEILING((U56/$H56),1)*$H56),"")</f>
        <v>205.20000000000002</v>
      </c>
      <c r="W56" s="37">
        <f>IFERROR(IF(V56=0,"",ROUNDUP(V56/H56,0)*0.02175),"")</f>
        <v>0.41324999999999995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18.518518518518519</v>
      </c>
      <c r="V59" s="309">
        <f>IFERROR(V56/H56,"0")+IFERROR(V57/H57,"0")+IFERROR(V58/H58,"0")</f>
        <v>19</v>
      </c>
      <c r="W59" s="309">
        <f>IFERROR(IF(W56="",0,W56),"0")+IFERROR(IF(W57="",0,W57),"0")+IFERROR(IF(W58="",0,W58),"0")</f>
        <v>0.41324999999999995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200</v>
      </c>
      <c r="V60" s="309">
        <f>IFERROR(SUM(V56:V58),"0")</f>
        <v>205.20000000000002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300</v>
      </c>
      <c r="V64" s="308">
        <f t="shared" si="2"/>
        <v>302.40000000000003</v>
      </c>
      <c r="W64" s="37">
        <f>IFERROR(IF(V64=0,"",ROUNDUP(V64/H64,0)*0.02175),"")</f>
        <v>0.60899999999999999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300</v>
      </c>
      <c r="V65" s="308">
        <f t="shared" si="2"/>
        <v>302.40000000000003</v>
      </c>
      <c r="W65" s="37">
        <f>IFERROR(IF(V65=0,"",ROUNDUP(V65/H65,0)*0.02175),"")</f>
        <v>0.60899999999999999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200</v>
      </c>
      <c r="V66" s="308">
        <f t="shared" si="2"/>
        <v>205.20000000000002</v>
      </c>
      <c r="W66" s="37">
        <f>IFERROR(IF(V66=0,"",ROUNDUP(V66/H66,0)*0.02175),"")</f>
        <v>0.41324999999999995</v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74.074074074074076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75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1.6312499999999999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800</v>
      </c>
      <c r="V81" s="309">
        <f>IFERROR(SUM(V63:V79),"0")</f>
        <v>810.00000000000011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17.5</v>
      </c>
      <c r="V97" s="308">
        <f t="shared" si="5"/>
        <v>19.599999999999998</v>
      </c>
      <c r="W97" s="37">
        <f>IFERROR(IF(V97=0,"",ROUNDUP(V97/H97,0)*0.00502),"")</f>
        <v>3.5140000000000005E-2</v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17.5</v>
      </c>
      <c r="V99" s="308">
        <f t="shared" si="5"/>
        <v>18.900000000000002</v>
      </c>
      <c r="W99" s="37">
        <f>IFERROR(IF(V99=0,"",ROUNDUP(V99/H99,0)*0.00502),"")</f>
        <v>4.5179999999999998E-2</v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17.5</v>
      </c>
      <c r="V100" s="308">
        <f t="shared" si="5"/>
        <v>19.599999999999998</v>
      </c>
      <c r="W100" s="37">
        <f>IFERROR(IF(V100=0,"",ROUNDUP(V100/H100,0)*0.00502),"")</f>
        <v>3.5140000000000005E-2</v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20.833333333333332</v>
      </c>
      <c r="V101" s="309">
        <f>IFERROR(V92/H92,"0")+IFERROR(V93/H93,"0")+IFERROR(V94/H94,"0")+IFERROR(V95/H95,"0")+IFERROR(V96/H96,"0")+IFERROR(V97/H97,"0")+IFERROR(V98/H98,"0")+IFERROR(V99/H99,"0")+IFERROR(V100/H100,"0")</f>
        <v>23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0.11546000000000001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52.5</v>
      </c>
      <c r="V102" s="309">
        <f>IFERROR(SUM(V92:V100),"0")</f>
        <v>58.099999999999994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200</v>
      </c>
      <c r="V104" s="308">
        <f t="shared" ref="V104:V110" si="6">IFERROR(IF(U104="",0,CEILING((U104/$H104),1)*$H104),"")</f>
        <v>202.5</v>
      </c>
      <c r="W104" s="37">
        <f>IFERROR(IF(V104=0,"",ROUNDUP(V104/H104,0)*0.02175),"")</f>
        <v>0.54374999999999996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300</v>
      </c>
      <c r="V105" s="308">
        <f t="shared" si="6"/>
        <v>307.8</v>
      </c>
      <c r="W105" s="37">
        <f>IFERROR(IF(V105=0,"",ROUNDUP(V105/H105,0)*0.02175),"")</f>
        <v>0.8264999999999999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61.728395061728392</v>
      </c>
      <c r="V111" s="309">
        <f>IFERROR(V104/H104,"0")+IFERROR(V105/H105,"0")+IFERROR(V106/H106,"0")+IFERROR(V107/H107,"0")+IFERROR(V108/H108,"0")+IFERROR(V109/H109,"0")+IFERROR(V110/H110,"0")</f>
        <v>63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1.37025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500</v>
      </c>
      <c r="V112" s="309">
        <f>IFERROR(SUM(V104:V110),"0")</f>
        <v>510.3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200</v>
      </c>
      <c r="V115" s="308">
        <f>IFERROR(IF(U115="",0,CEILING((U115/$H115),1)*$H115),"")</f>
        <v>202.5</v>
      </c>
      <c r="W115" s="37">
        <f>IFERROR(IF(V115=0,"",ROUNDUP(V115/H115,0)*0.02175),"")</f>
        <v>0.54374999999999996</v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24.691358024691358</v>
      </c>
      <c r="V118" s="309">
        <f>IFERROR(V114/H114,"0")+IFERROR(V115/H115,"0")+IFERROR(V116/H116,"0")+IFERROR(V117/H117,"0")</f>
        <v>25</v>
      </c>
      <c r="W118" s="309">
        <f>IFERROR(IF(W114="",0,W114),"0")+IFERROR(IF(W115="",0,W115),"0")+IFERROR(IF(W116="",0,W116),"0")+IFERROR(IF(W117="",0,W117),"0")</f>
        <v>0.54374999999999996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200</v>
      </c>
      <c r="V119" s="309">
        <f>IFERROR(SUM(V114:V117),"0")</f>
        <v>202.5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200</v>
      </c>
      <c r="V122" s="308">
        <f>IFERROR(IF(U122="",0,CEILING((U122/$H122),1)*$H122),"")</f>
        <v>202.5</v>
      </c>
      <c r="W122" s="37">
        <f>IFERROR(IF(V122=0,"",ROUNDUP(V122/H122,0)*0.02175),"")</f>
        <v>0.54374999999999996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13.5</v>
      </c>
      <c r="V124" s="308">
        <f>IFERROR(IF(U124="",0,CEILING((U124/$H124),1)*$H124),"")</f>
        <v>13.5</v>
      </c>
      <c r="W124" s="37">
        <f>IFERROR(IF(V124=0,"",ROUNDUP(V124/H124,0)*0.00753),"")</f>
        <v>3.7650000000000003E-2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29.691358024691358</v>
      </c>
      <c r="V126" s="309">
        <f>IFERROR(V122/H122,"0")+IFERROR(V123/H123,"0")+IFERROR(V124/H124,"0")+IFERROR(V125/H125,"0")</f>
        <v>30</v>
      </c>
      <c r="W126" s="309">
        <f>IFERROR(IF(W122="",0,W122),"0")+IFERROR(IF(W123="",0,W123),"0")+IFERROR(IF(W124="",0,W124),"0")+IFERROR(IF(W125="",0,W125),"0")</f>
        <v>0.58139999999999992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213.5</v>
      </c>
      <c r="V127" s="309">
        <f>IFERROR(SUM(V122:V125),"0")</f>
        <v>216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30</v>
      </c>
      <c r="V164" s="308">
        <f t="shared" ref="V164:V179" si="8">IFERROR(IF(U164="",0,CEILING((U164/$H164),1)*$H164),"")</f>
        <v>33.6</v>
      </c>
      <c r="W164" s="37">
        <f>IFERROR(IF(V164=0,"",ROUNDUP(V164/H164,0)*0.00753),"")</f>
        <v>6.0240000000000002E-2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50</v>
      </c>
      <c r="V165" s="308">
        <f t="shared" si="8"/>
        <v>50.400000000000006</v>
      </c>
      <c r="W165" s="37">
        <f>IFERROR(IF(V165=0,"",ROUNDUP(V165/H165,0)*0.00753),"")</f>
        <v>9.0359999999999996E-2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17.5</v>
      </c>
      <c r="V177" s="308">
        <f t="shared" si="8"/>
        <v>18.900000000000002</v>
      </c>
      <c r="W177" s="37">
        <f>IFERROR(IF(V177=0,"",ROUNDUP(V177/H177,0)*0.00502),"")</f>
        <v>4.5179999999999998E-2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17.5</v>
      </c>
      <c r="V179" s="308">
        <f t="shared" si="8"/>
        <v>18.900000000000002</v>
      </c>
      <c r="W179" s="37">
        <f>IFERROR(IF(V179=0,"",ROUNDUP(V179/H179,0)*0.00502),"")</f>
        <v>4.5179999999999998E-2</v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35.714285714285708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38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0.24096000000000001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115</v>
      </c>
      <c r="V181" s="309">
        <f>IFERROR(SUM(V164:V179),"0")</f>
        <v>121.80000000000001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300</v>
      </c>
      <c r="V187" s="308">
        <f t="shared" si="9"/>
        <v>304.2</v>
      </c>
      <c r="W187" s="37">
        <f>IFERROR(IF(V187=0,"",ROUNDUP(V187/H187,0)*0.02175),"")</f>
        <v>0.84824999999999995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80</v>
      </c>
      <c r="V192" s="308">
        <f t="shared" si="9"/>
        <v>81.599999999999994</v>
      </c>
      <c r="W192" s="37">
        <f>IFERROR(IF(V192=0,"",ROUNDUP(V192/H192,0)*0.00753),"")</f>
        <v>0.25602000000000003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80</v>
      </c>
      <c r="V194" s="308">
        <f t="shared" si="9"/>
        <v>81.599999999999994</v>
      </c>
      <c r="W194" s="37">
        <f>IFERROR(IF(V194=0,"",ROUNDUP(V194/H194,0)*0.00753),"")</f>
        <v>0.25602000000000003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105.12820512820514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107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1.36029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460</v>
      </c>
      <c r="V207" s="309">
        <f>IFERROR(SUM(V183:V205),"0")</f>
        <v>467.4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300</v>
      </c>
      <c r="V209" s="308">
        <f t="shared" ref="V209:V214" si="11">IFERROR(IF(U209="",0,CEILING((U209/$H209),1)*$H209),"")</f>
        <v>302.40000000000003</v>
      </c>
      <c r="W209" s="37">
        <f>IFERROR(IF(V209=0,"",ROUNDUP(V209/H209,0)*0.02175),"")</f>
        <v>0.78299999999999992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300</v>
      </c>
      <c r="V210" s="308">
        <f t="shared" si="11"/>
        <v>304.2</v>
      </c>
      <c r="W210" s="37">
        <f>IFERROR(IF(V210=0,"",ROUNDUP(V210/H210,0)*0.02175),"")</f>
        <v>0.84824999999999995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74.175824175824175</v>
      </c>
      <c r="V215" s="309">
        <f>IFERROR(V209/H209,"0")+IFERROR(V210/H210,"0")+IFERROR(V211/H211,"0")+IFERROR(V212/H212,"0")+IFERROR(V213/H213,"0")+IFERROR(V214/H214,"0")</f>
        <v>75</v>
      </c>
      <c r="W215" s="309">
        <f>IFERROR(IF(W209="",0,W209),"0")+IFERROR(IF(W210="",0,W210),"0")+IFERROR(IF(W211="",0,W211),"0")+IFERROR(IF(W212="",0,W212),"0")+IFERROR(IF(W213="",0,W213),"0")+IFERROR(IF(W214="",0,W214),"0")</f>
        <v>1.6312499999999999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600</v>
      </c>
      <c r="V216" s="309">
        <f>IFERROR(SUM(V209:V214),"0")</f>
        <v>606.6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17</v>
      </c>
      <c r="V220" s="308">
        <f>IFERROR(IF(U220="",0,CEILING((U220/$H220),1)*$H220),"")</f>
        <v>17.849999999999998</v>
      </c>
      <c r="W220" s="37">
        <f>IFERROR(IF(V220=0,"",ROUNDUP(V220/H220,0)*0.00753),"")</f>
        <v>5.271E-2</v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6.666666666666667</v>
      </c>
      <c r="V221" s="309">
        <f>IFERROR(V218/H218,"0")+IFERROR(V219/H219,"0")+IFERROR(V220/H220,"0")</f>
        <v>7</v>
      </c>
      <c r="W221" s="309">
        <f>IFERROR(IF(W218="",0,W218),"0")+IFERROR(IF(W219="",0,W219),"0")+IFERROR(IF(W220="",0,W220),"0")</f>
        <v>5.271E-2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17</v>
      </c>
      <c r="V222" s="309">
        <f>IFERROR(SUM(V218:V220),"0")</f>
        <v>17.849999999999998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14</v>
      </c>
      <c r="V247" s="308">
        <f>IFERROR(IF(U247="",0,CEILING((U247/$H247),1)*$H247),"")</f>
        <v>15.12</v>
      </c>
      <c r="W247" s="37">
        <f>IFERROR(IF(V247=0,"",ROUNDUP(V247/H247,0)*0.00753),"")</f>
        <v>6.7769999999999997E-2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8.3333333333333339</v>
      </c>
      <c r="V249" s="309">
        <f>IFERROR(V247/H247,"0")+IFERROR(V248/H248,"0")</f>
        <v>9</v>
      </c>
      <c r="W249" s="309">
        <f>IFERROR(IF(W247="",0,W247),"0")+IFERROR(IF(W248="",0,W248),"0")</f>
        <v>6.7769999999999997E-2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14</v>
      </c>
      <c r="V250" s="309">
        <f>IFERROR(SUM(V247:V248),"0")</f>
        <v>15.12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84</v>
      </c>
      <c r="V253" s="308">
        <f>IFERROR(IF(U253="",0,CEILING((U253/$H253),1)*$H253),"")</f>
        <v>85.68</v>
      </c>
      <c r="W253" s="37">
        <f>IFERROR(IF(V253=0,"",ROUNDUP(V253/H253,0)*0.00753),"")</f>
        <v>0.25602000000000003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42</v>
      </c>
      <c r="V254" s="308">
        <f>IFERROR(IF(U254="",0,CEILING((U254/$H254),1)*$H254),"")</f>
        <v>42.84</v>
      </c>
      <c r="W254" s="37">
        <f>IFERROR(IF(V254=0,"",ROUNDUP(V254/H254,0)*0.00753),"")</f>
        <v>0.12801000000000001</v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50</v>
      </c>
      <c r="V255" s="309">
        <f>IFERROR(V252/H252,"0")+IFERROR(V253/H253,"0")+IFERROR(V254/H254,"0")</f>
        <v>51</v>
      </c>
      <c r="W255" s="309">
        <f>IFERROR(IF(W252="",0,W252),"0")+IFERROR(IF(W253="",0,W253),"0")+IFERROR(IF(W254="",0,W254),"0")</f>
        <v>0.38403000000000004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126</v>
      </c>
      <c r="V256" s="309">
        <f>IFERROR(SUM(V252:V254),"0")</f>
        <v>128.52000000000001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1000</v>
      </c>
      <c r="V268" s="308">
        <f t="shared" ref="V268:V275" si="13">IFERROR(IF(U268="",0,CEILING((U268/$H268),1)*$H268),"")</f>
        <v>1005</v>
      </c>
      <c r="W268" s="37">
        <f>IFERROR(IF(V268=0,"",ROUNDUP(V268/H268,0)*0.02175),"")</f>
        <v>1.4572499999999999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400</v>
      </c>
      <c r="V270" s="308">
        <f t="shared" si="13"/>
        <v>405</v>
      </c>
      <c r="W270" s="37">
        <f>IFERROR(IF(V270=0,"",ROUNDUP(V270/H270,0)*0.02175),"")</f>
        <v>0.58724999999999994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300</v>
      </c>
      <c r="V272" s="308">
        <f t="shared" si="13"/>
        <v>300</v>
      </c>
      <c r="W272" s="37">
        <f>IFERROR(IF(V272=0,"",ROUNDUP(V272/H272,0)*0.02175),"")</f>
        <v>0.43499999999999994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113.33333333333334</v>
      </c>
      <c r="V276" s="309">
        <f>IFERROR(V268/H268,"0")+IFERROR(V269/H269,"0")+IFERROR(V270/H270,"0")+IFERROR(V271/H271,"0")+IFERROR(V272/H272,"0")+IFERROR(V273/H273,"0")+IFERROR(V274/H274,"0")+IFERROR(V275/H275,"0")</f>
        <v>114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2.4794999999999998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1700</v>
      </c>
      <c r="V277" s="309">
        <f>IFERROR(SUM(V268:V275),"0")</f>
        <v>1710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500</v>
      </c>
      <c r="V279" s="308">
        <f>IFERROR(IF(U279="",0,CEILING((U279/$H279),1)*$H279),"")</f>
        <v>510</v>
      </c>
      <c r="W279" s="37">
        <f>IFERROR(IF(V279=0,"",ROUNDUP(V279/H279,0)*0.02175),"")</f>
        <v>0.73949999999999994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33.333333333333336</v>
      </c>
      <c r="V281" s="309">
        <f>IFERROR(V279/H279,"0")+IFERROR(V280/H280,"0")</f>
        <v>34</v>
      </c>
      <c r="W281" s="309">
        <f>IFERROR(IF(W279="",0,W279),"0")+IFERROR(IF(W280="",0,W280),"0")</f>
        <v>0.73949999999999994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500</v>
      </c>
      <c r="V282" s="309">
        <f>IFERROR(SUM(V279:V280),"0")</f>
        <v>510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300</v>
      </c>
      <c r="V288" s="308">
        <f>IFERROR(IF(U288="",0,CEILING((U288/$H288),1)*$H288),"")</f>
        <v>304.2</v>
      </c>
      <c r="W288" s="37">
        <f>IFERROR(IF(V288=0,"",ROUNDUP(V288/H288,0)*0.02175),"")</f>
        <v>0.84824999999999995</v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38.46153846153846</v>
      </c>
      <c r="V289" s="309">
        <f>IFERROR(V288/H288,"0")</f>
        <v>39</v>
      </c>
      <c r="W289" s="309">
        <f>IFERROR(IF(W288="",0,W288),"0")</f>
        <v>0.84824999999999995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300</v>
      </c>
      <c r="V290" s="309">
        <f>IFERROR(SUM(V288:V288),"0")</f>
        <v>304.2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300</v>
      </c>
      <c r="V292" s="308">
        <f>IFERROR(IF(U292="",0,CEILING((U292/$H292),1)*$H292),"")</f>
        <v>304.2</v>
      </c>
      <c r="W292" s="37">
        <f>IFERROR(IF(V292=0,"",ROUNDUP(V292/H292,0)*0.02175),"")</f>
        <v>0.84824999999999995</v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38.46153846153846</v>
      </c>
      <c r="V293" s="309">
        <f>IFERROR(V292/H292,"0")</f>
        <v>39</v>
      </c>
      <c r="W293" s="309">
        <f>IFERROR(IF(W292="",0,W292),"0")</f>
        <v>0.84824999999999995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300</v>
      </c>
      <c r="V294" s="309">
        <f>IFERROR(SUM(V292:V292),"0")</f>
        <v>304.2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300</v>
      </c>
      <c r="V309" s="308">
        <f>IFERROR(IF(U309="",0,CEILING((U309/$H309),1)*$H309),"")</f>
        <v>304.2</v>
      </c>
      <c r="W309" s="37">
        <f>IFERROR(IF(V309=0,"",ROUNDUP(V309/H309,0)*0.02175),"")</f>
        <v>0.84824999999999995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38.46153846153846</v>
      </c>
      <c r="V313" s="309">
        <f>IFERROR(V309/H309,"0")+IFERROR(V310/H310,"0")+IFERROR(V311/H311,"0")+IFERROR(V312/H312,"0")</f>
        <v>39</v>
      </c>
      <c r="W313" s="309">
        <f>IFERROR(IF(W309="",0,W309),"0")+IFERROR(IF(W310="",0,W310),"0")+IFERROR(IF(W311="",0,W311),"0")+IFERROR(IF(W312="",0,W312),"0")</f>
        <v>0.84824999999999995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300</v>
      </c>
      <c r="V314" s="309">
        <f>IFERROR(SUM(V309:V312),"0")</f>
        <v>304.2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100</v>
      </c>
      <c r="V331" s="308">
        <f t="shared" si="14"/>
        <v>100.80000000000001</v>
      </c>
      <c r="W331" s="37">
        <f>IFERROR(IF(V331=0,"",ROUNDUP(V331/H331,0)*0.00753),"")</f>
        <v>0.18071999999999999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14</v>
      </c>
      <c r="V332" s="308">
        <f t="shared" si="14"/>
        <v>15.12</v>
      </c>
      <c r="W332" s="37">
        <f t="shared" ref="W332:W339" si="15">IFERROR(IF(V332=0,"",ROUNDUP(V332/H332,0)*0.00502),"")</f>
        <v>4.5179999999999998E-2</v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14</v>
      </c>
      <c r="V336" s="308">
        <f t="shared" si="14"/>
        <v>15.12</v>
      </c>
      <c r="W336" s="37">
        <f t="shared" si="15"/>
        <v>4.5179999999999998E-2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40.476190476190482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42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0.27107999999999999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128</v>
      </c>
      <c r="V341" s="309">
        <f>IFERROR(SUM(V327:V339),"0")</f>
        <v>131.04000000000002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300</v>
      </c>
      <c r="V386" s="308">
        <f t="shared" si="17"/>
        <v>300.96000000000004</v>
      </c>
      <c r="W386" s="37">
        <f>IFERROR(IF(V386=0,"",ROUNDUP(V386/H386,0)*0.01196),"")</f>
        <v>0.68171999999999999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100</v>
      </c>
      <c r="V387" s="308">
        <f t="shared" si="17"/>
        <v>100.32000000000001</v>
      </c>
      <c r="W387" s="37">
        <f>IFERROR(IF(V387=0,"",ROUNDUP(V387/H387,0)*0.01196),"")</f>
        <v>0.22724</v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300</v>
      </c>
      <c r="V388" s="308">
        <f t="shared" si="17"/>
        <v>300.96000000000004</v>
      </c>
      <c r="W388" s="37">
        <f>IFERROR(IF(V388=0,"",ROUNDUP(V388/H388,0)*0.01196),"")</f>
        <v>0.68171999999999999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132.57575757575756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133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1.5906799999999999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700</v>
      </c>
      <c r="V396" s="309">
        <f>IFERROR(SUM(V385:V394),"0")</f>
        <v>702.24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200</v>
      </c>
      <c r="V398" s="308">
        <f>IFERROR(IF(U398="",0,CEILING((U398/$H398),1)*$H398),"")</f>
        <v>200.64000000000001</v>
      </c>
      <c r="W398" s="37">
        <f>IFERROR(IF(V398=0,"",ROUNDUP(V398/H398,0)*0.01196),"")</f>
        <v>0.45448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37.878787878787875</v>
      </c>
      <c r="V400" s="309">
        <f>IFERROR(V398/H398,"0")+IFERROR(V399/H399,"0")</f>
        <v>38</v>
      </c>
      <c r="W400" s="309">
        <f>IFERROR(IF(W398="",0,W398),"0")+IFERROR(IF(W399="",0,W399),"0")</f>
        <v>0.45448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200</v>
      </c>
      <c r="V401" s="309">
        <f>IFERROR(SUM(V398:V399),"0")</f>
        <v>200.64000000000001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200</v>
      </c>
      <c r="V403" s="308">
        <f t="shared" ref="V403:V411" si="18">IFERROR(IF(U403="",0,CEILING((U403/$H403),1)*$H403),"")</f>
        <v>200.64000000000001</v>
      </c>
      <c r="W403" s="37">
        <f>IFERROR(IF(V403=0,"",ROUNDUP(V403/H403,0)*0.01196),"")</f>
        <v>0.45448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200</v>
      </c>
      <c r="V404" s="308">
        <f t="shared" si="18"/>
        <v>200.64000000000001</v>
      </c>
      <c r="W404" s="37">
        <f>IFERROR(IF(V404=0,"",ROUNDUP(V404/H404,0)*0.01196),"")</f>
        <v>0.45448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300</v>
      </c>
      <c r="V405" s="308">
        <f t="shared" si="18"/>
        <v>300.96000000000004</v>
      </c>
      <c r="W405" s="37">
        <f>IFERROR(IF(V405=0,"",ROUNDUP(V405/H405,0)*0.01196),"")</f>
        <v>0.68171999999999999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132.57575757575756</v>
      </c>
      <c r="V412" s="309">
        <f>IFERROR(V403/H403,"0")+IFERROR(V404/H404,"0")+IFERROR(V405/H405,"0")+IFERROR(V406/H406,"0")+IFERROR(V407/H407,"0")+IFERROR(V408/H408,"0")+IFERROR(V409/H409,"0")+IFERROR(V410/H410,"0")+IFERROR(V411/H411,"0")</f>
        <v>133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1.5906799999999999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700</v>
      </c>
      <c r="V413" s="309">
        <f>IFERROR(SUM(V403:V411),"0")</f>
        <v>702.24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8326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8433.35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8802.9616539016552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8917.0819999999985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16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16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9202.9616539016552</v>
      </c>
      <c r="V445" s="309">
        <f>GrossWeightTotalR+PalletQtyTotalR*25</f>
        <v>9317.0819999999985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1133.6316461316462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1152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18.476289999999995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205.20000000000002</v>
      </c>
      <c r="D452" s="47">
        <f>IFERROR(V56*1,"0")+IFERROR(V57*1,"0")+IFERROR(V58*1,"0")</f>
        <v>205.20000000000002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1580.9</v>
      </c>
      <c r="F452" s="47">
        <f>IFERROR(V122*1,"0")+IFERROR(V123*1,"0")+IFERROR(V124*1,"0")+IFERROR(V125*1,"0")</f>
        <v>216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1213.6500000000001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143.64000000000001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2828.3999999999996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304.2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131.04000000000002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1605.1200000000001</v>
      </c>
      <c r="P452" s="47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2023-08-17T10:41:50Z</dcterms:modified>
</cp:coreProperties>
</file>