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1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V290" i="1" s="1"/>
  <c r="M288" i="1"/>
  <c r="U286" i="1"/>
  <c r="U285" i="1"/>
  <c r="V284" i="1"/>
  <c r="M284" i="1"/>
  <c r="U282" i="1"/>
  <c r="U281" i="1"/>
  <c r="V280" i="1"/>
  <c r="V282" i="1" s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V127" i="1" s="1"/>
  <c r="M124" i="1"/>
  <c r="V123" i="1"/>
  <c r="W123" i="1" s="1"/>
  <c r="M123" i="1"/>
  <c r="V122" i="1"/>
  <c r="M122" i="1"/>
  <c r="U119" i="1"/>
  <c r="U118" i="1"/>
  <c r="V117" i="1"/>
  <c r="W117" i="1" s="1"/>
  <c r="V116" i="1"/>
  <c r="W116" i="1" s="1"/>
  <c r="V115" i="1"/>
  <c r="W115" i="1" s="1"/>
  <c r="V114" i="1"/>
  <c r="V119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V102" i="1" s="1"/>
  <c r="M94" i="1"/>
  <c r="V93" i="1"/>
  <c r="W93" i="1" s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V90" i="1" s="1"/>
  <c r="V85" i="1"/>
  <c r="W85" i="1" s="1"/>
  <c r="M85" i="1"/>
  <c r="W84" i="1"/>
  <c r="V84" i="1"/>
  <c r="V83" i="1"/>
  <c r="W83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V81" i="1" s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52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442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V23" i="1"/>
  <c r="U23" i="1"/>
  <c r="U446" i="1" s="1"/>
  <c r="W22" i="1"/>
  <c r="W23" i="1" s="1"/>
  <c r="V22" i="1"/>
  <c r="H10" i="1"/>
  <c r="A9" i="1"/>
  <c r="A10" i="1" s="1"/>
  <c r="D7" i="1"/>
  <c r="N6" i="1"/>
  <c r="M2" i="1"/>
  <c r="F9" i="1" l="1"/>
  <c r="F10" i="1"/>
  <c r="W80" i="1"/>
  <c r="V80" i="1"/>
  <c r="H9" i="1"/>
  <c r="W35" i="1"/>
  <c r="W37" i="1" s="1"/>
  <c r="V38" i="1"/>
  <c r="V442" i="1" s="1"/>
  <c r="V60" i="1"/>
  <c r="W86" i="1"/>
  <c r="W89" i="1" s="1"/>
  <c r="V89" i="1"/>
  <c r="W94" i="1"/>
  <c r="W101" i="1" s="1"/>
  <c r="V101" i="1"/>
  <c r="W114" i="1"/>
  <c r="W118" i="1" s="1"/>
  <c r="V118" i="1"/>
  <c r="W124" i="1"/>
  <c r="V126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E452" i="1"/>
  <c r="W288" i="1"/>
  <c r="W289" i="1" s="1"/>
  <c r="V289" i="1"/>
  <c r="V372" i="1"/>
  <c r="P452" i="1"/>
  <c r="V424" i="1"/>
  <c r="W422" i="1"/>
  <c r="W424" i="1" s="1"/>
  <c r="J9" i="1"/>
  <c r="V444" i="1"/>
  <c r="B452" i="1"/>
  <c r="V443" i="1"/>
  <c r="W27" i="1"/>
  <c r="W32" i="1" s="1"/>
  <c r="D452" i="1"/>
  <c r="V59" i="1"/>
  <c r="V446" i="1" s="1"/>
  <c r="W104" i="1"/>
  <c r="W111" i="1" s="1"/>
  <c r="V112" i="1"/>
  <c r="F452" i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280" i="1"/>
  <c r="W281" i="1" s="1"/>
  <c r="V281" i="1"/>
  <c r="L452" i="1"/>
  <c r="W297" i="1"/>
  <c r="W301" i="1" s="1"/>
  <c r="V301" i="1"/>
  <c r="W122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W126" i="1" l="1"/>
  <c r="W447" i="1" s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<sst xmlns="http://schemas.openxmlformats.org/spreadsheetml/2006/main" count="1744" uniqueCount="722">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</sst>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 t="s">
        <v>721</v>
      </c>
      <c r="I5" s="322"/>
      <c r="J5" s="322"/>
      <c r="K5" s="320"/>
      <c r="M5" s="25" t="s">
        <v>10</v>
      </c>
      <c r="N5" s="323">
        <v>45157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5" customFormat="1" ht="24" customHeight="1" x14ac:dyDescent="0.2">
      <c r="A6" s="316" t="s">
        <v>13</v>
      </c>
      <c r="B6" s="317"/>
      <c r="C6" s="318"/>
      <c r="D6" s="328" t="s">
        <v>687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339" t="str">
        <f>IFERROR(VLOOKUP(DeliveryAddress,Table,3,0),1)</f>
        <v>4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5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0.41666666666666669</v>
      </c>
      <c r="O8" s="324"/>
      <c r="Q8" s="315"/>
      <c r="R8" s="326"/>
      <c r="S8" s="335"/>
      <c r="T8" s="336"/>
      <c r="Y8" s="52"/>
      <c r="Z8" s="52"/>
      <c r="AA8" s="52"/>
    </row>
    <row r="9" spans="1:28" s="305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5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4" t="s">
        <v>56</v>
      </c>
      <c r="S18" s="304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180</v>
      </c>
      <c r="V50" s="308">
        <f>IFERROR(IF(U50="",0,CEILING((U50/$H50),1)*$H50),"")</f>
        <v>183.60000000000002</v>
      </c>
      <c r="W50" s="37">
        <f>IFERROR(IF(V50=0,"",ROUNDUP(V50/H50,0)*0.02175),"")</f>
        <v>0.36974999999999997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16.666666666666664</v>
      </c>
      <c r="V52" s="309">
        <f>IFERROR(V50/H50,"0")+IFERROR(V51/H51,"0")</f>
        <v>17</v>
      </c>
      <c r="W52" s="309">
        <f>IFERROR(IF(W50="",0,W50),"0")+IFERROR(IF(W51="",0,W51),"0")</f>
        <v>0.36974999999999997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180</v>
      </c>
      <c r="V53" s="309">
        <f>IFERROR(SUM(V50:V51),"0")</f>
        <v>183.60000000000002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120</v>
      </c>
      <c r="V64" s="308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210</v>
      </c>
      <c r="V65" s="308">
        <f t="shared" si="2"/>
        <v>216</v>
      </c>
      <c r="W65" s="37">
        <f>IFERROR(IF(V65=0,"",ROUNDUP(V65/H65,0)*0.02175),"")</f>
        <v>0.43499999999999994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300</v>
      </c>
      <c r="V66" s="308">
        <f t="shared" si="2"/>
        <v>302.40000000000003</v>
      </c>
      <c r="W66" s="37">
        <f>IFERROR(IF(V66=0,"",ROUNDUP(V66/H66,0)*0.02175),"")</f>
        <v>0.60899999999999999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58.333333333333329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1.3049999999999999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630</v>
      </c>
      <c r="V81" s="309">
        <f>IFERROR(SUM(V63:V79),"0")</f>
        <v>648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160</v>
      </c>
      <c r="V104" s="308">
        <f t="shared" ref="V104:V110" si="6">IFERROR(IF(U104="",0,CEILING((U104/$H104),1)*$H104),"")</f>
        <v>162</v>
      </c>
      <c r="W104" s="37">
        <f>IFERROR(IF(V104=0,"",ROUNDUP(V104/H104,0)*0.02175),"")</f>
        <v>0.43499999999999994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19.753086419753089</v>
      </c>
      <c r="V111" s="309">
        <f>IFERROR(V104/H104,"0")+IFERROR(V105/H105,"0")+IFERROR(V106/H106,"0")+IFERROR(V107/H107,"0")+IFERROR(V108/H108,"0")+IFERROR(V109/H109,"0")+IFERROR(V110/H110,"0")</f>
        <v>20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0.43499999999999994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160</v>
      </c>
      <c r="V112" s="309">
        <f>IFERROR(SUM(V104:V110),"0")</f>
        <v>162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185</v>
      </c>
      <c r="V122" s="308">
        <f>IFERROR(IF(U122="",0,CEILING((U122/$H122),1)*$H122),"")</f>
        <v>186.29999999999998</v>
      </c>
      <c r="W122" s="37">
        <f>IFERROR(IF(V122=0,"",ROUNDUP(V122/H122,0)*0.02175),"")</f>
        <v>0.50024999999999997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22.839506172839506</v>
      </c>
      <c r="V126" s="309">
        <f>IFERROR(V122/H122,"0")+IFERROR(V123/H123,"0")+IFERROR(V124/H124,"0")+IFERROR(V125/H125,"0")</f>
        <v>23</v>
      </c>
      <c r="W126" s="309">
        <f>IFERROR(IF(W122="",0,W122),"0")+IFERROR(IF(W123="",0,W123),"0")+IFERROR(IF(W124="",0,W124),"0")+IFERROR(IF(W125="",0,W125),"0")</f>
        <v>0.50024999999999997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185</v>
      </c>
      <c r="V127" s="309">
        <f>IFERROR(SUM(V122:V125),"0")</f>
        <v>186.29999999999998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136</v>
      </c>
      <c r="V192" s="308">
        <f t="shared" si="9"/>
        <v>136.79999999999998</v>
      </c>
      <c r="W192" s="37">
        <f>IFERROR(IF(V192=0,"",ROUNDUP(V192/H192,0)*0.00753),"")</f>
        <v>0.42921000000000004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144</v>
      </c>
      <c r="V194" s="308">
        <f t="shared" si="9"/>
        <v>144</v>
      </c>
      <c r="W194" s="37">
        <f>IFERROR(IF(V194=0,"",ROUNDUP(V194/H194,0)*0.00753),"")</f>
        <v>0.45180000000000003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136</v>
      </c>
      <c r="V201" s="308">
        <f t="shared" si="9"/>
        <v>136.79999999999998</v>
      </c>
      <c r="W201" s="37">
        <f t="shared" si="10"/>
        <v>0.42921000000000004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173.33333333333334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174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1.3102200000000002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416</v>
      </c>
      <c r="V207" s="309">
        <f>IFERROR(SUM(V183:V205),"0")</f>
        <v>417.59999999999991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1100</v>
      </c>
      <c r="V268" s="308">
        <f t="shared" ref="V268:V275" si="13">IFERROR(IF(U268="",0,CEILING((U268/$H268),1)*$H268),"")</f>
        <v>1110</v>
      </c>
      <c r="W268" s="37">
        <f>IFERROR(IF(V268=0,"",ROUNDUP(V268/H268,0)*0.02175),"")</f>
        <v>1.6094999999999999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1250</v>
      </c>
      <c r="V270" s="308">
        <f t="shared" si="13"/>
        <v>1260</v>
      </c>
      <c r="W270" s="37">
        <f>IFERROR(IF(V270=0,"",ROUNDUP(V270/H270,0)*0.02175),"")</f>
        <v>1.827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820</v>
      </c>
      <c r="V272" s="308">
        <f t="shared" si="13"/>
        <v>825</v>
      </c>
      <c r="W272" s="37">
        <f>IFERROR(IF(V272=0,"",ROUNDUP(V272/H272,0)*0.02175),"")</f>
        <v>1.1962499999999998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211.33333333333331</v>
      </c>
      <c r="V276" s="309">
        <f>IFERROR(V268/H268,"0")+IFERROR(V269/H269,"0")+IFERROR(V270/H270,"0")+IFERROR(V271/H271,"0")+IFERROR(V272/H272,"0")+IFERROR(V273/H273,"0")+IFERROR(V274/H274,"0")+IFERROR(V275/H275,"0")</f>
        <v>213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4.6327499999999997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3170</v>
      </c>
      <c r="V277" s="309">
        <f>IFERROR(SUM(V268:V275),"0")</f>
        <v>3195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1550</v>
      </c>
      <c r="V279" s="308">
        <f>IFERROR(IF(U279="",0,CEILING((U279/$H279),1)*$H279),"")</f>
        <v>1560</v>
      </c>
      <c r="W279" s="37">
        <f>IFERROR(IF(V279=0,"",ROUNDUP(V279/H279,0)*0.02175),"")</f>
        <v>2.262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103.33333333333333</v>
      </c>
      <c r="V281" s="309">
        <f>IFERROR(V279/H279,"0")+IFERROR(V280/H280,"0")</f>
        <v>104</v>
      </c>
      <c r="W281" s="309">
        <f>IFERROR(IF(W279="",0,W279),"0")+IFERROR(IF(W280="",0,W280),"0")</f>
        <v>2.262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1550</v>
      </c>
      <c r="V282" s="309">
        <f>IFERROR(SUM(V279:V280),"0")</f>
        <v>1560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400</v>
      </c>
      <c r="V309" s="308">
        <f>IFERROR(IF(U309="",0,CEILING((U309/$H309),1)*$H309),"")</f>
        <v>405.59999999999997</v>
      </c>
      <c r="W309" s="37">
        <f>IFERROR(IF(V309=0,"",ROUNDUP(V309/H309,0)*0.02175),"")</f>
        <v>1.131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51.282051282051285</v>
      </c>
      <c r="V313" s="309">
        <f>IFERROR(V309/H309,"0")+IFERROR(V310/H310,"0")+IFERROR(V311/H311,"0")+IFERROR(V312/H312,"0")</f>
        <v>52</v>
      </c>
      <c r="W313" s="309">
        <f>IFERROR(IF(W309="",0,W309),"0")+IFERROR(IF(W310="",0,W310),"0")+IFERROR(IF(W311="",0,W311),"0")+IFERROR(IF(W312="",0,W312),"0")</f>
        <v>1.131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400</v>
      </c>
      <c r="V314" s="309">
        <f>IFERROR(SUM(V309:V312),"0")</f>
        <v>405.59999999999997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180</v>
      </c>
      <c r="V331" s="308">
        <f t="shared" si="14"/>
        <v>180.6</v>
      </c>
      <c r="W331" s="37">
        <f>IFERROR(IF(V331=0,"",ROUNDUP(V331/H331,0)*0.00753),"")</f>
        <v>0.32379000000000002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42.857142857142854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43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0.32379000000000002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180</v>
      </c>
      <c r="V341" s="309">
        <f>IFERROR(SUM(V327:V339),"0")</f>
        <v>180.6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330</v>
      </c>
      <c r="V366" s="308">
        <f t="shared" ref="V366:V371" si="16">IFERROR(IF(U366="",0,CEILING((U366/$H366),1)*$H366),"")</f>
        <v>331.8</v>
      </c>
      <c r="W366" s="37">
        <f>IFERROR(IF(V366=0,"",ROUNDUP(V366/H366,0)*0.00753),"")</f>
        <v>0.59487000000000001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78.571428571428569</v>
      </c>
      <c r="V372" s="309">
        <f>IFERROR(V366/H366,"0")+IFERROR(V367/H367,"0")+IFERROR(V368/H368,"0")+IFERROR(V369/H369,"0")+IFERROR(V370/H370,"0")+IFERROR(V371/H371,"0")</f>
        <v>79</v>
      </c>
      <c r="W372" s="309">
        <f>IFERROR(IF(W366="",0,W366),"0")+IFERROR(IF(W367="",0,W367),"0")+IFERROR(IF(W368="",0,W368),"0")+IFERROR(IF(W369="",0,W369),"0")+IFERROR(IF(W370="",0,W370),"0")+IFERROR(IF(W371="",0,W371),"0")</f>
        <v>0.59487000000000001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330</v>
      </c>
      <c r="V373" s="309">
        <f>IFERROR(SUM(V366:V371),"0")</f>
        <v>331.8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230</v>
      </c>
      <c r="V386" s="308">
        <f t="shared" si="17"/>
        <v>232.32000000000002</v>
      </c>
      <c r="W386" s="37">
        <f>IFERROR(IF(V386=0,"",ROUNDUP(V386/H386,0)*0.01196),"")</f>
        <v>0.52624000000000004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100</v>
      </c>
      <c r="V387" s="308">
        <f t="shared" si="17"/>
        <v>100.32000000000001</v>
      </c>
      <c r="W387" s="37">
        <f>IFERROR(IF(V387=0,"",ROUNDUP(V387/H387,0)*0.01196),"")</f>
        <v>0.22724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400</v>
      </c>
      <c r="V388" s="308">
        <f t="shared" si="17"/>
        <v>401.28000000000003</v>
      </c>
      <c r="W388" s="37">
        <f>IFERROR(IF(V388=0,"",ROUNDUP(V388/H388,0)*0.01196),"")</f>
        <v>0.90895999999999999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138.25757575757575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139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1.6624400000000001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730</v>
      </c>
      <c r="V396" s="309">
        <f>IFERROR(SUM(V385:V394),"0")</f>
        <v>733.92000000000007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110</v>
      </c>
      <c r="V437" s="308">
        <f>IFERROR(IF(U437="",0,CEILING((U437/$H437),1)*$H437),"")</f>
        <v>117</v>
      </c>
      <c r="W437" s="37">
        <f>IFERROR(IF(V437=0,"",ROUNDUP(V437/H437,0)*0.02175),"")</f>
        <v>0.32624999999999998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14.102564102564102</v>
      </c>
      <c r="V440" s="309">
        <f>IFERROR(V437/H437,"0")+IFERROR(V438/H438,"0")+IFERROR(V439/H439,"0")</f>
        <v>15</v>
      </c>
      <c r="W440" s="309">
        <f>IFERROR(IF(W437="",0,W437),"0")+IFERROR(IF(W438="",0,W438),"0")+IFERROR(IF(W439="",0,W439),"0")</f>
        <v>0.32624999999999998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110</v>
      </c>
      <c r="V441" s="309">
        <f>IFERROR(SUM(V437:V439),"0")</f>
        <v>117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8041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8121.420000000001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8405.2500736300753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8489.4459999999981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14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14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8755.2500736300753</v>
      </c>
      <c r="V445" s="309">
        <f>GrossWeightTotalR+PalletQtyTotalR*25</f>
        <v>8839.4459999999981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930.66335516335516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939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14.853320000000002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183.60000000000002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810</v>
      </c>
      <c r="F452" s="47">
        <f>IFERROR(V122*1,"0")+IFERROR(V123*1,"0")+IFERROR(V124*1,"0")+IFERROR(V125*1,"0")</f>
        <v>186.29999999999998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417.59999999999991</v>
      </c>
      <c r="I452" s="47">
        <f>IFERROR(V231*1,"0")+IFERROR(V232*1,"0")+IFERROR(V233*1,"0")+IFERROR(V234*1,"0")+IFERROR(V235*1,"0")+IFERROR(V236*1,"0")+IFERROR(V237*1,"0")+IFERROR(V241*1,"0")+IFERROR(V242*1,"0")</f>
        <v>0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4755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405.59999999999997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180.6</v>
      </c>
      <c r="N452" s="47">
        <f>IFERROR(V361*1,"0")+IFERROR(V362*1,"0")+IFERROR(V366*1,"0")+IFERROR(V367*1,"0")+IFERROR(V368*1,"0")+IFERROR(V369*1,"0")+IFERROR(V370*1,"0")+IFERROR(V371*1,"0")+IFERROR(V375*1,"0")+IFERROR(V379*1,"0")</f>
        <v>331.8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733.92000000000007</v>
      </c>
      <c r="P452" s="47">
        <f>IFERROR(V422*1,"0")+IFERROR(V423*1,"0")+IFERROR(V427*1,"0")+IFERROR(V428*1,"0")+IFERROR(V432*1,"0")+IFERROR(V433*1,"0")+IFERROR(V437*1,"0")+IFERROR(V438*1,"0")+IFERROR(V439*1,"0")</f>
        <v>117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2023-08-17T10:47:23Z</dcterms:modified>
</cp:coreProperties>
</file>