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W313" i="1" s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W238" i="1" s="1"/>
  <c r="V231" i="1"/>
  <c r="M231" i="1"/>
  <c r="U228" i="1"/>
  <c r="V227" i="1"/>
  <c r="U227" i="1"/>
  <c r="W226" i="1"/>
  <c r="V226" i="1"/>
  <c r="M226" i="1"/>
  <c r="V225" i="1"/>
  <c r="W225" i="1" s="1"/>
  <c r="V224" i="1"/>
  <c r="U222" i="1"/>
  <c r="V221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V124" i="1"/>
  <c r="V127" i="1" s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V115" i="1"/>
  <c r="W115" i="1" s="1"/>
  <c r="V114" i="1"/>
  <c r="V119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V102" i="1" s="1"/>
  <c r="M94" i="1"/>
  <c r="V93" i="1"/>
  <c r="W93" i="1" s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V90" i="1" s="1"/>
  <c r="V85" i="1"/>
  <c r="W85" i="1" s="1"/>
  <c r="M85" i="1"/>
  <c r="W84" i="1"/>
  <c r="V84" i="1"/>
  <c r="V83" i="1"/>
  <c r="W83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V68" i="1"/>
  <c r="W68" i="1" s="1"/>
  <c r="M68" i="1"/>
  <c r="V67" i="1"/>
  <c r="W67" i="1" s="1"/>
  <c r="V66" i="1"/>
  <c r="V80" i="1" s="1"/>
  <c r="M66" i="1"/>
  <c r="V65" i="1"/>
  <c r="W65" i="1" s="1"/>
  <c r="M65" i="1"/>
  <c r="V64" i="1"/>
  <c r="W64" i="1" s="1"/>
  <c r="M64" i="1"/>
  <c r="W63" i="1"/>
  <c r="V63" i="1"/>
  <c r="V81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442" i="1" s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V23" i="1"/>
  <c r="U23" i="1"/>
  <c r="U446" i="1" s="1"/>
  <c r="V22" i="1"/>
  <c r="H10" i="1"/>
  <c r="A9" i="1"/>
  <c r="A10" i="1" s="1"/>
  <c r="D7" i="1"/>
  <c r="N6" i="1"/>
  <c r="M2" i="1"/>
  <c r="F9" i="1" l="1"/>
  <c r="F10" i="1"/>
  <c r="W52" i="1"/>
  <c r="W281" i="1"/>
  <c r="W288" i="1"/>
  <c r="W289" i="1" s="1"/>
  <c r="V289" i="1"/>
  <c r="L452" i="1"/>
  <c r="W297" i="1"/>
  <c r="W301" i="1" s="1"/>
  <c r="V301" i="1"/>
  <c r="P452" i="1"/>
  <c r="V424" i="1"/>
  <c r="W422" i="1"/>
  <c r="W424" i="1" s="1"/>
  <c r="W35" i="1"/>
  <c r="W37" i="1" s="1"/>
  <c r="V38" i="1"/>
  <c r="V60" i="1"/>
  <c r="W66" i="1"/>
  <c r="W80" i="1" s="1"/>
  <c r="W86" i="1"/>
  <c r="W89" i="1" s="1"/>
  <c r="V89" i="1"/>
  <c r="W94" i="1"/>
  <c r="W101" i="1" s="1"/>
  <c r="V101" i="1"/>
  <c r="W114" i="1"/>
  <c r="W118" i="1" s="1"/>
  <c r="V118" i="1"/>
  <c r="W124" i="1"/>
  <c r="V126" i="1"/>
  <c r="H452" i="1"/>
  <c r="V155" i="1"/>
  <c r="W138" i="1"/>
  <c r="W155" i="1" s="1"/>
  <c r="V181" i="1"/>
  <c r="V238" i="1"/>
  <c r="V250" i="1"/>
  <c r="W247" i="1"/>
  <c r="W249" i="1" s="1"/>
  <c r="J452" i="1"/>
  <c r="V256" i="1"/>
  <c r="V255" i="1"/>
  <c r="W269" i="1"/>
  <c r="V277" i="1"/>
  <c r="V307" i="1"/>
  <c r="W304" i="1"/>
  <c r="W306" i="1" s="1"/>
  <c r="V341" i="1"/>
  <c r="W327" i="1"/>
  <c r="W340" i="1" s="1"/>
  <c r="V347" i="1"/>
  <c r="V364" i="1"/>
  <c r="V395" i="1"/>
  <c r="V418" i="1"/>
  <c r="W415" i="1"/>
  <c r="W417" i="1" s="1"/>
  <c r="V425" i="1"/>
  <c r="V434" i="1"/>
  <c r="W432" i="1"/>
  <c r="W434" i="1" s="1"/>
  <c r="E452" i="1"/>
  <c r="W280" i="1"/>
  <c r="V281" i="1"/>
  <c r="H9" i="1"/>
  <c r="J9" i="1"/>
  <c r="V444" i="1"/>
  <c r="B452" i="1"/>
  <c r="V443" i="1"/>
  <c r="V33" i="1"/>
  <c r="V442" i="1" s="1"/>
  <c r="D452" i="1"/>
  <c r="V59" i="1"/>
  <c r="V446" i="1" s="1"/>
  <c r="W104" i="1"/>
  <c r="W111" i="1" s="1"/>
  <c r="V112" i="1"/>
  <c r="F452" i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W255" i="1"/>
  <c r="K452" i="1"/>
  <c r="V276" i="1"/>
  <c r="W284" i="1"/>
  <c r="W285" i="1" s="1"/>
  <c r="V285" i="1"/>
  <c r="V286" i="1"/>
  <c r="W292" i="1"/>
  <c r="W293" i="1" s="1"/>
  <c r="V293" i="1"/>
  <c r="V294" i="1"/>
  <c r="V306" i="1"/>
  <c r="V363" i="1"/>
  <c r="V376" i="1"/>
  <c r="W375" i="1"/>
  <c r="W376" i="1" s="1"/>
  <c r="V377" i="1"/>
  <c r="V396" i="1"/>
  <c r="V417" i="1"/>
  <c r="V435" i="1"/>
  <c r="I452" i="1"/>
  <c r="V282" i="1"/>
  <c r="V290" i="1"/>
  <c r="V372" i="1"/>
  <c r="W22" i="1"/>
  <c r="W23" i="1" s="1"/>
  <c r="W26" i="1"/>
  <c r="W32" i="1" s="1"/>
  <c r="C452" i="1"/>
  <c r="W56" i="1"/>
  <c r="W59" i="1" s="1"/>
  <c r="W122" i="1"/>
  <c r="W126" i="1" s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W324" i="1"/>
  <c r="V348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N452" i="1"/>
  <c r="O452" i="1"/>
  <c r="V445" i="1" l="1"/>
  <c r="W447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<sst xmlns="http://schemas.openxmlformats.org/spreadsheetml/2006/main" count="1744" uniqueCount="722">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</sst>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7" sqref="U2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 t="s">
        <v>721</v>
      </c>
      <c r="I5" s="322"/>
      <c r="J5" s="322"/>
      <c r="K5" s="320"/>
      <c r="M5" s="25" t="s">
        <v>10</v>
      </c>
      <c r="N5" s="323">
        <v>45157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5" customFormat="1" ht="24" customHeight="1" x14ac:dyDescent="0.2">
      <c r="A6" s="316" t="s">
        <v>13</v>
      </c>
      <c r="B6" s="317"/>
      <c r="C6" s="318"/>
      <c r="D6" s="328" t="s">
        <v>696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Суббота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339" t="str">
        <f>IFERROR(VLOOKUP(DeliveryAddress,Table,3,0),1)</f>
        <v>7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5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0.5</v>
      </c>
      <c r="O8" s="324"/>
      <c r="Q8" s="315"/>
      <c r="R8" s="326"/>
      <c r="S8" s="335"/>
      <c r="T8" s="336"/>
      <c r="Y8" s="52"/>
      <c r="Z8" s="52"/>
      <c r="AA8" s="52"/>
    </row>
    <row r="9" spans="1:28" s="305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5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4" t="s">
        <v>56</v>
      </c>
      <c r="S18" s="304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21</v>
      </c>
      <c r="V27" s="308">
        <f t="shared" si="0"/>
        <v>22.68</v>
      </c>
      <c r="W27" s="37">
        <f t="shared" si="1"/>
        <v>6.7769999999999997E-2</v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8.3333333333333339</v>
      </c>
      <c r="V32" s="309">
        <f>IFERROR(V26/H26,"0")+IFERROR(V27/H27,"0")+IFERROR(V28/H28,"0")+IFERROR(V29/H29,"0")+IFERROR(V30/H30,"0")+IFERROR(V31/H31,"0")</f>
        <v>9</v>
      </c>
      <c r="W32" s="309">
        <f>IFERROR(IF(W26="",0,W26),"0")+IFERROR(IF(W27="",0,W27),"0")+IFERROR(IF(W28="",0,W28),"0")+IFERROR(IF(W29="",0,W29),"0")+IFERROR(IF(W30="",0,W30),"0")+IFERROR(IF(W31="",0,W31),"0")</f>
        <v>6.7769999999999997E-2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21</v>
      </c>
      <c r="V33" s="309">
        <f>IFERROR(SUM(V26:V31),"0")</f>
        <v>22.68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20</v>
      </c>
      <c r="V56" s="308">
        <f>IFERROR(IF(U56="",0,CEILING((U56/$H56),1)*$H56),"")</f>
        <v>21.6</v>
      </c>
      <c r="W56" s="37">
        <f>IFERROR(IF(V56=0,"",ROUNDUP(V56/H56,0)*0.02175),"")</f>
        <v>4.3499999999999997E-2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1.8518518518518516</v>
      </c>
      <c r="V59" s="309">
        <f>IFERROR(V56/H56,"0")+IFERROR(V57/H57,"0")+IFERROR(V58/H58,"0")</f>
        <v>2</v>
      </c>
      <c r="W59" s="309">
        <f>IFERROR(IF(W56="",0,W56),"0")+IFERROR(IF(W57="",0,W57),"0")+IFERROR(IF(W58="",0,W58),"0")</f>
        <v>4.3499999999999997E-2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20</v>
      </c>
      <c r="V60" s="309">
        <f>IFERROR(SUM(V56:V58),"0")</f>
        <v>21.6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0</v>
      </c>
      <c r="V81" s="309">
        <f>IFERROR(SUM(V63:V79),"0")</f>
        <v>0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30</v>
      </c>
      <c r="V105" s="308">
        <f t="shared" si="6"/>
        <v>32.4</v>
      </c>
      <c r="W105" s="37">
        <f>IFERROR(IF(V105=0,"",ROUNDUP(V105/H105,0)*0.02175),"")</f>
        <v>8.6999999999999994E-2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3.7037037037037037</v>
      </c>
      <c r="V111" s="309">
        <f>IFERROR(V104/H104,"0")+IFERROR(V105/H105,"0")+IFERROR(V106/H106,"0")+IFERROR(V107/H107,"0")+IFERROR(V108/H108,"0")+IFERROR(V109/H109,"0")+IFERROR(V110/H110,"0")</f>
        <v>4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8.6999999999999994E-2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30</v>
      </c>
      <c r="V112" s="309">
        <f>IFERROR(SUM(V104:V110),"0")</f>
        <v>32.4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120</v>
      </c>
      <c r="V122" s="308">
        <f>IFERROR(IF(U122="",0,CEILING((U122/$H122),1)*$H122),"")</f>
        <v>121.5</v>
      </c>
      <c r="W122" s="37">
        <f>IFERROR(IF(V122=0,"",ROUNDUP(V122/H122,0)*0.02175),"")</f>
        <v>0.32624999999999998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14.814814814814815</v>
      </c>
      <c r="V126" s="309">
        <f>IFERROR(V122/H122,"0")+IFERROR(V123/H123,"0")+IFERROR(V124/H124,"0")+IFERROR(V125/H125,"0")</f>
        <v>15</v>
      </c>
      <c r="W126" s="309">
        <f>IFERROR(IF(W122="",0,W122),"0")+IFERROR(IF(W123="",0,W123),"0")+IFERROR(IF(W124="",0,W124),"0")+IFERROR(IF(W125="",0,W125),"0")</f>
        <v>0.32624999999999998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120</v>
      </c>
      <c r="V127" s="309">
        <f>IFERROR(SUM(V122:V125),"0")</f>
        <v>121.5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60</v>
      </c>
      <c r="V189" s="308">
        <f t="shared" si="9"/>
        <v>60</v>
      </c>
      <c r="W189" s="37">
        <f>IFERROR(IF(V189=0,"",ROUNDUP(V189/H189,0)*0.01196),"")</f>
        <v>0.1794</v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100</v>
      </c>
      <c r="V190" s="308">
        <f t="shared" si="9"/>
        <v>101.39999999999999</v>
      </c>
      <c r="W190" s="37">
        <f>IFERROR(IF(V190=0,"",ROUNDUP(V190/H190,0)*0.02175),"")</f>
        <v>0.28275</v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20</v>
      </c>
      <c r="V192" s="308">
        <f t="shared" si="9"/>
        <v>21.599999999999998</v>
      </c>
      <c r="W192" s="37">
        <f>IFERROR(IF(V192=0,"",ROUNDUP(V192/H192,0)*0.00753),"")</f>
        <v>6.7769999999999997E-2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36.153846153846153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37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0.52991999999999995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180</v>
      </c>
      <c r="V207" s="309">
        <f>IFERROR(SUM(V183:V205),"0")</f>
        <v>182.99999999999997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130</v>
      </c>
      <c r="V209" s="308">
        <f t="shared" ref="V209:V214" si="11">IFERROR(IF(U209="",0,CEILING((U209/$H209),1)*$H209),"")</f>
        <v>134.4</v>
      </c>
      <c r="W209" s="37">
        <f>IFERROR(IF(V209=0,"",ROUNDUP(V209/H209,0)*0.02175),"")</f>
        <v>0.34799999999999998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230</v>
      </c>
      <c r="V210" s="308">
        <f t="shared" si="11"/>
        <v>234</v>
      </c>
      <c r="W210" s="37">
        <f>IFERROR(IF(V210=0,"",ROUNDUP(V210/H210,0)*0.02175),"")</f>
        <v>0.65249999999999997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50</v>
      </c>
      <c r="V211" s="308">
        <f t="shared" si="11"/>
        <v>50.400000000000006</v>
      </c>
      <c r="W211" s="37">
        <f>IFERROR(IF(V211=0,"",ROUNDUP(V211/H211,0)*0.02175),"")</f>
        <v>0.1305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50.91575091575092</v>
      </c>
      <c r="V215" s="309">
        <f>IFERROR(V209/H209,"0")+IFERROR(V210/H210,"0")+IFERROR(V211/H211,"0")+IFERROR(V212/H212,"0")+IFERROR(V213/H213,"0")+IFERROR(V214/H214,"0")</f>
        <v>52</v>
      </c>
      <c r="W215" s="309">
        <f>IFERROR(IF(W209="",0,W209),"0")+IFERROR(IF(W210="",0,W210),"0")+IFERROR(IF(W211="",0,W211),"0")+IFERROR(IF(W212="",0,W212),"0")+IFERROR(IF(W213="",0,W213),"0")+IFERROR(IF(W214="",0,W214),"0")</f>
        <v>1.131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410</v>
      </c>
      <c r="V216" s="309">
        <f>IFERROR(SUM(V209:V214),"0")</f>
        <v>418.79999999999995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500</v>
      </c>
      <c r="V268" s="308">
        <f t="shared" ref="V268:V275" si="13">IFERROR(IF(U268="",0,CEILING((U268/$H268),1)*$H268),"")</f>
        <v>510</v>
      </c>
      <c r="W268" s="37">
        <f>IFERROR(IF(V268=0,"",ROUNDUP(V268/H268,0)*0.02175),"")</f>
        <v>0.73949999999999994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5000</v>
      </c>
      <c r="V270" s="308">
        <f t="shared" si="13"/>
        <v>5010</v>
      </c>
      <c r="W270" s="37">
        <f>IFERROR(IF(V270=0,"",ROUNDUP(V270/H270,0)*0.02175),"")</f>
        <v>7.2644999999999991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25</v>
      </c>
      <c r="V274" s="308">
        <f t="shared" si="13"/>
        <v>25</v>
      </c>
      <c r="W274" s="37">
        <f>IFERROR(IF(V274=0,"",ROUNDUP(V274/H274,0)*0.00937),"")</f>
        <v>4.6850000000000003E-2</v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371.66666666666663</v>
      </c>
      <c r="V276" s="309">
        <f>IFERROR(V268/H268,"0")+IFERROR(V269/H269,"0")+IFERROR(V270/H270,"0")+IFERROR(V271/H271,"0")+IFERROR(V272/H272,"0")+IFERROR(V273/H273,"0")+IFERROR(V274/H274,"0")+IFERROR(V275/H275,"0")</f>
        <v>373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8.0508499999999987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5525</v>
      </c>
      <c r="V277" s="309">
        <f>IFERROR(SUM(V268:V275),"0")</f>
        <v>5545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500</v>
      </c>
      <c r="V279" s="308">
        <f>IFERROR(IF(U279="",0,CEILING((U279/$H279),1)*$H279),"")</f>
        <v>510</v>
      </c>
      <c r="W279" s="37">
        <f>IFERROR(IF(V279=0,"",ROUNDUP(V279/H279,0)*0.02175),"")</f>
        <v>0.73949999999999994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33.333333333333336</v>
      </c>
      <c r="V281" s="309">
        <f>IFERROR(V279/H279,"0")+IFERROR(V280/H280,"0")</f>
        <v>34</v>
      </c>
      <c r="W281" s="309">
        <f>IFERROR(IF(W279="",0,W279),"0")+IFERROR(IF(W280="",0,W280),"0")</f>
        <v>0.73949999999999994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500</v>
      </c>
      <c r="V282" s="309">
        <f>IFERROR(SUM(V279:V280),"0")</f>
        <v>510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250</v>
      </c>
      <c r="V288" s="308">
        <f>IFERROR(IF(U288="",0,CEILING((U288/$H288),1)*$H288),"")</f>
        <v>257.39999999999998</v>
      </c>
      <c r="W288" s="37">
        <f>IFERROR(IF(V288=0,"",ROUNDUP(V288/H288,0)*0.02175),"")</f>
        <v>0.71775</v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32.051282051282051</v>
      </c>
      <c r="V289" s="309">
        <f>IFERROR(V288/H288,"0")</f>
        <v>33</v>
      </c>
      <c r="W289" s="309">
        <f>IFERROR(IF(W288="",0,W288),"0")</f>
        <v>0.71775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250</v>
      </c>
      <c r="V290" s="309">
        <f>IFERROR(SUM(V288:V288),"0")</f>
        <v>257.39999999999998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530</v>
      </c>
      <c r="V292" s="308">
        <f>IFERROR(IF(U292="",0,CEILING((U292/$H292),1)*$H292),"")</f>
        <v>530.4</v>
      </c>
      <c r="W292" s="37">
        <f>IFERROR(IF(V292=0,"",ROUNDUP(V292/H292,0)*0.02175),"")</f>
        <v>1.4789999999999999</v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67.948717948717956</v>
      </c>
      <c r="V293" s="309">
        <f>IFERROR(V292/H292,"0")</f>
        <v>68</v>
      </c>
      <c r="W293" s="309">
        <f>IFERROR(IF(W292="",0,W292),"0")</f>
        <v>1.4789999999999999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530</v>
      </c>
      <c r="V294" s="309">
        <f>IFERROR(SUM(V292:V292),"0")</f>
        <v>530.4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70</v>
      </c>
      <c r="V309" s="308">
        <f>IFERROR(IF(U309="",0,CEILING((U309/$H309),1)*$H309),"")</f>
        <v>70.2</v>
      </c>
      <c r="W309" s="37">
        <f>IFERROR(IF(V309=0,"",ROUNDUP(V309/H309,0)*0.02175),"")</f>
        <v>0.19574999999999998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8.9743589743589745</v>
      </c>
      <c r="V313" s="309">
        <f>IFERROR(V309/H309,"0")+IFERROR(V310/H310,"0")+IFERROR(V311/H311,"0")+IFERROR(V312/H312,"0")</f>
        <v>9</v>
      </c>
      <c r="W313" s="309">
        <f>IFERROR(IF(W309="",0,W309),"0")+IFERROR(IF(W310="",0,W310),"0")+IFERROR(IF(W311="",0,W311),"0")+IFERROR(IF(W312="",0,W312),"0")</f>
        <v>0.19574999999999998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70</v>
      </c>
      <c r="V314" s="309">
        <f>IFERROR(SUM(V309:V312),"0")</f>
        <v>70.2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150</v>
      </c>
      <c r="V331" s="308">
        <f t="shared" si="14"/>
        <v>151.20000000000002</v>
      </c>
      <c r="W331" s="37">
        <f>IFERROR(IF(V331=0,"",ROUNDUP(V331/H331,0)*0.00753),"")</f>
        <v>0.27107999999999999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35.714285714285715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36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0.27107999999999999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150</v>
      </c>
      <c r="V341" s="309">
        <f>IFERROR(SUM(V327:V339),"0")</f>
        <v>151.20000000000002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50</v>
      </c>
      <c r="V343" s="308">
        <f>IFERROR(IF(U343="",0,CEILING((U343/$H343),1)*$H343),"")</f>
        <v>54.6</v>
      </c>
      <c r="W343" s="37">
        <f>IFERROR(IF(V343=0,"",ROUNDUP(V343/H343,0)*0.02175),"")</f>
        <v>0.15225</v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6.4102564102564106</v>
      </c>
      <c r="V347" s="309">
        <f>IFERROR(V343/H343,"0")+IFERROR(V344/H344,"0")+IFERROR(V345/H345,"0")+IFERROR(V346/H346,"0")</f>
        <v>7</v>
      </c>
      <c r="W347" s="309">
        <f>IFERROR(IF(W343="",0,W343),"0")+IFERROR(IF(W344="",0,W344),"0")+IFERROR(IF(W345="",0,W345),"0")+IFERROR(IF(W346="",0,W346),"0")</f>
        <v>0.15225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50</v>
      </c>
      <c r="V348" s="309">
        <f>IFERROR(SUM(V343:V346),"0")</f>
        <v>54.6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500</v>
      </c>
      <c r="V366" s="308">
        <f t="shared" ref="V366:V371" si="16">IFERROR(IF(U366="",0,CEILING((U366/$H366),1)*$H366),"")</f>
        <v>504</v>
      </c>
      <c r="W366" s="37">
        <f>IFERROR(IF(V366=0,"",ROUNDUP(V366/H366,0)*0.00753),"")</f>
        <v>0.90360000000000007</v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119.04761904761904</v>
      </c>
      <c r="V372" s="309">
        <f>IFERROR(V366/H366,"0")+IFERROR(V367/H367,"0")+IFERROR(V368/H368,"0")+IFERROR(V369/H369,"0")+IFERROR(V370/H370,"0")+IFERROR(V371/H371,"0")</f>
        <v>120</v>
      </c>
      <c r="W372" s="309">
        <f>IFERROR(IF(W366="",0,W366),"0")+IFERROR(IF(W367="",0,W367),"0")+IFERROR(IF(W368="",0,W368),"0")+IFERROR(IF(W369="",0,W369),"0")+IFERROR(IF(W370="",0,W370),"0")+IFERROR(IF(W371="",0,W371),"0")</f>
        <v>0.90360000000000007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500</v>
      </c>
      <c r="V373" s="309">
        <f>IFERROR(SUM(V366:V371),"0")</f>
        <v>504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220</v>
      </c>
      <c r="V386" s="308">
        <f t="shared" si="17"/>
        <v>221.76000000000002</v>
      </c>
      <c r="W386" s="37">
        <f>IFERROR(IF(V386=0,"",ROUNDUP(V386/H386,0)*0.01196),"")</f>
        <v>0.50231999999999999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70</v>
      </c>
      <c r="V387" s="308">
        <f t="shared" si="17"/>
        <v>73.92</v>
      </c>
      <c r="W387" s="37">
        <f>IFERROR(IF(V387=0,"",ROUNDUP(V387/H387,0)*0.01196),"")</f>
        <v>0.16744000000000001</v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200</v>
      </c>
      <c r="V388" s="308">
        <f t="shared" si="17"/>
        <v>200.64000000000001</v>
      </c>
      <c r="W388" s="37">
        <f>IFERROR(IF(V388=0,"",ROUNDUP(V388/H388,0)*0.01196),"")</f>
        <v>0.45448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92.803030303030297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94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1.1242399999999999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490</v>
      </c>
      <c r="V396" s="309">
        <f>IFERROR(SUM(V385:V394),"0")</f>
        <v>496.32000000000005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220</v>
      </c>
      <c r="V403" s="308">
        <f t="shared" ref="V403:V411" si="18">IFERROR(IF(U403="",0,CEILING((U403/$H403),1)*$H403),"")</f>
        <v>221.76000000000002</v>
      </c>
      <c r="W403" s="37">
        <f>IFERROR(IF(V403=0,"",ROUNDUP(V403/H403,0)*0.01196),"")</f>
        <v>0.50231999999999999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120</v>
      </c>
      <c r="V404" s="308">
        <f t="shared" si="18"/>
        <v>121.44000000000001</v>
      </c>
      <c r="W404" s="37">
        <f>IFERROR(IF(V404=0,"",ROUNDUP(V404/H404,0)*0.01196),"")</f>
        <v>0.27507999999999999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150</v>
      </c>
      <c r="V405" s="308">
        <f t="shared" si="18"/>
        <v>153.12</v>
      </c>
      <c r="W405" s="37">
        <f>IFERROR(IF(V405=0,"",ROUNDUP(V405/H405,0)*0.01196),"")</f>
        <v>0.34683999999999998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92.803030303030297</v>
      </c>
      <c r="V412" s="309">
        <f>IFERROR(V403/H403,"0")+IFERROR(V404/H404,"0")+IFERROR(V405/H405,"0")+IFERROR(V406/H406,"0")+IFERROR(V407/H407,"0")+IFERROR(V408/H408,"0")+IFERROR(V409/H409,"0")+IFERROR(V410/H410,"0")+IFERROR(V411/H411,"0")</f>
        <v>94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1.1242399999999999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490</v>
      </c>
      <c r="V413" s="309">
        <f>IFERROR(SUM(V403:V411),"0")</f>
        <v>496.32000000000005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70</v>
      </c>
      <c r="V432" s="308">
        <f>IFERROR(IF(U432="",0,CEILING((U432/$H432),1)*$H432),"")</f>
        <v>70.08</v>
      </c>
      <c r="W432" s="37">
        <f>IFERROR(IF(V432=0,"",ROUNDUP(V432/H432,0)*0.00753),"")</f>
        <v>0.12048</v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120</v>
      </c>
      <c r="V433" s="308">
        <f>IFERROR(IF(U433="",0,CEILING((U433/$H433),1)*$H433),"")</f>
        <v>122.64</v>
      </c>
      <c r="W433" s="37">
        <f>IFERROR(IF(V433=0,"",ROUNDUP(V433/H433,0)*0.00753),"")</f>
        <v>0.21084</v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43.378995433789953</v>
      </c>
      <c r="V434" s="309">
        <f>IFERROR(V432/H432,"0")+IFERROR(V433/H433,"0")</f>
        <v>44</v>
      </c>
      <c r="W434" s="309">
        <f>IFERROR(IF(W432="",0,W432),"0")+IFERROR(IF(W433="",0,W433),"0")</f>
        <v>0.33132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190</v>
      </c>
      <c r="V435" s="309">
        <f>IFERROR(SUM(V432:V433),"0")</f>
        <v>192.72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1200</v>
      </c>
      <c r="V437" s="308">
        <f>IFERROR(IF(U437="",0,CEILING((U437/$H437),1)*$H437),"")</f>
        <v>1201.2</v>
      </c>
      <c r="W437" s="37">
        <f>IFERROR(IF(V437=0,"",ROUNDUP(V437/H437,0)*0.02175),"")</f>
        <v>3.3494999999999999</v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153.84615384615384</v>
      </c>
      <c r="V440" s="309">
        <f>IFERROR(V437/H437,"0")+IFERROR(V438/H438,"0")+IFERROR(V439/H439,"0")</f>
        <v>154</v>
      </c>
      <c r="W440" s="309">
        <f>IFERROR(IF(W437="",0,W437),"0")+IFERROR(IF(W438="",0,W438),"0")+IFERROR(IF(W439="",0,W439),"0")</f>
        <v>3.3494999999999999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1200</v>
      </c>
      <c r="V441" s="309">
        <f>IFERROR(SUM(V437:V439),"0")</f>
        <v>1201.2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10726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10809.339999999998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11241.667758482005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11329.627999999997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18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19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11691.667758482005</v>
      </c>
      <c r="V445" s="309">
        <f>GrossWeightTotalR+PalletQtyTotalR*25</f>
        <v>11804.627999999997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1173.7510308058254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1185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20.62452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22.68</v>
      </c>
      <c r="C452" s="47">
        <f>IFERROR(V50*1,"0")+IFERROR(V51*1,"0")</f>
        <v>0</v>
      </c>
      <c r="D452" s="47">
        <f>IFERROR(V56*1,"0")+IFERROR(V57*1,"0")+IFERROR(V58*1,"0")</f>
        <v>21.6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32.4</v>
      </c>
      <c r="F452" s="47">
        <f>IFERROR(V122*1,"0")+IFERROR(V123*1,"0")+IFERROR(V124*1,"0")+IFERROR(V125*1,"0")</f>
        <v>121.5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601.79999999999995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6842.7999999999993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70.2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205.8</v>
      </c>
      <c r="N452" s="47">
        <f>IFERROR(V361*1,"0")+IFERROR(V362*1,"0")+IFERROR(V366*1,"0")+IFERROR(V367*1,"0")+IFERROR(V368*1,"0")+IFERROR(V369*1,"0")+IFERROR(V370*1,"0")+IFERROR(V371*1,"0")+IFERROR(V375*1,"0")+IFERROR(V379*1,"0")</f>
        <v>504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992.6400000000001</v>
      </c>
      <c r="P452" s="47">
        <f>IFERROR(V422*1,"0")+IFERROR(V423*1,"0")+IFERROR(V427*1,"0")+IFERROR(V428*1,"0")+IFERROR(V432*1,"0")+IFERROR(V433*1,"0")+IFERROR(V437*1,"0")+IFERROR(V438*1,"0")+IFERROR(V439*1,"0")</f>
        <v>1393.92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2023-08-17T10:58:38Z</dcterms:modified>
</cp:coreProperties>
</file>