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80" windowHeight="1207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V460" i="1"/>
  <c r="W460" i="1" s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V450" i="1" s="1"/>
  <c r="M449" i="1"/>
  <c r="W448" i="1"/>
  <c r="V448" i="1"/>
  <c r="M448" i="1"/>
  <c r="V446" i="1"/>
  <c r="U446" i="1"/>
  <c r="V445" i="1"/>
  <c r="U445" i="1"/>
  <c r="W444" i="1"/>
  <c r="V444" i="1"/>
  <c r="M444" i="1"/>
  <c r="W443" i="1"/>
  <c r="W445" i="1" s="1"/>
  <c r="V443" i="1"/>
  <c r="M443" i="1"/>
  <c r="U439" i="1"/>
  <c r="U438" i="1"/>
  <c r="W437" i="1"/>
  <c r="V437" i="1"/>
  <c r="M437" i="1"/>
  <c r="V436" i="1"/>
  <c r="V438" i="1" s="1"/>
  <c r="M436" i="1"/>
  <c r="U434" i="1"/>
  <c r="U433" i="1"/>
  <c r="V432" i="1"/>
  <c r="W432" i="1" s="1"/>
  <c r="W431" i="1"/>
  <c r="V431" i="1"/>
  <c r="V430" i="1"/>
  <c r="W430" i="1" s="1"/>
  <c r="W429" i="1"/>
  <c r="V429" i="1"/>
  <c r="V428" i="1"/>
  <c r="W428" i="1" s="1"/>
  <c r="W427" i="1"/>
  <c r="V427" i="1"/>
  <c r="V426" i="1"/>
  <c r="W426" i="1" s="1"/>
  <c r="W425" i="1"/>
  <c r="V425" i="1"/>
  <c r="V424" i="1"/>
  <c r="U422" i="1"/>
  <c r="U421" i="1"/>
  <c r="V420" i="1"/>
  <c r="M420" i="1"/>
  <c r="W419" i="1"/>
  <c r="V419" i="1"/>
  <c r="M419" i="1"/>
  <c r="U417" i="1"/>
  <c r="U416" i="1"/>
  <c r="W415" i="1"/>
  <c r="V415" i="1"/>
  <c r="M415" i="1"/>
  <c r="W414" i="1"/>
  <c r="V414" i="1"/>
  <c r="M414" i="1"/>
  <c r="W413" i="1"/>
  <c r="V413" i="1"/>
  <c r="M413" i="1"/>
  <c r="V412" i="1"/>
  <c r="W412" i="1" s="1"/>
  <c r="M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W406" i="1"/>
  <c r="V406" i="1"/>
  <c r="Q473" i="1" s="1"/>
  <c r="M406" i="1"/>
  <c r="V402" i="1"/>
  <c r="U402" i="1"/>
  <c r="U401" i="1"/>
  <c r="W400" i="1"/>
  <c r="W401" i="1" s="1"/>
  <c r="V400" i="1"/>
  <c r="V401" i="1" s="1"/>
  <c r="U398" i="1"/>
  <c r="W397" i="1"/>
  <c r="U397" i="1"/>
  <c r="W396" i="1"/>
  <c r="V396" i="1"/>
  <c r="U394" i="1"/>
  <c r="U393" i="1"/>
  <c r="V392" i="1"/>
  <c r="W392" i="1" s="1"/>
  <c r="M392" i="1"/>
  <c r="W391" i="1"/>
  <c r="V391" i="1"/>
  <c r="M391" i="1"/>
  <c r="W390" i="1"/>
  <c r="V390" i="1"/>
  <c r="M390" i="1"/>
  <c r="W389" i="1"/>
  <c r="V389" i="1"/>
  <c r="M389" i="1"/>
  <c r="V388" i="1"/>
  <c r="W388" i="1" s="1"/>
  <c r="W387" i="1"/>
  <c r="V387" i="1"/>
  <c r="M387" i="1"/>
  <c r="V386" i="1"/>
  <c r="V394" i="1" s="1"/>
  <c r="U384" i="1"/>
  <c r="U383" i="1"/>
  <c r="V382" i="1"/>
  <c r="M382" i="1"/>
  <c r="W381" i="1"/>
  <c r="V381" i="1"/>
  <c r="P473" i="1" s="1"/>
  <c r="M381" i="1"/>
  <c r="V378" i="1"/>
  <c r="U378" i="1"/>
  <c r="V377" i="1"/>
  <c r="U377" i="1"/>
  <c r="W376" i="1"/>
  <c r="V376" i="1"/>
  <c r="W375" i="1"/>
  <c r="V375" i="1"/>
  <c r="W374" i="1"/>
  <c r="V374" i="1"/>
  <c r="V372" i="1"/>
  <c r="U372" i="1"/>
  <c r="U371" i="1"/>
  <c r="W370" i="1"/>
  <c r="W371" i="1" s="1"/>
  <c r="V370" i="1"/>
  <c r="V371" i="1" s="1"/>
  <c r="M370" i="1"/>
  <c r="V368" i="1"/>
  <c r="U368" i="1"/>
  <c r="U367" i="1"/>
  <c r="W366" i="1"/>
  <c r="V366" i="1"/>
  <c r="M366" i="1"/>
  <c r="W365" i="1"/>
  <c r="V365" i="1"/>
  <c r="M365" i="1"/>
  <c r="V364" i="1"/>
  <c r="W364" i="1" s="1"/>
  <c r="M364" i="1"/>
  <c r="W363" i="1"/>
  <c r="V363" i="1"/>
  <c r="V367" i="1" s="1"/>
  <c r="M363" i="1"/>
  <c r="U361" i="1"/>
  <c r="U360" i="1"/>
  <c r="W359" i="1"/>
  <c r="V359" i="1"/>
  <c r="M359" i="1"/>
  <c r="W358" i="1"/>
  <c r="V358" i="1"/>
  <c r="V357" i="1"/>
  <c r="W357" i="1" s="1"/>
  <c r="M357" i="1"/>
  <c r="W356" i="1"/>
  <c r="V356" i="1"/>
  <c r="V355" i="1"/>
  <c r="W355" i="1" s="1"/>
  <c r="M355" i="1"/>
  <c r="V354" i="1"/>
  <c r="W354" i="1" s="1"/>
  <c r="W353" i="1"/>
  <c r="V353" i="1"/>
  <c r="M353" i="1"/>
  <c r="W352" i="1"/>
  <c r="V352" i="1"/>
  <c r="W351" i="1"/>
  <c r="V351" i="1"/>
  <c r="M351" i="1"/>
  <c r="W350" i="1"/>
  <c r="V350" i="1"/>
  <c r="M350" i="1"/>
  <c r="W349" i="1"/>
  <c r="V349" i="1"/>
  <c r="M349" i="1"/>
  <c r="V348" i="1"/>
  <c r="W348" i="1" s="1"/>
  <c r="W347" i="1"/>
  <c r="V347" i="1"/>
  <c r="U345" i="1"/>
  <c r="U344" i="1"/>
  <c r="V343" i="1"/>
  <c r="V344" i="1" s="1"/>
  <c r="W342" i="1"/>
  <c r="V342" i="1"/>
  <c r="V345" i="1" s="1"/>
  <c r="M342" i="1"/>
  <c r="V338" i="1"/>
  <c r="U338" i="1"/>
  <c r="V337" i="1"/>
  <c r="U337" i="1"/>
  <c r="W336" i="1"/>
  <c r="W337" i="1" s="1"/>
  <c r="V336" i="1"/>
  <c r="M336" i="1"/>
  <c r="U334" i="1"/>
  <c r="U333" i="1"/>
  <c r="W332" i="1"/>
  <c r="V332" i="1"/>
  <c r="M332" i="1"/>
  <c r="W331" i="1"/>
  <c r="V331" i="1"/>
  <c r="M331" i="1"/>
  <c r="V330" i="1"/>
  <c r="W330" i="1" s="1"/>
  <c r="M330" i="1"/>
  <c r="V329" i="1"/>
  <c r="W329" i="1" s="1"/>
  <c r="M329" i="1"/>
  <c r="U327" i="1"/>
  <c r="U326" i="1"/>
  <c r="V325" i="1"/>
  <c r="V326" i="1" s="1"/>
  <c r="M325" i="1"/>
  <c r="W324" i="1"/>
  <c r="V324" i="1"/>
  <c r="M324" i="1"/>
  <c r="U322" i="1"/>
  <c r="U321" i="1"/>
  <c r="W320" i="1"/>
  <c r="V320" i="1"/>
  <c r="M320" i="1"/>
  <c r="W319" i="1"/>
  <c r="V319" i="1"/>
  <c r="M319" i="1"/>
  <c r="V318" i="1"/>
  <c r="W318" i="1" s="1"/>
  <c r="M318" i="1"/>
  <c r="V317" i="1"/>
  <c r="M317" i="1"/>
  <c r="U314" i="1"/>
  <c r="U313" i="1"/>
  <c r="V312" i="1"/>
  <c r="V313" i="1" s="1"/>
  <c r="M312" i="1"/>
  <c r="U310" i="1"/>
  <c r="V309" i="1"/>
  <c r="U309" i="1"/>
  <c r="V308" i="1"/>
  <c r="M308" i="1"/>
  <c r="U306" i="1"/>
  <c r="U305" i="1"/>
  <c r="V304" i="1"/>
  <c r="V305" i="1" s="1"/>
  <c r="M304" i="1"/>
  <c r="U302" i="1"/>
  <c r="V301" i="1"/>
  <c r="U301" i="1"/>
  <c r="V300" i="1"/>
  <c r="M300" i="1"/>
  <c r="W299" i="1"/>
  <c r="V299" i="1"/>
  <c r="M299" i="1"/>
  <c r="U297" i="1"/>
  <c r="U296" i="1"/>
  <c r="W295" i="1"/>
  <c r="V295" i="1"/>
  <c r="M295" i="1"/>
  <c r="W294" i="1"/>
  <c r="V294" i="1"/>
  <c r="M294" i="1"/>
  <c r="V293" i="1"/>
  <c r="W293" i="1" s="1"/>
  <c r="W292" i="1"/>
  <c r="V292" i="1"/>
  <c r="M292" i="1"/>
  <c r="W291" i="1"/>
  <c r="V291" i="1"/>
  <c r="M291" i="1"/>
  <c r="V290" i="1"/>
  <c r="W290" i="1" s="1"/>
  <c r="M290" i="1"/>
  <c r="V289" i="1"/>
  <c r="W289" i="1" s="1"/>
  <c r="M289" i="1"/>
  <c r="W288" i="1"/>
  <c r="V288" i="1"/>
  <c r="M288" i="1"/>
  <c r="V284" i="1"/>
  <c r="U284" i="1"/>
  <c r="V283" i="1"/>
  <c r="U283" i="1"/>
  <c r="W282" i="1"/>
  <c r="W283" i="1" s="1"/>
  <c r="V282" i="1"/>
  <c r="M282" i="1"/>
  <c r="V280" i="1"/>
  <c r="U280" i="1"/>
  <c r="V279" i="1"/>
  <c r="U279" i="1"/>
  <c r="W278" i="1"/>
  <c r="W279" i="1" s="1"/>
  <c r="V278" i="1"/>
  <c r="M278" i="1"/>
  <c r="U276" i="1"/>
  <c r="U275" i="1"/>
  <c r="W274" i="1"/>
  <c r="V274" i="1"/>
  <c r="M274" i="1"/>
  <c r="W273" i="1"/>
  <c r="V273" i="1"/>
  <c r="M273" i="1"/>
  <c r="V272" i="1"/>
  <c r="V276" i="1" s="1"/>
  <c r="M272" i="1"/>
  <c r="U270" i="1"/>
  <c r="U269" i="1"/>
  <c r="V268" i="1"/>
  <c r="W268" i="1" s="1"/>
  <c r="M268" i="1"/>
  <c r="V267" i="1"/>
  <c r="M267" i="1"/>
  <c r="V264" i="1"/>
  <c r="U264" i="1"/>
  <c r="W263" i="1"/>
  <c r="U263" i="1"/>
  <c r="V262" i="1"/>
  <c r="W262" i="1" s="1"/>
  <c r="M262" i="1"/>
  <c r="W261" i="1"/>
  <c r="V261" i="1"/>
  <c r="M261" i="1"/>
  <c r="U259" i="1"/>
  <c r="U258" i="1"/>
  <c r="W257" i="1"/>
  <c r="V257" i="1"/>
  <c r="M257" i="1"/>
  <c r="V256" i="1"/>
  <c r="W256" i="1" s="1"/>
  <c r="M256" i="1"/>
  <c r="W255" i="1"/>
  <c r="V255" i="1"/>
  <c r="M255" i="1"/>
  <c r="V254" i="1"/>
  <c r="W254" i="1" s="1"/>
  <c r="M254" i="1"/>
  <c r="W253" i="1"/>
  <c r="V253" i="1"/>
  <c r="M253" i="1"/>
  <c r="W252" i="1"/>
  <c r="V252" i="1"/>
  <c r="M252" i="1"/>
  <c r="V251" i="1"/>
  <c r="W251" i="1" s="1"/>
  <c r="M251" i="1"/>
  <c r="U248" i="1"/>
  <c r="V247" i="1"/>
  <c r="U247" i="1"/>
  <c r="W246" i="1"/>
  <c r="V246" i="1"/>
  <c r="M246" i="1"/>
  <c r="V245" i="1"/>
  <c r="W245" i="1" s="1"/>
  <c r="M245" i="1"/>
  <c r="W244" i="1"/>
  <c r="W247" i="1" s="1"/>
  <c r="V244" i="1"/>
  <c r="V248" i="1" s="1"/>
  <c r="M244" i="1"/>
  <c r="U242" i="1"/>
  <c r="V241" i="1"/>
  <c r="U241" i="1"/>
  <c r="W240" i="1"/>
  <c r="V240" i="1"/>
  <c r="M240" i="1"/>
  <c r="V239" i="1"/>
  <c r="W239" i="1" s="1"/>
  <c r="V238" i="1"/>
  <c r="W238" i="1" s="1"/>
  <c r="V236" i="1"/>
  <c r="U236" i="1"/>
  <c r="V235" i="1"/>
  <c r="U235" i="1"/>
  <c r="W234" i="1"/>
  <c r="V234" i="1"/>
  <c r="W233" i="1"/>
  <c r="V233" i="1"/>
  <c r="M233" i="1"/>
  <c r="V232" i="1"/>
  <c r="W232" i="1" s="1"/>
  <c r="M232" i="1"/>
  <c r="W231" i="1"/>
  <c r="V231" i="1"/>
  <c r="M231" i="1"/>
  <c r="U229" i="1"/>
  <c r="V228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W222" i="1"/>
  <c r="V222" i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V215" i="1"/>
  <c r="V219" i="1" s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W206" i="1"/>
  <c r="V206" i="1"/>
  <c r="M206" i="1"/>
  <c r="V205" i="1"/>
  <c r="W205" i="1" s="1"/>
  <c r="M205" i="1"/>
  <c r="V204" i="1"/>
  <c r="W204" i="1" s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W199" i="1"/>
  <c r="V199" i="1"/>
  <c r="M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V209" i="1" s="1"/>
  <c r="M193" i="1"/>
  <c r="U190" i="1"/>
  <c r="V189" i="1"/>
  <c r="U189" i="1"/>
  <c r="V188" i="1"/>
  <c r="W188" i="1" s="1"/>
  <c r="M188" i="1"/>
  <c r="W187" i="1"/>
  <c r="W189" i="1" s="1"/>
  <c r="V187" i="1"/>
  <c r="M187" i="1"/>
  <c r="U185" i="1"/>
  <c r="U184" i="1"/>
  <c r="W183" i="1"/>
  <c r="V183" i="1"/>
  <c r="M183" i="1"/>
  <c r="W182" i="1"/>
  <c r="V182" i="1"/>
  <c r="M182" i="1"/>
  <c r="V181" i="1"/>
  <c r="W181" i="1" s="1"/>
  <c r="W180" i="1"/>
  <c r="V180" i="1"/>
  <c r="M180" i="1"/>
  <c r="W179" i="1"/>
  <c r="V179" i="1"/>
  <c r="M179" i="1"/>
  <c r="V178" i="1"/>
  <c r="W178" i="1" s="1"/>
  <c r="W177" i="1"/>
  <c r="V177" i="1"/>
  <c r="M177" i="1"/>
  <c r="W176" i="1"/>
  <c r="V176" i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W168" i="1"/>
  <c r="V168" i="1"/>
  <c r="V167" i="1"/>
  <c r="W167" i="1" s="1"/>
  <c r="U165" i="1"/>
  <c r="U164" i="1"/>
  <c r="W163" i="1"/>
  <c r="V163" i="1"/>
  <c r="V162" i="1"/>
  <c r="W162" i="1" s="1"/>
  <c r="M162" i="1"/>
  <c r="V161" i="1"/>
  <c r="W161" i="1" s="1"/>
  <c r="V160" i="1"/>
  <c r="V165" i="1" s="1"/>
  <c r="U158" i="1"/>
  <c r="U157" i="1"/>
  <c r="V156" i="1"/>
  <c r="W156" i="1" s="1"/>
  <c r="M156" i="1"/>
  <c r="V155" i="1"/>
  <c r="U153" i="1"/>
  <c r="V152" i="1"/>
  <c r="U152" i="1"/>
  <c r="W151" i="1"/>
  <c r="V151" i="1"/>
  <c r="M151" i="1"/>
  <c r="W150" i="1"/>
  <c r="W152" i="1" s="1"/>
  <c r="V150" i="1"/>
  <c r="U147" i="1"/>
  <c r="U146" i="1"/>
  <c r="W145" i="1"/>
  <c r="V145" i="1"/>
  <c r="M145" i="1"/>
  <c r="V144" i="1"/>
  <c r="W144" i="1" s="1"/>
  <c r="M144" i="1"/>
  <c r="W143" i="1"/>
  <c r="V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V138" i="1"/>
  <c r="M138" i="1"/>
  <c r="U135" i="1"/>
  <c r="U134" i="1"/>
  <c r="V133" i="1"/>
  <c r="W133" i="1" s="1"/>
  <c r="M133" i="1"/>
  <c r="W132" i="1"/>
  <c r="V132" i="1"/>
  <c r="M132" i="1"/>
  <c r="V131" i="1"/>
  <c r="V135" i="1" s="1"/>
  <c r="M131" i="1"/>
  <c r="U127" i="1"/>
  <c r="U126" i="1"/>
  <c r="W125" i="1"/>
  <c r="V125" i="1"/>
  <c r="M125" i="1"/>
  <c r="V124" i="1"/>
  <c r="W124" i="1" s="1"/>
  <c r="M124" i="1"/>
  <c r="V123" i="1"/>
  <c r="W123" i="1" s="1"/>
  <c r="M123" i="1"/>
  <c r="W122" i="1"/>
  <c r="W126" i="1" s="1"/>
  <c r="V122" i="1"/>
  <c r="M122" i="1"/>
  <c r="U119" i="1"/>
  <c r="U118" i="1"/>
  <c r="W117" i="1"/>
  <c r="V117" i="1"/>
  <c r="W116" i="1"/>
  <c r="V116" i="1"/>
  <c r="M116" i="1"/>
  <c r="V115" i="1"/>
  <c r="W115" i="1" s="1"/>
  <c r="M115" i="1"/>
  <c r="W114" i="1"/>
  <c r="W118" i="1" s="1"/>
  <c r="V114" i="1"/>
  <c r="V119" i="1" s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V112" i="1" s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W101" i="1" s="1"/>
  <c r="V92" i="1"/>
  <c r="V102" i="1" s="1"/>
  <c r="M92" i="1"/>
  <c r="U90" i="1"/>
  <c r="U89" i="1"/>
  <c r="W88" i="1"/>
  <c r="V88" i="1"/>
  <c r="M88" i="1"/>
  <c r="V87" i="1"/>
  <c r="W87" i="1" s="1"/>
  <c r="M87" i="1"/>
  <c r="W86" i="1"/>
  <c r="V86" i="1"/>
  <c r="W85" i="1"/>
  <c r="V85" i="1"/>
  <c r="M85" i="1"/>
  <c r="V84" i="1"/>
  <c r="W84" i="1" s="1"/>
  <c r="V83" i="1"/>
  <c r="W83" i="1" s="1"/>
  <c r="M83" i="1"/>
  <c r="U81" i="1"/>
  <c r="U80" i="1"/>
  <c r="V79" i="1"/>
  <c r="W79" i="1" s="1"/>
  <c r="M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V80" i="1" s="1"/>
  <c r="M63" i="1"/>
  <c r="U60" i="1"/>
  <c r="U59" i="1"/>
  <c r="W58" i="1"/>
  <c r="V58" i="1"/>
  <c r="W57" i="1"/>
  <c r="V57" i="1"/>
  <c r="M57" i="1"/>
  <c r="V56" i="1"/>
  <c r="D473" i="1" s="1"/>
  <c r="M56" i="1"/>
  <c r="U53" i="1"/>
  <c r="U52" i="1"/>
  <c r="V51" i="1"/>
  <c r="W51" i="1" s="1"/>
  <c r="W52" i="1" s="1"/>
  <c r="M51" i="1"/>
  <c r="W50" i="1"/>
  <c r="V50" i="1"/>
  <c r="V52" i="1" s="1"/>
  <c r="M50" i="1"/>
  <c r="U46" i="1"/>
  <c r="V45" i="1"/>
  <c r="U45" i="1"/>
  <c r="W44" i="1"/>
  <c r="W45" i="1" s="1"/>
  <c r="V44" i="1"/>
  <c r="V46" i="1" s="1"/>
  <c r="M44" i="1"/>
  <c r="U42" i="1"/>
  <c r="V41" i="1"/>
  <c r="U41" i="1"/>
  <c r="W40" i="1"/>
  <c r="W41" i="1" s="1"/>
  <c r="V40" i="1"/>
  <c r="V42" i="1" s="1"/>
  <c r="M40" i="1"/>
  <c r="U38" i="1"/>
  <c r="V37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W32" i="1" s="1"/>
  <c r="V26" i="1"/>
  <c r="V32" i="1" s="1"/>
  <c r="M26" i="1"/>
  <c r="V24" i="1"/>
  <c r="U24" i="1"/>
  <c r="U463" i="1" s="1"/>
  <c r="V23" i="1"/>
  <c r="U23" i="1"/>
  <c r="U467" i="1" s="1"/>
  <c r="W22" i="1"/>
  <c r="W23" i="1" s="1"/>
  <c r="V22" i="1"/>
  <c r="M22" i="1"/>
  <c r="H10" i="1"/>
  <c r="A9" i="1"/>
  <c r="H9" i="1" s="1"/>
  <c r="D7" i="1"/>
  <c r="N6" i="1"/>
  <c r="M2" i="1"/>
  <c r="F9" i="1" l="1"/>
  <c r="F10" i="1"/>
  <c r="J9" i="1"/>
  <c r="W89" i="1"/>
  <c r="W219" i="1"/>
  <c r="W258" i="1"/>
  <c r="W80" i="1"/>
  <c r="V59" i="1"/>
  <c r="V81" i="1"/>
  <c r="V118" i="1"/>
  <c r="V158" i="1"/>
  <c r="W155" i="1"/>
  <c r="W157" i="1" s="1"/>
  <c r="W184" i="1"/>
  <c r="V229" i="1"/>
  <c r="V242" i="1"/>
  <c r="V269" i="1"/>
  <c r="L473" i="1"/>
  <c r="V270" i="1"/>
  <c r="W267" i="1"/>
  <c r="W269" i="1" s="1"/>
  <c r="W296" i="1"/>
  <c r="V302" i="1"/>
  <c r="W300" i="1"/>
  <c r="W301" i="1" s="1"/>
  <c r="V310" i="1"/>
  <c r="W308" i="1"/>
  <c r="W309" i="1" s="1"/>
  <c r="N473" i="1"/>
  <c r="W317" i="1"/>
  <c r="W321" i="1" s="1"/>
  <c r="W333" i="1"/>
  <c r="V360" i="1"/>
  <c r="W377" i="1"/>
  <c r="V393" i="1"/>
  <c r="V417" i="1"/>
  <c r="V455" i="1"/>
  <c r="V456" i="1"/>
  <c r="W453" i="1"/>
  <c r="W455" i="1" s="1"/>
  <c r="W461" i="1"/>
  <c r="C473" i="1"/>
  <c r="V33" i="1"/>
  <c r="V89" i="1"/>
  <c r="V467" i="1" s="1"/>
  <c r="V101" i="1"/>
  <c r="W228" i="1"/>
  <c r="V258" i="1"/>
  <c r="V306" i="1"/>
  <c r="W304" i="1"/>
  <c r="W305" i="1" s="1"/>
  <c r="V53" i="1"/>
  <c r="V111" i="1"/>
  <c r="V134" i="1"/>
  <c r="V146" i="1"/>
  <c r="V259" i="1"/>
  <c r="A10" i="1"/>
  <c r="B473" i="1"/>
  <c r="V464" i="1"/>
  <c r="V465" i="1"/>
  <c r="W35" i="1"/>
  <c r="W37" i="1" s="1"/>
  <c r="W468" i="1" s="1"/>
  <c r="V60" i="1"/>
  <c r="V90" i="1"/>
  <c r="F473" i="1"/>
  <c r="V126" i="1"/>
  <c r="W131" i="1"/>
  <c r="W134" i="1" s="1"/>
  <c r="H473" i="1"/>
  <c r="V147" i="1"/>
  <c r="V463" i="1" s="1"/>
  <c r="W138" i="1"/>
  <c r="W146" i="1" s="1"/>
  <c r="V157" i="1"/>
  <c r="W160" i="1"/>
  <c r="W164" i="1" s="1"/>
  <c r="V164" i="1"/>
  <c r="V184" i="1"/>
  <c r="V190" i="1"/>
  <c r="W272" i="1"/>
  <c r="W275" i="1" s="1"/>
  <c r="V275" i="1"/>
  <c r="V296" i="1"/>
  <c r="V322" i="1"/>
  <c r="V334" i="1"/>
  <c r="W343" i="1"/>
  <c r="W344" i="1" s="1"/>
  <c r="W367" i="1"/>
  <c r="V384" i="1"/>
  <c r="W382" i="1"/>
  <c r="W383" i="1" s="1"/>
  <c r="V422" i="1"/>
  <c r="W420" i="1"/>
  <c r="W421" i="1" s="1"/>
  <c r="W436" i="1"/>
  <c r="W438" i="1" s="1"/>
  <c r="R473" i="1"/>
  <c r="U466" i="1"/>
  <c r="G473" i="1"/>
  <c r="K473" i="1"/>
  <c r="V127" i="1"/>
  <c r="V314" i="1"/>
  <c r="W312" i="1"/>
  <c r="W313" i="1" s="1"/>
  <c r="V327" i="1"/>
  <c r="W325" i="1"/>
  <c r="W326" i="1" s="1"/>
  <c r="W360" i="1"/>
  <c r="V361" i="1"/>
  <c r="V416" i="1"/>
  <c r="V433" i="1"/>
  <c r="V434" i="1"/>
  <c r="V451" i="1"/>
  <c r="W449" i="1"/>
  <c r="W450" i="1" s="1"/>
  <c r="W56" i="1"/>
  <c r="W59" i="1" s="1"/>
  <c r="E473" i="1"/>
  <c r="W104" i="1"/>
  <c r="W111" i="1" s="1"/>
  <c r="I473" i="1"/>
  <c r="V153" i="1"/>
  <c r="V185" i="1"/>
  <c r="J473" i="1"/>
  <c r="W193" i="1"/>
  <c r="W208" i="1" s="1"/>
  <c r="V208" i="1"/>
  <c r="V220" i="1"/>
  <c r="W235" i="1"/>
  <c r="W241" i="1"/>
  <c r="V263" i="1"/>
  <c r="M473" i="1"/>
  <c r="V297" i="1"/>
  <c r="V321" i="1"/>
  <c r="V333" i="1"/>
  <c r="V383" i="1"/>
  <c r="W386" i="1"/>
  <c r="W393" i="1" s="1"/>
  <c r="V397" i="1"/>
  <c r="V398" i="1"/>
  <c r="W416" i="1"/>
  <c r="V421" i="1"/>
  <c r="W424" i="1"/>
  <c r="W433" i="1" s="1"/>
  <c r="V439" i="1"/>
  <c r="O473" i="1"/>
  <c r="V466" i="1" l="1"/>
</calcChain>
</file>

<file path=xl/sharedStrings.xml><?xml version="1.0" encoding="utf-8"?>
<sst xmlns="http://schemas.openxmlformats.org/spreadsheetml/2006/main" count="1742" uniqueCount="683">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</sst>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E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/>
      <c r="I5" s="323"/>
      <c r="J5" s="323"/>
      <c r="K5" s="321"/>
      <c r="M5" s="25" t="s">
        <v>10</v>
      </c>
      <c r="N5" s="324">
        <v>45158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654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Воскресенье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7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0.45833333333333331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 t="s">
        <v>55</v>
      </c>
    </row>
    <row r="18" spans="1:29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</row>
    <row r="19" spans="1:29" ht="27.75" customHeight="1" x14ac:dyDescent="0.2">
      <c r="A19" s="383" t="s">
        <v>58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49"/>
      <c r="Y19" s="49"/>
    </row>
    <row r="20" spans="1:29" ht="16.5" customHeight="1" x14ac:dyDescent="0.25">
      <c r="A20" s="385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29" ht="14.25" customHeight="1" x14ac:dyDescent="0.25">
      <c r="A21" s="386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7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8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9"/>
      <c r="O22" s="389"/>
      <c r="P22" s="389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1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2"/>
      <c r="M23" s="390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2"/>
      <c r="M24" s="390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86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87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9"/>
      <c r="O26" s="389"/>
      <c r="P26" s="389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87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9"/>
      <c r="O27" s="389"/>
      <c r="P27" s="389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87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9"/>
      <c r="O28" s="389"/>
      <c r="P28" s="389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87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6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9"/>
      <c r="O29" s="389"/>
      <c r="P29" s="389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87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9"/>
      <c r="O30" s="389"/>
      <c r="P30" s="389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87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9"/>
      <c r="O31" s="389"/>
      <c r="P31" s="389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1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2"/>
      <c r="M32" s="390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2"/>
      <c r="M33" s="390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86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87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3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9"/>
      <c r="O35" s="389"/>
      <c r="P35" s="389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87">
        <v>4680115880139</v>
      </c>
      <c r="E36" s="332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40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9"/>
      <c r="O36" s="389"/>
      <c r="P36" s="389"/>
      <c r="Q36" s="332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91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2"/>
      <c r="M37" s="390" t="s">
        <v>64</v>
      </c>
      <c r="N37" s="344"/>
      <c r="O37" s="344"/>
      <c r="P37" s="344"/>
      <c r="Q37" s="344"/>
      <c r="R37" s="344"/>
      <c r="S37" s="34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92"/>
      <c r="M38" s="390" t="s">
        <v>64</v>
      </c>
      <c r="N38" s="344"/>
      <c r="O38" s="344"/>
      <c r="P38" s="344"/>
      <c r="Q38" s="344"/>
      <c r="R38" s="344"/>
      <c r="S38" s="34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86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3"/>
      <c r="Y39" s="30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87">
        <v>4607091388282</v>
      </c>
      <c r="E40" s="332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9"/>
      <c r="O40" s="389"/>
      <c r="P40" s="389"/>
      <c r="Q40" s="332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91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2"/>
      <c r="M41" s="390" t="s">
        <v>64</v>
      </c>
      <c r="N41" s="344"/>
      <c r="O41" s="344"/>
      <c r="P41" s="344"/>
      <c r="Q41" s="344"/>
      <c r="R41" s="344"/>
      <c r="S41" s="34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92"/>
      <c r="M42" s="390" t="s">
        <v>64</v>
      </c>
      <c r="N42" s="344"/>
      <c r="O42" s="344"/>
      <c r="P42" s="344"/>
      <c r="Q42" s="344"/>
      <c r="R42" s="344"/>
      <c r="S42" s="34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86" t="s">
        <v>91</v>
      </c>
      <c r="B43" s="316"/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16"/>
      <c r="S43" s="316"/>
      <c r="T43" s="316"/>
      <c r="U43" s="316"/>
      <c r="V43" s="316"/>
      <c r="W43" s="316"/>
      <c r="X43" s="303"/>
      <c r="Y43" s="30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87">
        <v>4607091389111</v>
      </c>
      <c r="E44" s="332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9"/>
      <c r="O44" s="389"/>
      <c r="P44" s="389"/>
      <c r="Q44" s="332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91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2"/>
      <c r="M45" s="390" t="s">
        <v>64</v>
      </c>
      <c r="N45" s="344"/>
      <c r="O45" s="344"/>
      <c r="P45" s="344"/>
      <c r="Q45" s="344"/>
      <c r="R45" s="344"/>
      <c r="S45" s="34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16"/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92"/>
      <c r="M46" s="390" t="s">
        <v>64</v>
      </c>
      <c r="N46" s="344"/>
      <c r="O46" s="344"/>
      <c r="P46" s="344"/>
      <c r="Q46" s="344"/>
      <c r="R46" s="344"/>
      <c r="S46" s="34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83" t="s">
        <v>94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49"/>
      <c r="Y47" s="49"/>
    </row>
    <row r="48" spans="1:29" ht="16.5" customHeight="1" x14ac:dyDescent="0.25">
      <c r="A48" s="385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4"/>
      <c r="Y48" s="304"/>
    </row>
    <row r="49" spans="1:29" ht="14.25" customHeight="1" x14ac:dyDescent="0.25">
      <c r="A49" s="386" t="s">
        <v>96</v>
      </c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  <c r="W49" s="316"/>
      <c r="X49" s="303"/>
      <c r="Y49" s="30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87">
        <v>4680115881440</v>
      </c>
      <c r="E50" s="332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9"/>
      <c r="O50" s="389"/>
      <c r="P50" s="389"/>
      <c r="Q50" s="33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87">
        <v>4680115881433</v>
      </c>
      <c r="E51" s="332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9"/>
      <c r="O51" s="389"/>
      <c r="P51" s="389"/>
      <c r="Q51" s="332"/>
      <c r="R51" s="35"/>
      <c r="S51" s="35"/>
      <c r="T51" s="36" t="s">
        <v>63</v>
      </c>
      <c r="U51" s="308">
        <v>0</v>
      </c>
      <c r="V51" s="30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1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2"/>
      <c r="M52" s="390" t="s">
        <v>64</v>
      </c>
      <c r="N52" s="344"/>
      <c r="O52" s="344"/>
      <c r="P52" s="344"/>
      <c r="Q52" s="344"/>
      <c r="R52" s="344"/>
      <c r="S52" s="345"/>
      <c r="T52" s="38" t="s">
        <v>65</v>
      </c>
      <c r="U52" s="310">
        <f>IFERROR(U50/H50,"0")+IFERROR(U51/H51,"0")</f>
        <v>0</v>
      </c>
      <c r="V52" s="310">
        <f>IFERROR(V50/H50,"0")+IFERROR(V51/H51,"0")</f>
        <v>0</v>
      </c>
      <c r="W52" s="310">
        <f>IFERROR(IF(W50="",0,W50),"0")+IFERROR(IF(W51="",0,W51),"0")</f>
        <v>0</v>
      </c>
      <c r="X52" s="311"/>
      <c r="Y52" s="311"/>
    </row>
    <row r="53" spans="1:29" x14ac:dyDescent="0.2">
      <c r="A53" s="316"/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92"/>
      <c r="M53" s="390" t="s">
        <v>64</v>
      </c>
      <c r="N53" s="344"/>
      <c r="O53" s="344"/>
      <c r="P53" s="344"/>
      <c r="Q53" s="344"/>
      <c r="R53" s="344"/>
      <c r="S53" s="345"/>
      <c r="T53" s="38" t="s">
        <v>63</v>
      </c>
      <c r="U53" s="310">
        <f>IFERROR(SUM(U50:U51),"0")</f>
        <v>0</v>
      </c>
      <c r="V53" s="310">
        <f>IFERROR(SUM(V50:V51),"0")</f>
        <v>0</v>
      </c>
      <c r="W53" s="38"/>
      <c r="X53" s="311"/>
      <c r="Y53" s="311"/>
    </row>
    <row r="54" spans="1:29" ht="16.5" customHeight="1" x14ac:dyDescent="0.25">
      <c r="A54" s="385" t="s">
        <v>102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4"/>
      <c r="Y54" s="304"/>
    </row>
    <row r="55" spans="1:29" ht="14.25" customHeight="1" x14ac:dyDescent="0.25">
      <c r="A55" s="386" t="s">
        <v>103</v>
      </c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16"/>
      <c r="S55" s="316"/>
      <c r="T55" s="316"/>
      <c r="U55" s="316"/>
      <c r="V55" s="316"/>
      <c r="W55" s="316"/>
      <c r="X55" s="303"/>
      <c r="Y55" s="30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87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4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9"/>
      <c r="O56" s="389"/>
      <c r="P56" s="389"/>
      <c r="Q56" s="33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87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9"/>
      <c r="O57" s="389"/>
      <c r="P57" s="389"/>
      <c r="Q57" s="33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87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407" t="s">
        <v>110</v>
      </c>
      <c r="N58" s="389"/>
      <c r="O58" s="389"/>
      <c r="P58" s="389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1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2"/>
      <c r="M59" s="390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IFERROR(U56/H56,"0")+IFERROR(U57/H57,"0")+IFERROR(U58/H58,"0")</f>
        <v>0</v>
      </c>
      <c r="V59" s="310">
        <f>IFERROR(V56/H56,"0")+IFERROR(V57/H57,"0")+IFERROR(V58/H58,"0")</f>
        <v>0</v>
      </c>
      <c r="W59" s="310">
        <f>IFERROR(IF(W56="",0,W56),"0")+IFERROR(IF(W57="",0,W57),"0")+IFERROR(IF(W58="",0,W58),"0")</f>
        <v>0</v>
      </c>
      <c r="X59" s="311"/>
      <c r="Y59" s="311"/>
    </row>
    <row r="60" spans="1:29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2"/>
      <c r="M60" s="390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IFERROR(SUM(U56:U58),"0")</f>
        <v>0</v>
      </c>
      <c r="V60" s="310">
        <f>IFERROR(SUM(V56:V58),"0")</f>
        <v>0</v>
      </c>
      <c r="W60" s="38"/>
      <c r="X60" s="311"/>
      <c r="Y60" s="311"/>
    </row>
    <row r="61" spans="1:29" ht="16.5" customHeight="1" x14ac:dyDescent="0.25">
      <c r="A61" s="385" t="s">
        <v>94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29" ht="14.25" customHeight="1" x14ac:dyDescent="0.25">
      <c r="A62" s="386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87">
        <v>4607091382945</v>
      </c>
      <c r="E63" s="332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40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9"/>
      <c r="O63" s="389"/>
      <c r="P63" s="389"/>
      <c r="Q63" s="332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87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4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9"/>
      <c r="O64" s="389"/>
      <c r="P64" s="389"/>
      <c r="Q64" s="332"/>
      <c r="R64" s="35"/>
      <c r="S64" s="35"/>
      <c r="T64" s="36" t="s">
        <v>63</v>
      </c>
      <c r="U64" s="308">
        <v>300</v>
      </c>
      <c r="V64" s="309">
        <f t="shared" si="2"/>
        <v>302.40000000000003</v>
      </c>
      <c r="W64" s="37">
        <f>IFERROR(IF(V64=0,"",ROUNDUP(V64/H64,0)*0.02175),"")</f>
        <v>0.60899999999999999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87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4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9"/>
      <c r="O65" s="389"/>
      <c r="P65" s="389"/>
      <c r="Q65" s="33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87">
        <v>4607091388312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41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9"/>
      <c r="O66" s="389"/>
      <c r="P66" s="389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87">
        <v>4680115882133</v>
      </c>
      <c r="E67" s="332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412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9"/>
      <c r="O67" s="389"/>
      <c r="P67" s="389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87">
        <v>4607091382952</v>
      </c>
      <c r="E68" s="332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9"/>
      <c r="O68" s="389"/>
      <c r="P68" s="389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87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9"/>
      <c r="O69" s="389"/>
      <c r="P69" s="389"/>
      <c r="Q69" s="33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87">
        <v>4680115882539</v>
      </c>
      <c r="E70" s="332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415" t="s">
        <v>129</v>
      </c>
      <c r="N70" s="389"/>
      <c r="O70" s="389"/>
      <c r="P70" s="389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87">
        <v>4607091384604</v>
      </c>
      <c r="E71" s="332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9"/>
      <c r="O71" s="389"/>
      <c r="P71" s="389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87">
        <v>4680115880283</v>
      </c>
      <c r="E72" s="332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9"/>
      <c r="O72" s="389"/>
      <c r="P72" s="389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87">
        <v>4680115881518</v>
      </c>
      <c r="E73" s="332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9"/>
      <c r="O73" s="389"/>
      <c r="P73" s="389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87">
        <v>4680115881303</v>
      </c>
      <c r="E74" s="332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9"/>
      <c r="O74" s="389"/>
      <c r="P74" s="389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87">
        <v>4607091381986</v>
      </c>
      <c r="E75" s="332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4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9"/>
      <c r="O75" s="389"/>
      <c r="P75" s="389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87">
        <v>4607091388466</v>
      </c>
      <c r="E76" s="332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9"/>
      <c r="O76" s="389"/>
      <c r="P76" s="389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87">
        <v>4680115880269</v>
      </c>
      <c r="E77" s="332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9"/>
      <c r="O77" s="389"/>
      <c r="P77" s="389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87">
        <v>4680115880429</v>
      </c>
      <c r="E78" s="332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9"/>
      <c r="O78" s="389"/>
      <c r="P78" s="389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87">
        <v>4680115881457</v>
      </c>
      <c r="E79" s="332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9"/>
      <c r="O79" s="389"/>
      <c r="P79" s="389"/>
      <c r="Q79" s="332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1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2"/>
      <c r="M80" s="390" t="s">
        <v>64</v>
      </c>
      <c r="N80" s="344"/>
      <c r="O80" s="344"/>
      <c r="P80" s="344"/>
      <c r="Q80" s="344"/>
      <c r="R80" s="344"/>
      <c r="S80" s="34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27.777777777777775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28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0.60899999999999999</v>
      </c>
      <c r="X80" s="311"/>
      <c r="Y80" s="311"/>
    </row>
    <row r="81" spans="1:29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92"/>
      <c r="M81" s="390" t="s">
        <v>64</v>
      </c>
      <c r="N81" s="344"/>
      <c r="O81" s="344"/>
      <c r="P81" s="344"/>
      <c r="Q81" s="344"/>
      <c r="R81" s="344"/>
      <c r="S81" s="345"/>
      <c r="T81" s="38" t="s">
        <v>63</v>
      </c>
      <c r="U81" s="310">
        <f>IFERROR(SUM(U63:U79),"0")</f>
        <v>300</v>
      </c>
      <c r="V81" s="310">
        <f>IFERROR(SUM(V63:V79),"0")</f>
        <v>302.40000000000003</v>
      </c>
      <c r="W81" s="38"/>
      <c r="X81" s="311"/>
      <c r="Y81" s="311"/>
    </row>
    <row r="82" spans="1:29" ht="14.25" customHeight="1" x14ac:dyDescent="0.25">
      <c r="A82" s="386" t="s">
        <v>96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03"/>
      <c r="Y82" s="303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87">
        <v>4607091388442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42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9"/>
      <c r="O83" s="389"/>
      <c r="P83" s="389"/>
      <c r="Q83" s="332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87">
        <v>4607091384789</v>
      </c>
      <c r="E84" s="332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426" t="s">
        <v>152</v>
      </c>
      <c r="N84" s="389"/>
      <c r="O84" s="389"/>
      <c r="P84" s="389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87">
        <v>4680115881488</v>
      </c>
      <c r="E85" s="332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4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9"/>
      <c r="O85" s="389"/>
      <c r="P85" s="389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87">
        <v>4607091384765</v>
      </c>
      <c r="E86" s="332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428" t="s">
        <v>157</v>
      </c>
      <c r="N86" s="389"/>
      <c r="O86" s="389"/>
      <c r="P86" s="389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87">
        <v>4680115880658</v>
      </c>
      <c r="E87" s="332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9"/>
      <c r="O87" s="389"/>
      <c r="P87" s="389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87">
        <v>4607091381962</v>
      </c>
      <c r="E88" s="332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9"/>
      <c r="O88" s="389"/>
      <c r="P88" s="389"/>
      <c r="Q88" s="332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1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2"/>
      <c r="M89" s="390" t="s">
        <v>64</v>
      </c>
      <c r="N89" s="344"/>
      <c r="O89" s="344"/>
      <c r="P89" s="344"/>
      <c r="Q89" s="344"/>
      <c r="R89" s="344"/>
      <c r="S89" s="34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92"/>
      <c r="M90" s="390" t="s">
        <v>64</v>
      </c>
      <c r="N90" s="344"/>
      <c r="O90" s="344"/>
      <c r="P90" s="344"/>
      <c r="Q90" s="344"/>
      <c r="R90" s="344"/>
      <c r="S90" s="34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86" t="s">
        <v>59</v>
      </c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03"/>
      <c r="Y91" s="303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87">
        <v>4607091387667</v>
      </c>
      <c r="E92" s="332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9"/>
      <c r="O92" s="389"/>
      <c r="P92" s="389"/>
      <c r="Q92" s="332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87">
        <v>4607091387636</v>
      </c>
      <c r="E93" s="332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9"/>
      <c r="O93" s="389"/>
      <c r="P93" s="389"/>
      <c r="Q93" s="332"/>
      <c r="R93" s="35"/>
      <c r="S93" s="35"/>
      <c r="T93" s="36" t="s">
        <v>63</v>
      </c>
      <c r="U93" s="308">
        <v>30</v>
      </c>
      <c r="V93" s="309">
        <f t="shared" si="5"/>
        <v>33.6</v>
      </c>
      <c r="W93" s="37">
        <f>IFERROR(IF(V93=0,"",ROUNDUP(V93/H93,0)*0.00937),"")</f>
        <v>7.4959999999999999E-2</v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87">
        <v>4607091384727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9"/>
      <c r="O94" s="389"/>
      <c r="P94" s="389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87">
        <v>4607091386745</v>
      </c>
      <c r="E95" s="332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9"/>
      <c r="O95" s="389"/>
      <c r="P95" s="389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87">
        <v>4607091382426</v>
      </c>
      <c r="E96" s="332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9"/>
      <c r="O96" s="389"/>
      <c r="P96" s="389"/>
      <c r="Q96" s="332"/>
      <c r="R96" s="35"/>
      <c r="S96" s="35"/>
      <c r="T96" s="36" t="s">
        <v>63</v>
      </c>
      <c r="U96" s="308">
        <v>100</v>
      </c>
      <c r="V96" s="309">
        <f t="shared" si="5"/>
        <v>108</v>
      </c>
      <c r="W96" s="37">
        <f>IFERROR(IF(V96=0,"",ROUNDUP(V96/H96,0)*0.02175),"")</f>
        <v>0.26100000000000001</v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87">
        <v>4607091386547</v>
      </c>
      <c r="E97" s="332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9"/>
      <c r="O97" s="389"/>
      <c r="P97" s="389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87">
        <v>4607091384703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9"/>
      <c r="O98" s="389"/>
      <c r="P98" s="389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87">
        <v>4607091384734</v>
      </c>
      <c r="E99" s="332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9"/>
      <c r="O99" s="389"/>
      <c r="P99" s="389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87">
        <v>4607091382464</v>
      </c>
      <c r="E100" s="332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9"/>
      <c r="O100" s="389"/>
      <c r="P100" s="389"/>
      <c r="Q100" s="332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1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2"/>
      <c r="M101" s="390" t="s">
        <v>64</v>
      </c>
      <c r="N101" s="344"/>
      <c r="O101" s="344"/>
      <c r="P101" s="344"/>
      <c r="Q101" s="344"/>
      <c r="R101" s="344"/>
      <c r="S101" s="34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18.253968253968253</v>
      </c>
      <c r="V101" s="310">
        <f>IFERROR(V92/H92,"0")+IFERROR(V93/H93,"0")+IFERROR(V94/H94,"0")+IFERROR(V95/H95,"0")+IFERROR(V96/H96,"0")+IFERROR(V97/H97,"0")+IFERROR(V98/H98,"0")+IFERROR(V99/H99,"0")+IFERROR(V100/H100,"0")</f>
        <v>20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0.33596000000000004</v>
      </c>
      <c r="X101" s="311"/>
      <c r="Y101" s="311"/>
    </row>
    <row r="102" spans="1:29" x14ac:dyDescent="0.2">
      <c r="A102" s="316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92"/>
      <c r="M102" s="390" t="s">
        <v>64</v>
      </c>
      <c r="N102" s="344"/>
      <c r="O102" s="344"/>
      <c r="P102" s="344"/>
      <c r="Q102" s="344"/>
      <c r="R102" s="344"/>
      <c r="S102" s="345"/>
      <c r="T102" s="38" t="s">
        <v>63</v>
      </c>
      <c r="U102" s="310">
        <f>IFERROR(SUM(U92:U100),"0")</f>
        <v>130</v>
      </c>
      <c r="V102" s="310">
        <f>IFERROR(SUM(V92:V100),"0")</f>
        <v>141.6</v>
      </c>
      <c r="W102" s="38"/>
      <c r="X102" s="311"/>
      <c r="Y102" s="311"/>
    </row>
    <row r="103" spans="1:29" ht="14.25" customHeight="1" x14ac:dyDescent="0.25">
      <c r="A103" s="386" t="s">
        <v>66</v>
      </c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03"/>
      <c r="Y103" s="303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87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440" t="s">
        <v>182</v>
      </c>
      <c r="N104" s="389"/>
      <c r="O104" s="389"/>
      <c r="P104" s="389"/>
      <c r="Q104" s="332"/>
      <c r="R104" s="35"/>
      <c r="S104" s="35"/>
      <c r="T104" s="36" t="s">
        <v>63</v>
      </c>
      <c r="U104" s="308">
        <v>0</v>
      </c>
      <c r="V104" s="309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87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9"/>
      <c r="O105" s="389"/>
      <c r="P105" s="389"/>
      <c r="Q105" s="332"/>
      <c r="R105" s="35"/>
      <c r="S105" s="35"/>
      <c r="T105" s="36" t="s">
        <v>63</v>
      </c>
      <c r="U105" s="308">
        <v>100</v>
      </c>
      <c r="V105" s="309">
        <f t="shared" si="6"/>
        <v>105.3</v>
      </c>
      <c r="W105" s="37">
        <f>IFERROR(IF(V105=0,"",ROUNDUP(V105/H105,0)*0.02175),"")</f>
        <v>0.28275</v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87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9"/>
      <c r="O106" s="389"/>
      <c r="P106" s="389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87">
        <v>4607091385731</v>
      </c>
      <c r="E107" s="332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443" t="s">
        <v>189</v>
      </c>
      <c r="N107" s="389"/>
      <c r="O107" s="389"/>
      <c r="P107" s="389"/>
      <c r="Q107" s="33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87">
        <v>4680115880214</v>
      </c>
      <c r="E108" s="332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444" t="s">
        <v>192</v>
      </c>
      <c r="N108" s="389"/>
      <c r="O108" s="389"/>
      <c r="P108" s="389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87">
        <v>4680115880894</v>
      </c>
      <c r="E109" s="332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445" t="s">
        <v>195</v>
      </c>
      <c r="N109" s="389"/>
      <c r="O109" s="389"/>
      <c r="P109" s="389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87">
        <v>4607091385427</v>
      </c>
      <c r="E110" s="332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4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9"/>
      <c r="O110" s="389"/>
      <c r="P110" s="389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1"/>
      <c r="B111" s="316"/>
      <c r="C111" s="316"/>
      <c r="D111" s="316"/>
      <c r="E111" s="316"/>
      <c r="F111" s="316"/>
      <c r="G111" s="316"/>
      <c r="H111" s="316"/>
      <c r="I111" s="316"/>
      <c r="J111" s="316"/>
      <c r="K111" s="316"/>
      <c r="L111" s="392"/>
      <c r="M111" s="390" t="s">
        <v>64</v>
      </c>
      <c r="N111" s="344"/>
      <c r="O111" s="344"/>
      <c r="P111" s="344"/>
      <c r="Q111" s="344"/>
      <c r="R111" s="344"/>
      <c r="S111" s="34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12.345679012345679</v>
      </c>
      <c r="V111" s="310">
        <f>IFERROR(V104/H104,"0")+IFERROR(V105/H105,"0")+IFERROR(V106/H106,"0")+IFERROR(V107/H107,"0")+IFERROR(V108/H108,"0")+IFERROR(V109/H109,"0")+IFERROR(V110/H110,"0")</f>
        <v>13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0.28275</v>
      </c>
      <c r="X111" s="311"/>
      <c r="Y111" s="311"/>
    </row>
    <row r="112" spans="1:29" x14ac:dyDescent="0.2">
      <c r="A112" s="316"/>
      <c r="B112" s="316"/>
      <c r="C112" s="316"/>
      <c r="D112" s="316"/>
      <c r="E112" s="316"/>
      <c r="F112" s="316"/>
      <c r="G112" s="316"/>
      <c r="H112" s="316"/>
      <c r="I112" s="316"/>
      <c r="J112" s="316"/>
      <c r="K112" s="316"/>
      <c r="L112" s="392"/>
      <c r="M112" s="390" t="s">
        <v>64</v>
      </c>
      <c r="N112" s="344"/>
      <c r="O112" s="344"/>
      <c r="P112" s="344"/>
      <c r="Q112" s="344"/>
      <c r="R112" s="344"/>
      <c r="S112" s="345"/>
      <c r="T112" s="38" t="s">
        <v>63</v>
      </c>
      <c r="U112" s="310">
        <f>IFERROR(SUM(U104:U110),"0")</f>
        <v>100</v>
      </c>
      <c r="V112" s="310">
        <f>IFERROR(SUM(V104:V110),"0")</f>
        <v>105.3</v>
      </c>
      <c r="W112" s="38"/>
      <c r="X112" s="311"/>
      <c r="Y112" s="311"/>
    </row>
    <row r="113" spans="1:29" ht="14.25" customHeight="1" x14ac:dyDescent="0.25">
      <c r="A113" s="386" t="s">
        <v>198</v>
      </c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6"/>
      <c r="U113" s="316"/>
      <c r="V113" s="316"/>
      <c r="W113" s="316"/>
      <c r="X113" s="303"/>
      <c r="Y113" s="303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87">
        <v>4607091383065</v>
      </c>
      <c r="E114" s="332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4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9"/>
      <c r="O114" s="389"/>
      <c r="P114" s="389"/>
      <c r="Q114" s="332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87">
        <v>4680115881532</v>
      </c>
      <c r="E115" s="332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44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9"/>
      <c r="O115" s="389"/>
      <c r="P115" s="389"/>
      <c r="Q115" s="332"/>
      <c r="R115" s="35"/>
      <c r="S115" s="35"/>
      <c r="T115" s="36" t="s">
        <v>63</v>
      </c>
      <c r="U115" s="308">
        <v>0</v>
      </c>
      <c r="V115" s="309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87">
        <v>4680115880238</v>
      </c>
      <c r="E116" s="332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44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9"/>
      <c r="O116" s="389"/>
      <c r="P116" s="389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87">
        <v>4680115881464</v>
      </c>
      <c r="E117" s="332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450" t="s">
        <v>207</v>
      </c>
      <c r="N117" s="389"/>
      <c r="O117" s="389"/>
      <c r="P117" s="389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1"/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92"/>
      <c r="M118" s="390" t="s">
        <v>64</v>
      </c>
      <c r="N118" s="344"/>
      <c r="O118" s="344"/>
      <c r="P118" s="344"/>
      <c r="Q118" s="344"/>
      <c r="R118" s="344"/>
      <c r="S118" s="345"/>
      <c r="T118" s="38" t="s">
        <v>65</v>
      </c>
      <c r="U118" s="310">
        <f>IFERROR(U114/H114,"0")+IFERROR(U115/H115,"0")+IFERROR(U116/H116,"0")+IFERROR(U117/H117,"0")</f>
        <v>0</v>
      </c>
      <c r="V118" s="310">
        <f>IFERROR(V114/H114,"0")+IFERROR(V115/H115,"0")+IFERROR(V116/H116,"0")+IFERROR(V117/H117,"0")</f>
        <v>0</v>
      </c>
      <c r="W118" s="310">
        <f>IFERROR(IF(W114="",0,W114),"0")+IFERROR(IF(W115="",0,W115),"0")+IFERROR(IF(W116="",0,W116),"0")+IFERROR(IF(W117="",0,W117),"0")</f>
        <v>0</v>
      </c>
      <c r="X118" s="311"/>
      <c r="Y118" s="311"/>
    </row>
    <row r="119" spans="1:29" x14ac:dyDescent="0.2">
      <c r="A119" s="316"/>
      <c r="B119" s="316"/>
      <c r="C119" s="316"/>
      <c r="D119" s="316"/>
      <c r="E119" s="316"/>
      <c r="F119" s="316"/>
      <c r="G119" s="316"/>
      <c r="H119" s="316"/>
      <c r="I119" s="316"/>
      <c r="J119" s="316"/>
      <c r="K119" s="316"/>
      <c r="L119" s="392"/>
      <c r="M119" s="390" t="s">
        <v>64</v>
      </c>
      <c r="N119" s="344"/>
      <c r="O119" s="344"/>
      <c r="P119" s="344"/>
      <c r="Q119" s="344"/>
      <c r="R119" s="344"/>
      <c r="S119" s="345"/>
      <c r="T119" s="38" t="s">
        <v>63</v>
      </c>
      <c r="U119" s="310">
        <f>IFERROR(SUM(U114:U117),"0")</f>
        <v>0</v>
      </c>
      <c r="V119" s="310">
        <f>IFERROR(SUM(V114:V117),"0")</f>
        <v>0</v>
      </c>
      <c r="W119" s="38"/>
      <c r="X119" s="311"/>
      <c r="Y119" s="311"/>
    </row>
    <row r="120" spans="1:29" ht="16.5" customHeight="1" x14ac:dyDescent="0.25">
      <c r="A120" s="385" t="s">
        <v>208</v>
      </c>
      <c r="B120" s="316"/>
      <c r="C120" s="316"/>
      <c r="D120" s="316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316"/>
      <c r="R120" s="316"/>
      <c r="S120" s="316"/>
      <c r="T120" s="316"/>
      <c r="U120" s="316"/>
      <c r="V120" s="316"/>
      <c r="W120" s="316"/>
      <c r="X120" s="304"/>
      <c r="Y120" s="304"/>
    </row>
    <row r="121" spans="1:29" ht="14.25" customHeight="1" x14ac:dyDescent="0.25">
      <c r="A121" s="386" t="s">
        <v>66</v>
      </c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6"/>
      <c r="P121" s="316"/>
      <c r="Q121" s="316"/>
      <c r="R121" s="316"/>
      <c r="S121" s="316"/>
      <c r="T121" s="316"/>
      <c r="U121" s="316"/>
      <c r="V121" s="316"/>
      <c r="W121" s="316"/>
      <c r="X121" s="303"/>
      <c r="Y121" s="303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87">
        <v>4607091385168</v>
      </c>
      <c r="E122" s="332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9"/>
      <c r="O122" s="389"/>
      <c r="P122" s="389"/>
      <c r="Q122" s="332"/>
      <c r="R122" s="35"/>
      <c r="S122" s="35"/>
      <c r="T122" s="36" t="s">
        <v>63</v>
      </c>
      <c r="U122" s="308">
        <v>100</v>
      </c>
      <c r="V122" s="309">
        <f>IFERROR(IF(U122="",0,CEILING((U122/$H122),1)*$H122),"")</f>
        <v>105.3</v>
      </c>
      <c r="W122" s="37">
        <f>IFERROR(IF(V122=0,"",ROUNDUP(V122/H122,0)*0.02175),"")</f>
        <v>0.28275</v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87">
        <v>4607091383256</v>
      </c>
      <c r="E123" s="332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9"/>
      <c r="O123" s="389"/>
      <c r="P123" s="389"/>
      <c r="Q123" s="332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87">
        <v>4607091385748</v>
      </c>
      <c r="E124" s="332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9"/>
      <c r="O124" s="389"/>
      <c r="P124" s="389"/>
      <c r="Q124" s="332"/>
      <c r="R124" s="35"/>
      <c r="S124" s="35"/>
      <c r="T124" s="36" t="s">
        <v>63</v>
      </c>
      <c r="U124" s="308">
        <v>0</v>
      </c>
      <c r="V124" s="309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87">
        <v>4607091384581</v>
      </c>
      <c r="E125" s="332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9"/>
      <c r="O125" s="389"/>
      <c r="P125" s="389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1"/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92"/>
      <c r="M126" s="390" t="s">
        <v>64</v>
      </c>
      <c r="N126" s="344"/>
      <c r="O126" s="344"/>
      <c r="P126" s="344"/>
      <c r="Q126" s="344"/>
      <c r="R126" s="344"/>
      <c r="S126" s="345"/>
      <c r="T126" s="38" t="s">
        <v>65</v>
      </c>
      <c r="U126" s="310">
        <f>IFERROR(U122/H122,"0")+IFERROR(U123/H123,"0")+IFERROR(U124/H124,"0")+IFERROR(U125/H125,"0")</f>
        <v>12.345679012345679</v>
      </c>
      <c r="V126" s="310">
        <f>IFERROR(V122/H122,"0")+IFERROR(V123/H123,"0")+IFERROR(V124/H124,"0")+IFERROR(V125/H125,"0")</f>
        <v>13</v>
      </c>
      <c r="W126" s="310">
        <f>IFERROR(IF(W122="",0,W122),"0")+IFERROR(IF(W123="",0,W123),"0")+IFERROR(IF(W124="",0,W124),"0")+IFERROR(IF(W125="",0,W125),"0")</f>
        <v>0.28275</v>
      </c>
      <c r="X126" s="311"/>
      <c r="Y126" s="311"/>
    </row>
    <row r="127" spans="1:29" x14ac:dyDescent="0.2">
      <c r="A127" s="316"/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92"/>
      <c r="M127" s="390" t="s">
        <v>64</v>
      </c>
      <c r="N127" s="344"/>
      <c r="O127" s="344"/>
      <c r="P127" s="344"/>
      <c r="Q127" s="344"/>
      <c r="R127" s="344"/>
      <c r="S127" s="345"/>
      <c r="T127" s="38" t="s">
        <v>63</v>
      </c>
      <c r="U127" s="310">
        <f>IFERROR(SUM(U122:U125),"0")</f>
        <v>100</v>
      </c>
      <c r="V127" s="310">
        <f>IFERROR(SUM(V122:V125),"0")</f>
        <v>105.3</v>
      </c>
      <c r="W127" s="38"/>
      <c r="X127" s="311"/>
      <c r="Y127" s="311"/>
    </row>
    <row r="128" spans="1:29" ht="27.75" customHeight="1" x14ac:dyDescent="0.2">
      <c r="A128" s="383" t="s">
        <v>217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49"/>
      <c r="Y128" s="49"/>
    </row>
    <row r="129" spans="1:29" ht="16.5" customHeight="1" x14ac:dyDescent="0.25">
      <c r="A129" s="385" t="s">
        <v>218</v>
      </c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04"/>
      <c r="Y129" s="304"/>
    </row>
    <row r="130" spans="1:29" ht="14.25" customHeight="1" x14ac:dyDescent="0.25">
      <c r="A130" s="386" t="s">
        <v>103</v>
      </c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6"/>
      <c r="N130" s="316"/>
      <c r="O130" s="316"/>
      <c r="P130" s="316"/>
      <c r="Q130" s="316"/>
      <c r="R130" s="316"/>
      <c r="S130" s="316"/>
      <c r="T130" s="316"/>
      <c r="U130" s="316"/>
      <c r="V130" s="316"/>
      <c r="W130" s="316"/>
      <c r="X130" s="303"/>
      <c r="Y130" s="303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87">
        <v>4607091383423</v>
      </c>
      <c r="E131" s="332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9"/>
      <c r="O131" s="389"/>
      <c r="P131" s="389"/>
      <c r="Q131" s="332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87">
        <v>4607091381405</v>
      </c>
      <c r="E132" s="332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9"/>
      <c r="O132" s="389"/>
      <c r="P132" s="389"/>
      <c r="Q132" s="332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87">
        <v>4607091386516</v>
      </c>
      <c r="E133" s="332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9"/>
      <c r="O133" s="389"/>
      <c r="P133" s="389"/>
      <c r="Q133" s="332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1"/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92"/>
      <c r="M134" s="390" t="s">
        <v>64</v>
      </c>
      <c r="N134" s="344"/>
      <c r="O134" s="344"/>
      <c r="P134" s="344"/>
      <c r="Q134" s="344"/>
      <c r="R134" s="344"/>
      <c r="S134" s="34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16"/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92"/>
      <c r="M135" s="390" t="s">
        <v>64</v>
      </c>
      <c r="N135" s="344"/>
      <c r="O135" s="344"/>
      <c r="P135" s="344"/>
      <c r="Q135" s="344"/>
      <c r="R135" s="344"/>
      <c r="S135" s="34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85" t="s">
        <v>225</v>
      </c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04"/>
      <c r="Y136" s="304"/>
    </row>
    <row r="137" spans="1:29" ht="14.25" customHeight="1" x14ac:dyDescent="0.25">
      <c r="A137" s="386" t="s">
        <v>59</v>
      </c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03"/>
      <c r="Y137" s="303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87">
        <v>4680115880993</v>
      </c>
      <c r="E138" s="332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458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9"/>
      <c r="O138" s="389"/>
      <c r="P138" s="389"/>
      <c r="Q138" s="332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87">
        <v>4680115881761</v>
      </c>
      <c r="E139" s="332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459" t="s">
        <v>230</v>
      </c>
      <c r="N139" s="389"/>
      <c r="O139" s="389"/>
      <c r="P139" s="389"/>
      <c r="Q139" s="332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87">
        <v>4680115881563</v>
      </c>
      <c r="E140" s="332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460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9"/>
      <c r="O140" s="389"/>
      <c r="P140" s="389"/>
      <c r="Q140" s="332"/>
      <c r="R140" s="35"/>
      <c r="S140" s="35"/>
      <c r="T140" s="36" t="s">
        <v>63</v>
      </c>
      <c r="U140" s="308">
        <v>0</v>
      </c>
      <c r="V140" s="309">
        <f t="shared" si="7"/>
        <v>0</v>
      </c>
      <c r="W140" s="37" t="str">
        <f>IFERROR(IF(V140=0,"",ROUNDUP(V140/H140,0)*0.00753),"")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87">
        <v>4680115880986</v>
      </c>
      <c r="E141" s="332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461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9"/>
      <c r="O141" s="389"/>
      <c r="P141" s="389"/>
      <c r="Q141" s="332"/>
      <c r="R141" s="35"/>
      <c r="S141" s="35"/>
      <c r="T141" s="36" t="s">
        <v>63</v>
      </c>
      <c r="U141" s="308">
        <v>4</v>
      </c>
      <c r="V141" s="309">
        <f t="shared" si="7"/>
        <v>4.2</v>
      </c>
      <c r="W141" s="37">
        <f>IFERROR(IF(V141=0,"",ROUNDUP(V141/H141,0)*0.00502),"")</f>
        <v>1.004E-2</v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87">
        <v>4680115880207</v>
      </c>
      <c r="E142" s="332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46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9"/>
      <c r="O142" s="389"/>
      <c r="P142" s="389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87">
        <v>4680115881785</v>
      </c>
      <c r="E143" s="332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463" t="s">
        <v>239</v>
      </c>
      <c r="N143" s="389"/>
      <c r="O143" s="389"/>
      <c r="P143" s="389"/>
      <c r="Q143" s="33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IFERROR(IF(V143=0,"",ROUNDUP(V143/H143,0)*0.00502),"")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87">
        <v>4680115881679</v>
      </c>
      <c r="E144" s="332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46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9"/>
      <c r="O144" s="389"/>
      <c r="P144" s="389"/>
      <c r="Q144" s="33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87">
        <v>4680115880191</v>
      </c>
      <c r="E145" s="332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46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9"/>
      <c r="O145" s="389"/>
      <c r="P145" s="389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91"/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92"/>
      <c r="M146" s="390" t="s">
        <v>64</v>
      </c>
      <c r="N146" s="344"/>
      <c r="O146" s="344"/>
      <c r="P146" s="344"/>
      <c r="Q146" s="344"/>
      <c r="R146" s="344"/>
      <c r="S146" s="34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1.9047619047619047</v>
      </c>
      <c r="V146" s="310">
        <f>IFERROR(V138/H138,"0")+IFERROR(V139/H139,"0")+IFERROR(V140/H140,"0")+IFERROR(V141/H141,"0")+IFERROR(V142/H142,"0")+IFERROR(V143/H143,"0")+IFERROR(V144/H144,"0")+IFERROR(V145/H145,"0")</f>
        <v>2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1.004E-2</v>
      </c>
      <c r="X146" s="311"/>
      <c r="Y146" s="311"/>
    </row>
    <row r="147" spans="1:29" x14ac:dyDescent="0.2">
      <c r="A147" s="316"/>
      <c r="B147" s="316"/>
      <c r="C147" s="316"/>
      <c r="D147" s="316"/>
      <c r="E147" s="316"/>
      <c r="F147" s="316"/>
      <c r="G147" s="316"/>
      <c r="H147" s="316"/>
      <c r="I147" s="316"/>
      <c r="J147" s="316"/>
      <c r="K147" s="316"/>
      <c r="L147" s="392"/>
      <c r="M147" s="390" t="s">
        <v>64</v>
      </c>
      <c r="N147" s="344"/>
      <c r="O147" s="344"/>
      <c r="P147" s="344"/>
      <c r="Q147" s="344"/>
      <c r="R147" s="344"/>
      <c r="S147" s="345"/>
      <c r="T147" s="38" t="s">
        <v>63</v>
      </c>
      <c r="U147" s="310">
        <f>IFERROR(SUM(U138:U145),"0")</f>
        <v>4</v>
      </c>
      <c r="V147" s="310">
        <f>IFERROR(SUM(V138:V145),"0")</f>
        <v>4.2</v>
      </c>
      <c r="W147" s="38"/>
      <c r="X147" s="311"/>
      <c r="Y147" s="311"/>
    </row>
    <row r="148" spans="1:29" ht="16.5" customHeight="1" x14ac:dyDescent="0.25">
      <c r="A148" s="385" t="s">
        <v>244</v>
      </c>
      <c r="B148" s="316"/>
      <c r="C148" s="316"/>
      <c r="D148" s="316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04"/>
      <c r="Y148" s="304"/>
    </row>
    <row r="149" spans="1:29" ht="14.25" customHeight="1" x14ac:dyDescent="0.25">
      <c r="A149" s="386" t="s">
        <v>103</v>
      </c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03"/>
      <c r="Y149" s="303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87">
        <v>4680115881402</v>
      </c>
      <c r="E150" s="332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466" t="s">
        <v>247</v>
      </c>
      <c r="N150" s="389"/>
      <c r="O150" s="389"/>
      <c r="P150" s="389"/>
      <c r="Q150" s="332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87">
        <v>4680115881396</v>
      </c>
      <c r="E151" s="332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467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9"/>
      <c r="O151" s="389"/>
      <c r="P151" s="389"/>
      <c r="Q151" s="332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91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92"/>
      <c r="M152" s="390" t="s">
        <v>64</v>
      </c>
      <c r="N152" s="344"/>
      <c r="O152" s="344"/>
      <c r="P152" s="344"/>
      <c r="Q152" s="344"/>
      <c r="R152" s="344"/>
      <c r="S152" s="34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16"/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92"/>
      <c r="M153" s="390" t="s">
        <v>64</v>
      </c>
      <c r="N153" s="344"/>
      <c r="O153" s="344"/>
      <c r="P153" s="344"/>
      <c r="Q153" s="344"/>
      <c r="R153" s="344"/>
      <c r="S153" s="34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86" t="s">
        <v>96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3"/>
      <c r="Y154" s="303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87">
        <v>4680115882935</v>
      </c>
      <c r="E155" s="332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468" t="s">
        <v>252</v>
      </c>
      <c r="N155" s="389"/>
      <c r="O155" s="389"/>
      <c r="P155" s="389"/>
      <c r="Q155" s="332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87">
        <v>4680115880764</v>
      </c>
      <c r="E156" s="332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46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9"/>
      <c r="O156" s="389"/>
      <c r="P156" s="389"/>
      <c r="Q156" s="332"/>
      <c r="R156" s="35"/>
      <c r="S156" s="35"/>
      <c r="T156" s="36" t="s">
        <v>63</v>
      </c>
      <c r="U156" s="308">
        <v>2</v>
      </c>
      <c r="V156" s="309">
        <f>IFERROR(IF(U156="",0,CEILING((U156/$H156),1)*$H156),"")</f>
        <v>2.1</v>
      </c>
      <c r="W156" s="37">
        <f>IFERROR(IF(V156=0,"",ROUNDUP(V156/H156,0)*0.00753),"")</f>
        <v>7.5300000000000002E-3</v>
      </c>
      <c r="X156" s="57"/>
      <c r="Y156" s="58"/>
      <c r="AC156" s="136" t="s">
        <v>1</v>
      </c>
    </row>
    <row r="157" spans="1:29" x14ac:dyDescent="0.2">
      <c r="A157" s="391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92"/>
      <c r="M157" s="390" t="s">
        <v>64</v>
      </c>
      <c r="N157" s="344"/>
      <c r="O157" s="344"/>
      <c r="P157" s="344"/>
      <c r="Q157" s="344"/>
      <c r="R157" s="344"/>
      <c r="S157" s="345"/>
      <c r="T157" s="38" t="s">
        <v>65</v>
      </c>
      <c r="U157" s="310">
        <f>IFERROR(U155/H155,"0")+IFERROR(U156/H156,"0")</f>
        <v>0.95238095238095233</v>
      </c>
      <c r="V157" s="310">
        <f>IFERROR(V155/H155,"0")+IFERROR(V156/H156,"0")</f>
        <v>1</v>
      </c>
      <c r="W157" s="310">
        <f>IFERROR(IF(W155="",0,W155),"0")+IFERROR(IF(W156="",0,W156),"0")</f>
        <v>7.5300000000000002E-3</v>
      </c>
      <c r="X157" s="311"/>
      <c r="Y157" s="311"/>
    </row>
    <row r="158" spans="1:29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92"/>
      <c r="M158" s="390" t="s">
        <v>64</v>
      </c>
      <c r="N158" s="344"/>
      <c r="O158" s="344"/>
      <c r="P158" s="344"/>
      <c r="Q158" s="344"/>
      <c r="R158" s="344"/>
      <c r="S158" s="345"/>
      <c r="T158" s="38" t="s">
        <v>63</v>
      </c>
      <c r="U158" s="310">
        <f>IFERROR(SUM(U155:U156),"0")</f>
        <v>2</v>
      </c>
      <c r="V158" s="310">
        <f>IFERROR(SUM(V155:V156),"0")</f>
        <v>2.1</v>
      </c>
      <c r="W158" s="38"/>
      <c r="X158" s="311"/>
      <c r="Y158" s="311"/>
    </row>
    <row r="159" spans="1:29" ht="14.25" customHeight="1" x14ac:dyDescent="0.25">
      <c r="A159" s="386" t="s">
        <v>59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3"/>
      <c r="Y159" s="303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87">
        <v>4680115882683</v>
      </c>
      <c r="E160" s="332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70" t="s">
        <v>257</v>
      </c>
      <c r="N160" s="389"/>
      <c r="O160" s="389"/>
      <c r="P160" s="389"/>
      <c r="Q160" s="332"/>
      <c r="R160" s="35"/>
      <c r="S160" s="35"/>
      <c r="T160" s="36" t="s">
        <v>63</v>
      </c>
      <c r="U160" s="308">
        <v>0</v>
      </c>
      <c r="V160" s="309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87">
        <v>4680115882690</v>
      </c>
      <c r="E161" s="332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71" t="s">
        <v>260</v>
      </c>
      <c r="N161" s="389"/>
      <c r="O161" s="389"/>
      <c r="P161" s="389"/>
      <c r="Q161" s="332"/>
      <c r="R161" s="35"/>
      <c r="S161" s="35"/>
      <c r="T161" s="36" t="s">
        <v>63</v>
      </c>
      <c r="U161" s="308">
        <v>0</v>
      </c>
      <c r="V161" s="309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87">
        <v>4680115882669</v>
      </c>
      <c r="E162" s="332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72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9"/>
      <c r="O162" s="389"/>
      <c r="P162" s="389"/>
      <c r="Q162" s="332"/>
      <c r="R162" s="35"/>
      <c r="S162" s="35"/>
      <c r="T162" s="36" t="s">
        <v>63</v>
      </c>
      <c r="U162" s="308">
        <v>0</v>
      </c>
      <c r="V162" s="309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87">
        <v>4680115882676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3" t="s">
        <v>265</v>
      </c>
      <c r="N163" s="389"/>
      <c r="O163" s="389"/>
      <c r="P163" s="389"/>
      <c r="Q163" s="33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140" t="s">
        <v>1</v>
      </c>
    </row>
    <row r="164" spans="1:29" x14ac:dyDescent="0.2">
      <c r="A164" s="391"/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92"/>
      <c r="M164" s="390" t="s">
        <v>64</v>
      </c>
      <c r="N164" s="344"/>
      <c r="O164" s="344"/>
      <c r="P164" s="344"/>
      <c r="Q164" s="344"/>
      <c r="R164" s="344"/>
      <c r="S164" s="345"/>
      <c r="T164" s="38" t="s">
        <v>65</v>
      </c>
      <c r="U164" s="310">
        <f>IFERROR(U160/H160,"0")+IFERROR(U161/H161,"0")+IFERROR(U162/H162,"0")+IFERROR(U163/H163,"0")</f>
        <v>0</v>
      </c>
      <c r="V164" s="310">
        <f>IFERROR(V160/H160,"0")+IFERROR(V161/H161,"0")+IFERROR(V162/H162,"0")+IFERROR(V163/H163,"0")</f>
        <v>0</v>
      </c>
      <c r="W164" s="310">
        <f>IFERROR(IF(W160="",0,W160),"0")+IFERROR(IF(W161="",0,W161),"0")+IFERROR(IF(W162="",0,W162),"0")+IFERROR(IF(W163="",0,W163),"0")</f>
        <v>0</v>
      </c>
      <c r="X164" s="311"/>
      <c r="Y164" s="311"/>
    </row>
    <row r="165" spans="1:29" x14ac:dyDescent="0.2">
      <c r="A165" s="316"/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92"/>
      <c r="M165" s="390" t="s">
        <v>64</v>
      </c>
      <c r="N165" s="344"/>
      <c r="O165" s="344"/>
      <c r="P165" s="344"/>
      <c r="Q165" s="344"/>
      <c r="R165" s="344"/>
      <c r="S165" s="345"/>
      <c r="T165" s="38" t="s">
        <v>63</v>
      </c>
      <c r="U165" s="310">
        <f>IFERROR(SUM(U160:U163),"0")</f>
        <v>0</v>
      </c>
      <c r="V165" s="310">
        <f>IFERROR(SUM(V160:V163),"0")</f>
        <v>0</v>
      </c>
      <c r="W165" s="38"/>
      <c r="X165" s="311"/>
      <c r="Y165" s="311"/>
    </row>
    <row r="166" spans="1:29" ht="14.25" customHeight="1" x14ac:dyDescent="0.25">
      <c r="A166" s="386" t="s">
        <v>66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03"/>
      <c r="Y166" s="303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87">
        <v>4680115881556</v>
      </c>
      <c r="E167" s="332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74" t="s">
        <v>268</v>
      </c>
      <c r="N167" s="389"/>
      <c r="O167" s="389"/>
      <c r="P167" s="389"/>
      <c r="Q167" s="332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87">
        <v>4680115880573</v>
      </c>
      <c r="E168" s="332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75" t="s">
        <v>271</v>
      </c>
      <c r="N168" s="389"/>
      <c r="O168" s="389"/>
      <c r="P168" s="389"/>
      <c r="Q168" s="332"/>
      <c r="R168" s="35"/>
      <c r="S168" s="35"/>
      <c r="T168" s="36" t="s">
        <v>63</v>
      </c>
      <c r="U168" s="308">
        <v>0</v>
      </c>
      <c r="V168" s="309">
        <f t="shared" si="8"/>
        <v>0</v>
      </c>
      <c r="W168" s="37" t="str">
        <f>IFERROR(IF(V168=0,"",ROUNDUP(V168/H168,0)*0.02175),"")</f>
        <v/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87">
        <v>4680115881594</v>
      </c>
      <c r="E169" s="332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76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9"/>
      <c r="O169" s="389"/>
      <c r="P169" s="389"/>
      <c r="Q169" s="332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87">
        <v>4680115881587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77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9"/>
      <c r="O170" s="389"/>
      <c r="P170" s="389"/>
      <c r="Q170" s="332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87">
        <v>4680115880962</v>
      </c>
      <c r="E171" s="332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7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9"/>
      <c r="O171" s="389"/>
      <c r="P171" s="389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87">
        <v>4680115881617</v>
      </c>
      <c r="E172" s="332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7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9"/>
      <c r="O172" s="389"/>
      <c r="P172" s="389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87">
        <v>4680115881228</v>
      </c>
      <c r="E173" s="332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9"/>
      <c r="O173" s="389"/>
      <c r="P173" s="389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IFERROR(IF(V173=0,"",ROUNDUP(V173/H173,0)*0.00753),"")</f>
        <v/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87">
        <v>4680115881037</v>
      </c>
      <c r="E174" s="332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8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9"/>
      <c r="O174" s="389"/>
      <c r="P174" s="389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87">
        <v>4680115881211</v>
      </c>
      <c r="E175" s="332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8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9"/>
      <c r="O175" s="389"/>
      <c r="P175" s="389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IFERROR(IF(V175=0,"",ROUNDUP(V175/H175,0)*0.00753),"")</f>
        <v/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87">
        <v>4680115881020</v>
      </c>
      <c r="E176" s="332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9"/>
      <c r="O176" s="389"/>
      <c r="P176" s="389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87">
        <v>4680115882195</v>
      </c>
      <c r="E177" s="332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9"/>
      <c r="O177" s="389"/>
      <c r="P177" s="389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87">
        <v>4680115882607</v>
      </c>
      <c r="E178" s="332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89"/>
      <c r="O178" s="389"/>
      <c r="P178" s="389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87">
        <v>4680115880092</v>
      </c>
      <c r="E179" s="332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9"/>
      <c r="O179" s="389"/>
      <c r="P179" s="389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 t="shared" si="9"/>
        <v/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87">
        <v>4680115880221</v>
      </c>
      <c r="E180" s="332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9"/>
      <c r="O180" s="389"/>
      <c r="P180" s="389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87">
        <v>4680115882942</v>
      </c>
      <c r="E181" s="332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8" t="s">
        <v>299</v>
      </c>
      <c r="N181" s="389"/>
      <c r="O181" s="389"/>
      <c r="P181" s="389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87">
        <v>4680115880504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9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9"/>
      <c r="O182" s="389"/>
      <c r="P182" s="389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87">
        <v>4680115882164</v>
      </c>
      <c r="E183" s="332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90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9"/>
      <c r="O183" s="389"/>
      <c r="P183" s="389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157" t="s">
        <v>1</v>
      </c>
    </row>
    <row r="184" spans="1:29" x14ac:dyDescent="0.2">
      <c r="A184" s="391"/>
      <c r="B184" s="316"/>
      <c r="C184" s="316"/>
      <c r="D184" s="316"/>
      <c r="E184" s="316"/>
      <c r="F184" s="316"/>
      <c r="G184" s="316"/>
      <c r="H184" s="316"/>
      <c r="I184" s="316"/>
      <c r="J184" s="316"/>
      <c r="K184" s="316"/>
      <c r="L184" s="392"/>
      <c r="M184" s="390" t="s">
        <v>64</v>
      </c>
      <c r="N184" s="344"/>
      <c r="O184" s="344"/>
      <c r="P184" s="344"/>
      <c r="Q184" s="344"/>
      <c r="R184" s="344"/>
      <c r="S184" s="34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11"/>
      <c r="Y184" s="311"/>
    </row>
    <row r="185" spans="1:29" x14ac:dyDescent="0.2">
      <c r="A185" s="316"/>
      <c r="B185" s="316"/>
      <c r="C185" s="316"/>
      <c r="D185" s="316"/>
      <c r="E185" s="316"/>
      <c r="F185" s="316"/>
      <c r="G185" s="316"/>
      <c r="H185" s="316"/>
      <c r="I185" s="316"/>
      <c r="J185" s="316"/>
      <c r="K185" s="316"/>
      <c r="L185" s="392"/>
      <c r="M185" s="390" t="s">
        <v>64</v>
      </c>
      <c r="N185" s="344"/>
      <c r="O185" s="344"/>
      <c r="P185" s="344"/>
      <c r="Q185" s="344"/>
      <c r="R185" s="344"/>
      <c r="S185" s="345"/>
      <c r="T185" s="38" t="s">
        <v>63</v>
      </c>
      <c r="U185" s="310">
        <f>IFERROR(SUM(U167:U183),"0")</f>
        <v>0</v>
      </c>
      <c r="V185" s="310">
        <f>IFERROR(SUM(V167:V183),"0")</f>
        <v>0</v>
      </c>
      <c r="W185" s="38"/>
      <c r="X185" s="311"/>
      <c r="Y185" s="311"/>
    </row>
    <row r="186" spans="1:29" ht="14.25" customHeight="1" x14ac:dyDescent="0.25">
      <c r="A186" s="386" t="s">
        <v>198</v>
      </c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03"/>
      <c r="Y186" s="303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87">
        <v>4680115880801</v>
      </c>
      <c r="E187" s="332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91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9"/>
      <c r="O187" s="389"/>
      <c r="P187" s="389"/>
      <c r="Q187" s="332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87">
        <v>4680115880818</v>
      </c>
      <c r="E188" s="332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92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9"/>
      <c r="O188" s="389"/>
      <c r="P188" s="389"/>
      <c r="Q188" s="332"/>
      <c r="R188" s="35"/>
      <c r="S188" s="35"/>
      <c r="T188" s="36" t="s">
        <v>63</v>
      </c>
      <c r="U188" s="308">
        <v>0</v>
      </c>
      <c r="V188" s="309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159" t="s">
        <v>1</v>
      </c>
    </row>
    <row r="189" spans="1:29" x14ac:dyDescent="0.2">
      <c r="A189" s="391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92"/>
      <c r="M189" s="390" t="s">
        <v>64</v>
      </c>
      <c r="N189" s="344"/>
      <c r="O189" s="344"/>
      <c r="P189" s="344"/>
      <c r="Q189" s="344"/>
      <c r="R189" s="344"/>
      <c r="S189" s="345"/>
      <c r="T189" s="38" t="s">
        <v>65</v>
      </c>
      <c r="U189" s="310">
        <f>IFERROR(U187/H187,"0")+IFERROR(U188/H188,"0")</f>
        <v>0</v>
      </c>
      <c r="V189" s="310">
        <f>IFERROR(V187/H187,"0")+IFERROR(V188/H188,"0")</f>
        <v>0</v>
      </c>
      <c r="W189" s="310">
        <f>IFERROR(IF(W187="",0,W187),"0")+IFERROR(IF(W188="",0,W188),"0")</f>
        <v>0</v>
      </c>
      <c r="X189" s="311"/>
      <c r="Y189" s="311"/>
    </row>
    <row r="190" spans="1:29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92"/>
      <c r="M190" s="390" t="s">
        <v>64</v>
      </c>
      <c r="N190" s="344"/>
      <c r="O190" s="344"/>
      <c r="P190" s="344"/>
      <c r="Q190" s="344"/>
      <c r="R190" s="344"/>
      <c r="S190" s="345"/>
      <c r="T190" s="38" t="s">
        <v>63</v>
      </c>
      <c r="U190" s="310">
        <f>IFERROR(SUM(U187:U188),"0")</f>
        <v>0</v>
      </c>
      <c r="V190" s="310">
        <f>IFERROR(SUM(V187:V188),"0")</f>
        <v>0</v>
      </c>
      <c r="W190" s="38"/>
      <c r="X190" s="311"/>
      <c r="Y190" s="311"/>
    </row>
    <row r="191" spans="1:29" ht="16.5" customHeight="1" x14ac:dyDescent="0.25">
      <c r="A191" s="385" t="s">
        <v>308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04"/>
      <c r="Y191" s="304"/>
    </row>
    <row r="192" spans="1:29" ht="14.25" customHeight="1" x14ac:dyDescent="0.25">
      <c r="A192" s="386" t="s">
        <v>103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3"/>
      <c r="Y192" s="303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87">
        <v>4607091387445</v>
      </c>
      <c r="E193" s="332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9"/>
      <c r="O193" s="389"/>
      <c r="P193" s="389"/>
      <c r="Q193" s="332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87">
        <v>4607091386004</v>
      </c>
      <c r="E194" s="332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9"/>
      <c r="O194" s="389"/>
      <c r="P194" s="389"/>
      <c r="Q194" s="332"/>
      <c r="R194" s="35"/>
      <c r="S194" s="35"/>
      <c r="T194" s="36" t="s">
        <v>63</v>
      </c>
      <c r="U194" s="308">
        <v>600</v>
      </c>
      <c r="V194" s="309">
        <f t="shared" si="10"/>
        <v>604.80000000000007</v>
      </c>
      <c r="W194" s="37">
        <f>IFERROR(IF(V194=0,"",ROUNDUP(V194/H194,0)*0.02039),"")</f>
        <v>1.14184</v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87">
        <v>4607091386004</v>
      </c>
      <c r="E195" s="332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9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9"/>
      <c r="O195" s="389"/>
      <c r="P195" s="389"/>
      <c r="Q195" s="332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87">
        <v>4607091386073</v>
      </c>
      <c r="E196" s="332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9"/>
      <c r="O196" s="389"/>
      <c r="P196" s="389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87">
        <v>4607091387322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9"/>
      <c r="O197" s="389"/>
      <c r="P197" s="389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87">
        <v>4607091387322</v>
      </c>
      <c r="E198" s="332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9"/>
      <c r="O198" s="389"/>
      <c r="P198" s="389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87">
        <v>4607091387377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9"/>
      <c r="O199" s="389"/>
      <c r="P199" s="389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87">
        <v>4607091387353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50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9"/>
      <c r="O200" s="389"/>
      <c r="P200" s="389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87">
        <v>4607091386011</v>
      </c>
      <c r="E201" s="332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5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9"/>
      <c r="O201" s="389"/>
      <c r="P201" s="389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87">
        <v>4607091387308</v>
      </c>
      <c r="E202" s="332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50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9"/>
      <c r="O202" s="389"/>
      <c r="P202" s="389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87">
        <v>4607091387339</v>
      </c>
      <c r="E203" s="332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9"/>
      <c r="O203" s="389"/>
      <c r="P203" s="389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87">
        <v>4680115882638</v>
      </c>
      <c r="E204" s="332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504" t="s">
        <v>332</v>
      </c>
      <c r="N204" s="389"/>
      <c r="O204" s="389"/>
      <c r="P204" s="389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87">
        <v>4680115881938</v>
      </c>
      <c r="E205" s="332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505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9"/>
      <c r="O205" s="389"/>
      <c r="P205" s="389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87">
        <v>4607091387346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5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9"/>
      <c r="O206" s="389"/>
      <c r="P206" s="389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87">
        <v>4607091389807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5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9"/>
      <c r="O207" s="389"/>
      <c r="P207" s="389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91"/>
      <c r="B208" s="316"/>
      <c r="C208" s="316"/>
      <c r="D208" s="316"/>
      <c r="E208" s="316"/>
      <c r="F208" s="316"/>
      <c r="G208" s="316"/>
      <c r="H208" s="316"/>
      <c r="I208" s="316"/>
      <c r="J208" s="316"/>
      <c r="K208" s="316"/>
      <c r="L208" s="392"/>
      <c r="M208" s="390" t="s">
        <v>64</v>
      </c>
      <c r="N208" s="344"/>
      <c r="O208" s="344"/>
      <c r="P208" s="344"/>
      <c r="Q208" s="344"/>
      <c r="R208" s="344"/>
      <c r="S208" s="34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55.55555555555555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56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1.14184</v>
      </c>
      <c r="X208" s="311"/>
      <c r="Y208" s="311"/>
    </row>
    <row r="209" spans="1:29" x14ac:dyDescent="0.2">
      <c r="A209" s="316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92"/>
      <c r="M209" s="390" t="s">
        <v>64</v>
      </c>
      <c r="N209" s="344"/>
      <c r="O209" s="344"/>
      <c r="P209" s="344"/>
      <c r="Q209" s="344"/>
      <c r="R209" s="344"/>
      <c r="S209" s="345"/>
      <c r="T209" s="38" t="s">
        <v>63</v>
      </c>
      <c r="U209" s="310">
        <f>IFERROR(SUM(U193:U207),"0")</f>
        <v>600</v>
      </c>
      <c r="V209" s="310">
        <f>IFERROR(SUM(V193:V207),"0")</f>
        <v>604.80000000000007</v>
      </c>
      <c r="W209" s="38"/>
      <c r="X209" s="311"/>
      <c r="Y209" s="311"/>
    </row>
    <row r="210" spans="1:29" ht="14.25" customHeight="1" x14ac:dyDescent="0.25">
      <c r="A210" s="386" t="s">
        <v>96</v>
      </c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  <c r="S210" s="316"/>
      <c r="T210" s="316"/>
      <c r="U210" s="316"/>
      <c r="V210" s="316"/>
      <c r="W210" s="316"/>
      <c r="X210" s="303"/>
      <c r="Y210" s="303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87">
        <v>4680115881914</v>
      </c>
      <c r="E211" s="332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508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9"/>
      <c r="O211" s="389"/>
      <c r="P211" s="389"/>
      <c r="Q211" s="332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91"/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92"/>
      <c r="M212" s="390" t="s">
        <v>64</v>
      </c>
      <c r="N212" s="344"/>
      <c r="O212" s="344"/>
      <c r="P212" s="344"/>
      <c r="Q212" s="344"/>
      <c r="R212" s="344"/>
      <c r="S212" s="34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16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92"/>
      <c r="M213" s="390" t="s">
        <v>64</v>
      </c>
      <c r="N213" s="344"/>
      <c r="O213" s="344"/>
      <c r="P213" s="344"/>
      <c r="Q213" s="344"/>
      <c r="R213" s="344"/>
      <c r="S213" s="34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86" t="s">
        <v>59</v>
      </c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6"/>
      <c r="P214" s="316"/>
      <c r="Q214" s="316"/>
      <c r="R214" s="316"/>
      <c r="S214" s="316"/>
      <c r="T214" s="316"/>
      <c r="U214" s="316"/>
      <c r="V214" s="316"/>
      <c r="W214" s="316"/>
      <c r="X214" s="303"/>
      <c r="Y214" s="303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87">
        <v>4607091387193</v>
      </c>
      <c r="E215" s="332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9"/>
      <c r="O215" s="389"/>
      <c r="P215" s="389"/>
      <c r="Q215" s="332"/>
      <c r="R215" s="35"/>
      <c r="S215" s="35"/>
      <c r="T215" s="36" t="s">
        <v>63</v>
      </c>
      <c r="U215" s="308">
        <v>0</v>
      </c>
      <c r="V215" s="30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87">
        <v>4607091387230</v>
      </c>
      <c r="E216" s="332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5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9"/>
      <c r="O216" s="389"/>
      <c r="P216" s="389"/>
      <c r="Q216" s="332"/>
      <c r="R216" s="35"/>
      <c r="S216" s="35"/>
      <c r="T216" s="36" t="s">
        <v>63</v>
      </c>
      <c r="U216" s="308">
        <v>0</v>
      </c>
      <c r="V216" s="309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87">
        <v>4607091387285</v>
      </c>
      <c r="E217" s="332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9"/>
      <c r="O217" s="389"/>
      <c r="P217" s="389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87">
        <v>4607091389845</v>
      </c>
      <c r="E218" s="332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5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9"/>
      <c r="O218" s="389"/>
      <c r="P218" s="389"/>
      <c r="Q218" s="332"/>
      <c r="R218" s="35"/>
      <c r="S218" s="35"/>
      <c r="T218" s="36" t="s">
        <v>63</v>
      </c>
      <c r="U218" s="308">
        <v>2</v>
      </c>
      <c r="V218" s="309">
        <f>IFERROR(IF(U218="",0,CEILING((U218/$H218),1)*$H218),"")</f>
        <v>2.1</v>
      </c>
      <c r="W218" s="37">
        <f>IFERROR(IF(V218=0,"",ROUNDUP(V218/H218,0)*0.00502),"")</f>
        <v>5.0200000000000002E-3</v>
      </c>
      <c r="X218" s="57"/>
      <c r="Y218" s="58"/>
      <c r="AC218" s="179" t="s">
        <v>1</v>
      </c>
    </row>
    <row r="219" spans="1:29" x14ac:dyDescent="0.2">
      <c r="A219" s="391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92"/>
      <c r="M219" s="390" t="s">
        <v>64</v>
      </c>
      <c r="N219" s="344"/>
      <c r="O219" s="344"/>
      <c r="P219" s="344"/>
      <c r="Q219" s="344"/>
      <c r="R219" s="344"/>
      <c r="S219" s="345"/>
      <c r="T219" s="38" t="s">
        <v>65</v>
      </c>
      <c r="U219" s="310">
        <f>IFERROR(U215/H215,"0")+IFERROR(U216/H216,"0")+IFERROR(U217/H217,"0")+IFERROR(U218/H218,"0")</f>
        <v>0.95238095238095233</v>
      </c>
      <c r="V219" s="310">
        <f>IFERROR(V215/H215,"0")+IFERROR(V216/H216,"0")+IFERROR(V217/H217,"0")+IFERROR(V218/H218,"0")</f>
        <v>1</v>
      </c>
      <c r="W219" s="310">
        <f>IFERROR(IF(W215="",0,W215),"0")+IFERROR(IF(W216="",0,W216),"0")+IFERROR(IF(W217="",0,W217),"0")+IFERROR(IF(W218="",0,W218),"0")</f>
        <v>5.0200000000000002E-3</v>
      </c>
      <c r="X219" s="311"/>
      <c r="Y219" s="311"/>
    </row>
    <row r="220" spans="1:29" x14ac:dyDescent="0.2">
      <c r="A220" s="316"/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92"/>
      <c r="M220" s="390" t="s">
        <v>64</v>
      </c>
      <c r="N220" s="344"/>
      <c r="O220" s="344"/>
      <c r="P220" s="344"/>
      <c r="Q220" s="344"/>
      <c r="R220" s="344"/>
      <c r="S220" s="345"/>
      <c r="T220" s="38" t="s">
        <v>63</v>
      </c>
      <c r="U220" s="310">
        <f>IFERROR(SUM(U215:U218),"0")</f>
        <v>2</v>
      </c>
      <c r="V220" s="310">
        <f>IFERROR(SUM(V215:V218),"0")</f>
        <v>2.1</v>
      </c>
      <c r="W220" s="38"/>
      <c r="X220" s="311"/>
      <c r="Y220" s="311"/>
    </row>
    <row r="221" spans="1:29" ht="14.25" customHeight="1" x14ac:dyDescent="0.25">
      <c r="A221" s="386" t="s">
        <v>66</v>
      </c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03"/>
      <c r="Y221" s="303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87">
        <v>4607091387766</v>
      </c>
      <c r="E222" s="332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9"/>
      <c r="O222" s="389"/>
      <c r="P222" s="389"/>
      <c r="Q222" s="332"/>
      <c r="R222" s="35"/>
      <c r="S222" s="35"/>
      <c r="T222" s="36" t="s">
        <v>63</v>
      </c>
      <c r="U222" s="308">
        <v>2000</v>
      </c>
      <c r="V222" s="309">
        <f t="shared" ref="V222:V227" si="12">IFERROR(IF(U222="",0,CEILING((U222/$H222),1)*$H222),"")</f>
        <v>2000.6999999999998</v>
      </c>
      <c r="W222" s="37">
        <f>IFERROR(IF(V222=0,"",ROUNDUP(V222/H222,0)*0.02175),"")</f>
        <v>5.3722499999999993</v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87">
        <v>4607091387957</v>
      </c>
      <c r="E223" s="332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9"/>
      <c r="O223" s="389"/>
      <c r="P223" s="389"/>
      <c r="Q223" s="332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87">
        <v>4607091387964</v>
      </c>
      <c r="E224" s="332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9"/>
      <c r="O224" s="389"/>
      <c r="P224" s="389"/>
      <c r="Q224" s="332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87">
        <v>4607091381672</v>
      </c>
      <c r="E225" s="332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9"/>
      <c r="O225" s="389"/>
      <c r="P225" s="389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87">
        <v>4607091387537</v>
      </c>
      <c r="E226" s="332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9"/>
      <c r="O226" s="389"/>
      <c r="P226" s="389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87">
        <v>4607091387513</v>
      </c>
      <c r="E227" s="332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9"/>
      <c r="O227" s="389"/>
      <c r="P227" s="389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91"/>
      <c r="B228" s="316"/>
      <c r="C228" s="316"/>
      <c r="D228" s="316"/>
      <c r="E228" s="316"/>
      <c r="F228" s="316"/>
      <c r="G228" s="316"/>
      <c r="H228" s="316"/>
      <c r="I228" s="316"/>
      <c r="J228" s="316"/>
      <c r="K228" s="316"/>
      <c r="L228" s="392"/>
      <c r="M228" s="390" t="s">
        <v>64</v>
      </c>
      <c r="N228" s="344"/>
      <c r="O228" s="344"/>
      <c r="P228" s="344"/>
      <c r="Q228" s="344"/>
      <c r="R228" s="344"/>
      <c r="S228" s="345"/>
      <c r="T228" s="38" t="s">
        <v>65</v>
      </c>
      <c r="U228" s="310">
        <f>IFERROR(U222/H222,"0")+IFERROR(U223/H223,"0")+IFERROR(U224/H224,"0")+IFERROR(U225/H225,"0")+IFERROR(U226/H226,"0")+IFERROR(U227/H227,"0")</f>
        <v>246.9135802469136</v>
      </c>
      <c r="V228" s="310">
        <f>IFERROR(V222/H222,"0")+IFERROR(V223/H223,"0")+IFERROR(V224/H224,"0")+IFERROR(V225/H225,"0")+IFERROR(V226/H226,"0")+IFERROR(V227/H227,"0")</f>
        <v>247</v>
      </c>
      <c r="W228" s="310">
        <f>IFERROR(IF(W222="",0,W222),"0")+IFERROR(IF(W223="",0,W223),"0")+IFERROR(IF(W224="",0,W224),"0")+IFERROR(IF(W225="",0,W225),"0")+IFERROR(IF(W226="",0,W226),"0")+IFERROR(IF(W227="",0,W227),"0")</f>
        <v>5.3722499999999993</v>
      </c>
      <c r="X228" s="311"/>
      <c r="Y228" s="311"/>
    </row>
    <row r="229" spans="1:29" x14ac:dyDescent="0.2">
      <c r="A229" s="316"/>
      <c r="B229" s="316"/>
      <c r="C229" s="316"/>
      <c r="D229" s="316"/>
      <c r="E229" s="316"/>
      <c r="F229" s="316"/>
      <c r="G229" s="316"/>
      <c r="H229" s="316"/>
      <c r="I229" s="316"/>
      <c r="J229" s="316"/>
      <c r="K229" s="316"/>
      <c r="L229" s="392"/>
      <c r="M229" s="390" t="s">
        <v>64</v>
      </c>
      <c r="N229" s="344"/>
      <c r="O229" s="344"/>
      <c r="P229" s="344"/>
      <c r="Q229" s="344"/>
      <c r="R229" s="344"/>
      <c r="S229" s="345"/>
      <c r="T229" s="38" t="s">
        <v>63</v>
      </c>
      <c r="U229" s="310">
        <f>IFERROR(SUM(U222:U227),"0")</f>
        <v>2000</v>
      </c>
      <c r="V229" s="310">
        <f>IFERROR(SUM(V222:V227),"0")</f>
        <v>2000.6999999999998</v>
      </c>
      <c r="W229" s="38"/>
      <c r="X229" s="311"/>
      <c r="Y229" s="311"/>
    </row>
    <row r="230" spans="1:29" ht="14.25" customHeight="1" x14ac:dyDescent="0.25">
      <c r="A230" s="386" t="s">
        <v>198</v>
      </c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16"/>
      <c r="M230" s="316"/>
      <c r="N230" s="316"/>
      <c r="O230" s="316"/>
      <c r="P230" s="316"/>
      <c r="Q230" s="316"/>
      <c r="R230" s="316"/>
      <c r="S230" s="316"/>
      <c r="T230" s="316"/>
      <c r="U230" s="316"/>
      <c r="V230" s="316"/>
      <c r="W230" s="316"/>
      <c r="X230" s="303"/>
      <c r="Y230" s="303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87">
        <v>4607091380880</v>
      </c>
      <c r="E231" s="332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9"/>
      <c r="O231" s="389"/>
      <c r="P231" s="389"/>
      <c r="Q231" s="332"/>
      <c r="R231" s="35"/>
      <c r="S231" s="35"/>
      <c r="T231" s="36" t="s">
        <v>63</v>
      </c>
      <c r="U231" s="308">
        <v>100</v>
      </c>
      <c r="V231" s="309">
        <f>IFERROR(IF(U231="",0,CEILING((U231/$H231),1)*$H231),"")</f>
        <v>100.80000000000001</v>
      </c>
      <c r="W231" s="37">
        <f>IFERROR(IF(V231=0,"",ROUNDUP(V231/H231,0)*0.02175),"")</f>
        <v>0.26100000000000001</v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87">
        <v>4607091384482</v>
      </c>
      <c r="E232" s="332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9"/>
      <c r="O232" s="389"/>
      <c r="P232" s="389"/>
      <c r="Q232" s="332"/>
      <c r="R232" s="35"/>
      <c r="S232" s="35"/>
      <c r="T232" s="36" t="s">
        <v>63</v>
      </c>
      <c r="U232" s="308">
        <v>0</v>
      </c>
      <c r="V232" s="309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87">
        <v>4607091380897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9"/>
      <c r="O233" s="389"/>
      <c r="P233" s="389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87">
        <v>4680115880368</v>
      </c>
      <c r="E234" s="332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522" t="s">
        <v>369</v>
      </c>
      <c r="N234" s="389"/>
      <c r="O234" s="389"/>
      <c r="P234" s="389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91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92"/>
      <c r="M235" s="390" t="s">
        <v>64</v>
      </c>
      <c r="N235" s="344"/>
      <c r="O235" s="344"/>
      <c r="P235" s="344"/>
      <c r="Q235" s="344"/>
      <c r="R235" s="344"/>
      <c r="S235" s="345"/>
      <c r="T235" s="38" t="s">
        <v>65</v>
      </c>
      <c r="U235" s="310">
        <f>IFERROR(U231/H231,"0")+IFERROR(U232/H232,"0")+IFERROR(U233/H233,"0")+IFERROR(U234/H234,"0")</f>
        <v>11.904761904761905</v>
      </c>
      <c r="V235" s="310">
        <f>IFERROR(V231/H231,"0")+IFERROR(V232/H232,"0")+IFERROR(V233/H233,"0")+IFERROR(V234/H234,"0")</f>
        <v>12</v>
      </c>
      <c r="W235" s="310">
        <f>IFERROR(IF(W231="",0,W231),"0")+IFERROR(IF(W232="",0,W232),"0")+IFERROR(IF(W233="",0,W233),"0")+IFERROR(IF(W234="",0,W234),"0")</f>
        <v>0.26100000000000001</v>
      </c>
      <c r="X235" s="311"/>
      <c r="Y235" s="311"/>
    </row>
    <row r="236" spans="1:29" x14ac:dyDescent="0.2">
      <c r="A236" s="316"/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92"/>
      <c r="M236" s="390" t="s">
        <v>64</v>
      </c>
      <c r="N236" s="344"/>
      <c r="O236" s="344"/>
      <c r="P236" s="344"/>
      <c r="Q236" s="344"/>
      <c r="R236" s="344"/>
      <c r="S236" s="345"/>
      <c r="T236" s="38" t="s">
        <v>63</v>
      </c>
      <c r="U236" s="310">
        <f>IFERROR(SUM(U231:U234),"0")</f>
        <v>100</v>
      </c>
      <c r="V236" s="310">
        <f>IFERROR(SUM(V231:V234),"0")</f>
        <v>100.80000000000001</v>
      </c>
      <c r="W236" s="38"/>
      <c r="X236" s="311"/>
      <c r="Y236" s="311"/>
    </row>
    <row r="237" spans="1:29" ht="14.25" customHeight="1" x14ac:dyDescent="0.25">
      <c r="A237" s="386" t="s">
        <v>79</v>
      </c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6"/>
      <c r="P237" s="316"/>
      <c r="Q237" s="316"/>
      <c r="R237" s="316"/>
      <c r="S237" s="316"/>
      <c r="T237" s="316"/>
      <c r="U237" s="316"/>
      <c r="V237" s="316"/>
      <c r="W237" s="316"/>
      <c r="X237" s="303"/>
      <c r="Y237" s="303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87">
        <v>4607091388374</v>
      </c>
      <c r="E238" s="332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523" t="s">
        <v>372</v>
      </c>
      <c r="N238" s="389"/>
      <c r="O238" s="389"/>
      <c r="P238" s="389"/>
      <c r="Q238" s="332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87">
        <v>4607091388381</v>
      </c>
      <c r="E239" s="332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524" t="s">
        <v>375</v>
      </c>
      <c r="N239" s="389"/>
      <c r="O239" s="389"/>
      <c r="P239" s="389"/>
      <c r="Q239" s="332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87">
        <v>4607091388404</v>
      </c>
      <c r="E240" s="332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9"/>
      <c r="O240" s="389"/>
      <c r="P240" s="389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91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92"/>
      <c r="M241" s="390" t="s">
        <v>64</v>
      </c>
      <c r="N241" s="344"/>
      <c r="O241" s="344"/>
      <c r="P241" s="344"/>
      <c r="Q241" s="344"/>
      <c r="R241" s="344"/>
      <c r="S241" s="345"/>
      <c r="T241" s="38" t="s">
        <v>65</v>
      </c>
      <c r="U241" s="310">
        <f>IFERROR(U238/H238,"0")+IFERROR(U239/H239,"0")+IFERROR(U240/H240,"0")</f>
        <v>0</v>
      </c>
      <c r="V241" s="310">
        <f>IFERROR(V238/H238,"0")+IFERROR(V239/H239,"0")+IFERROR(V240/H240,"0")</f>
        <v>0</v>
      </c>
      <c r="W241" s="310">
        <f>IFERROR(IF(W238="",0,W238),"0")+IFERROR(IF(W239="",0,W239),"0")+IFERROR(IF(W240="",0,W240),"0")</f>
        <v>0</v>
      </c>
      <c r="X241" s="311"/>
      <c r="Y241" s="311"/>
    </row>
    <row r="242" spans="1:29" x14ac:dyDescent="0.2">
      <c r="A242" s="316"/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92"/>
      <c r="M242" s="390" t="s">
        <v>64</v>
      </c>
      <c r="N242" s="344"/>
      <c r="O242" s="344"/>
      <c r="P242" s="344"/>
      <c r="Q242" s="344"/>
      <c r="R242" s="344"/>
      <c r="S242" s="345"/>
      <c r="T242" s="38" t="s">
        <v>63</v>
      </c>
      <c r="U242" s="310">
        <f>IFERROR(SUM(U238:U240),"0")</f>
        <v>0</v>
      </c>
      <c r="V242" s="310">
        <f>IFERROR(SUM(V238:V240),"0")</f>
        <v>0</v>
      </c>
      <c r="W242" s="38"/>
      <c r="X242" s="311"/>
      <c r="Y242" s="311"/>
    </row>
    <row r="243" spans="1:29" ht="14.25" customHeight="1" x14ac:dyDescent="0.25">
      <c r="A243" s="386" t="s">
        <v>378</v>
      </c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03"/>
      <c r="Y243" s="303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87">
        <v>4680115881808</v>
      </c>
      <c r="E244" s="332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526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9"/>
      <c r="O244" s="389"/>
      <c r="P244" s="389"/>
      <c r="Q244" s="332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87">
        <v>4680115881822</v>
      </c>
      <c r="E245" s="332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527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9"/>
      <c r="O245" s="389"/>
      <c r="P245" s="389"/>
      <c r="Q245" s="332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87">
        <v>4680115880016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9"/>
      <c r="O246" s="389"/>
      <c r="P246" s="389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91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92"/>
      <c r="M247" s="390" t="s">
        <v>64</v>
      </c>
      <c r="N247" s="344"/>
      <c r="O247" s="344"/>
      <c r="P247" s="344"/>
      <c r="Q247" s="344"/>
      <c r="R247" s="344"/>
      <c r="S247" s="34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92"/>
      <c r="M248" s="390" t="s">
        <v>64</v>
      </c>
      <c r="N248" s="344"/>
      <c r="O248" s="344"/>
      <c r="P248" s="344"/>
      <c r="Q248" s="344"/>
      <c r="R248" s="344"/>
      <c r="S248" s="34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85" t="s">
        <v>386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04"/>
      <c r="Y249" s="304"/>
    </row>
    <row r="250" spans="1:29" ht="14.25" customHeight="1" x14ac:dyDescent="0.25">
      <c r="A250" s="386" t="s">
        <v>103</v>
      </c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03"/>
      <c r="Y250" s="303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87">
        <v>4607091387421</v>
      </c>
      <c r="E251" s="332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9"/>
      <c r="O251" s="389"/>
      <c r="P251" s="389"/>
      <c r="Q251" s="332"/>
      <c r="R251" s="35"/>
      <c r="S251" s="35"/>
      <c r="T251" s="36" t="s">
        <v>63</v>
      </c>
      <c r="U251" s="308">
        <v>0</v>
      </c>
      <c r="V251" s="309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87">
        <v>4607091387421</v>
      </c>
      <c r="E252" s="332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9"/>
      <c r="O252" s="389"/>
      <c r="P252" s="389"/>
      <c r="Q252" s="332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87">
        <v>4607091387452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9"/>
      <c r="O253" s="389"/>
      <c r="P253" s="389"/>
      <c r="Q253" s="332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87">
        <v>4607091387452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9"/>
      <c r="O254" s="389"/>
      <c r="P254" s="389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87">
        <v>4607091385984</v>
      </c>
      <c r="E255" s="332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9"/>
      <c r="O255" s="389"/>
      <c r="P255" s="389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87">
        <v>4607091387438</v>
      </c>
      <c r="E256" s="332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9"/>
      <c r="O256" s="389"/>
      <c r="P256" s="389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87">
        <v>4607091387469</v>
      </c>
      <c r="E257" s="332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9"/>
      <c r="O257" s="389"/>
      <c r="P257" s="389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91"/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92"/>
      <c r="M258" s="390" t="s">
        <v>64</v>
      </c>
      <c r="N258" s="344"/>
      <c r="O258" s="344"/>
      <c r="P258" s="344"/>
      <c r="Q258" s="344"/>
      <c r="R258" s="344"/>
      <c r="S258" s="34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0</v>
      </c>
      <c r="V258" s="310">
        <f>IFERROR(V251/H251,"0")+IFERROR(V252/H252,"0")+IFERROR(V253/H253,"0")+IFERROR(V254/H254,"0")+IFERROR(V255/H255,"0")+IFERROR(V256/H256,"0")+IFERROR(V257/H257,"0")</f>
        <v>0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11"/>
      <c r="Y258" s="311"/>
    </row>
    <row r="259" spans="1:29" x14ac:dyDescent="0.2">
      <c r="A259" s="316"/>
      <c r="B259" s="316"/>
      <c r="C259" s="316"/>
      <c r="D259" s="316"/>
      <c r="E259" s="316"/>
      <c r="F259" s="316"/>
      <c r="G259" s="316"/>
      <c r="H259" s="316"/>
      <c r="I259" s="316"/>
      <c r="J259" s="316"/>
      <c r="K259" s="316"/>
      <c r="L259" s="392"/>
      <c r="M259" s="390" t="s">
        <v>64</v>
      </c>
      <c r="N259" s="344"/>
      <c r="O259" s="344"/>
      <c r="P259" s="344"/>
      <c r="Q259" s="344"/>
      <c r="R259" s="344"/>
      <c r="S259" s="345"/>
      <c r="T259" s="38" t="s">
        <v>63</v>
      </c>
      <c r="U259" s="310">
        <f>IFERROR(SUM(U251:U257),"0")</f>
        <v>0</v>
      </c>
      <c r="V259" s="310">
        <f>IFERROR(SUM(V251:V257),"0")</f>
        <v>0</v>
      </c>
      <c r="W259" s="38"/>
      <c r="X259" s="311"/>
      <c r="Y259" s="311"/>
    </row>
    <row r="260" spans="1:29" ht="14.25" customHeight="1" x14ac:dyDescent="0.25">
      <c r="A260" s="386" t="s">
        <v>59</v>
      </c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6"/>
      <c r="P260" s="316"/>
      <c r="Q260" s="316"/>
      <c r="R260" s="316"/>
      <c r="S260" s="316"/>
      <c r="T260" s="316"/>
      <c r="U260" s="316"/>
      <c r="V260" s="316"/>
      <c r="W260" s="316"/>
      <c r="X260" s="303"/>
      <c r="Y260" s="303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87">
        <v>4607091387292</v>
      </c>
      <c r="E261" s="332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9"/>
      <c r="O261" s="389"/>
      <c r="P261" s="389"/>
      <c r="Q261" s="332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87">
        <v>4607091387315</v>
      </c>
      <c r="E262" s="332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9"/>
      <c r="O262" s="389"/>
      <c r="P262" s="389"/>
      <c r="Q262" s="332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91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92"/>
      <c r="M263" s="390" t="s">
        <v>64</v>
      </c>
      <c r="N263" s="344"/>
      <c r="O263" s="344"/>
      <c r="P263" s="344"/>
      <c r="Q263" s="344"/>
      <c r="R263" s="344"/>
      <c r="S263" s="34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92"/>
      <c r="M264" s="390" t="s">
        <v>64</v>
      </c>
      <c r="N264" s="344"/>
      <c r="O264" s="344"/>
      <c r="P264" s="344"/>
      <c r="Q264" s="344"/>
      <c r="R264" s="344"/>
      <c r="S264" s="34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85" t="s">
        <v>403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4"/>
      <c r="Y265" s="304"/>
    </row>
    <row r="266" spans="1:29" ht="14.25" customHeight="1" x14ac:dyDescent="0.25">
      <c r="A266" s="386" t="s">
        <v>59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03"/>
      <c r="Y266" s="303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87">
        <v>4607091383232</v>
      </c>
      <c r="E267" s="332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53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9"/>
      <c r="O267" s="389"/>
      <c r="P267" s="389"/>
      <c r="Q267" s="332"/>
      <c r="R267" s="35"/>
      <c r="S267" s="35"/>
      <c r="T267" s="36" t="s">
        <v>63</v>
      </c>
      <c r="U267" s="308">
        <v>0</v>
      </c>
      <c r="V267" s="309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87">
        <v>4607091383836</v>
      </c>
      <c r="E268" s="332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9"/>
      <c r="O268" s="389"/>
      <c r="P268" s="389"/>
      <c r="Q268" s="332"/>
      <c r="R268" s="35"/>
      <c r="S268" s="35"/>
      <c r="T268" s="36" t="s">
        <v>63</v>
      </c>
      <c r="U268" s="308">
        <v>0</v>
      </c>
      <c r="V268" s="309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206" t="s">
        <v>1</v>
      </c>
    </row>
    <row r="269" spans="1:29" x14ac:dyDescent="0.2">
      <c r="A269" s="391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92"/>
      <c r="M269" s="390" t="s">
        <v>64</v>
      </c>
      <c r="N269" s="344"/>
      <c r="O269" s="344"/>
      <c r="P269" s="344"/>
      <c r="Q269" s="344"/>
      <c r="R269" s="344"/>
      <c r="S269" s="345"/>
      <c r="T269" s="38" t="s">
        <v>65</v>
      </c>
      <c r="U269" s="310">
        <f>IFERROR(U267/H267,"0")+IFERROR(U268/H268,"0")</f>
        <v>0</v>
      </c>
      <c r="V269" s="310">
        <f>IFERROR(V267/H267,"0")+IFERROR(V268/H268,"0")</f>
        <v>0</v>
      </c>
      <c r="W269" s="310">
        <f>IFERROR(IF(W267="",0,W267),"0")+IFERROR(IF(W268="",0,W268),"0")</f>
        <v>0</v>
      </c>
      <c r="X269" s="311"/>
      <c r="Y269" s="311"/>
    </row>
    <row r="270" spans="1:29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2"/>
      <c r="M270" s="390" t="s">
        <v>64</v>
      </c>
      <c r="N270" s="344"/>
      <c r="O270" s="344"/>
      <c r="P270" s="344"/>
      <c r="Q270" s="344"/>
      <c r="R270" s="344"/>
      <c r="S270" s="345"/>
      <c r="T270" s="38" t="s">
        <v>63</v>
      </c>
      <c r="U270" s="310">
        <f>IFERROR(SUM(U267:U268),"0")</f>
        <v>0</v>
      </c>
      <c r="V270" s="310">
        <f>IFERROR(SUM(V267:V268),"0")</f>
        <v>0</v>
      </c>
      <c r="W270" s="38"/>
      <c r="X270" s="311"/>
      <c r="Y270" s="311"/>
    </row>
    <row r="271" spans="1:29" ht="14.25" customHeight="1" x14ac:dyDescent="0.25">
      <c r="A271" s="386" t="s">
        <v>66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3"/>
      <c r="Y271" s="303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87">
        <v>4607091387919</v>
      </c>
      <c r="E272" s="332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5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9"/>
      <c r="O272" s="389"/>
      <c r="P272" s="389"/>
      <c r="Q272" s="332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87">
        <v>4607091383942</v>
      </c>
      <c r="E273" s="332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54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9"/>
      <c r="O273" s="389"/>
      <c r="P273" s="389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87">
        <v>4607091383959</v>
      </c>
      <c r="E274" s="332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54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9"/>
      <c r="O274" s="389"/>
      <c r="P274" s="389"/>
      <c r="Q274" s="33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209" t="s">
        <v>1</v>
      </c>
    </row>
    <row r="275" spans="1:29" x14ac:dyDescent="0.2">
      <c r="A275" s="391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92"/>
      <c r="M275" s="390" t="s">
        <v>64</v>
      </c>
      <c r="N275" s="344"/>
      <c r="O275" s="344"/>
      <c r="P275" s="344"/>
      <c r="Q275" s="344"/>
      <c r="R275" s="344"/>
      <c r="S275" s="345"/>
      <c r="T275" s="38" t="s">
        <v>65</v>
      </c>
      <c r="U275" s="310">
        <f>IFERROR(U272/H272,"0")+IFERROR(U273/H273,"0")+IFERROR(U274/H274,"0")</f>
        <v>0</v>
      </c>
      <c r="V275" s="310">
        <f>IFERROR(V272/H272,"0")+IFERROR(V273/H273,"0")+IFERROR(V274/H274,"0")</f>
        <v>0</v>
      </c>
      <c r="W275" s="310">
        <f>IFERROR(IF(W272="",0,W272),"0")+IFERROR(IF(W273="",0,W273),"0")+IFERROR(IF(W274="",0,W274),"0")</f>
        <v>0</v>
      </c>
      <c r="X275" s="311"/>
      <c r="Y275" s="311"/>
    </row>
    <row r="276" spans="1:29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2"/>
      <c r="M276" s="390" t="s">
        <v>64</v>
      </c>
      <c r="N276" s="344"/>
      <c r="O276" s="344"/>
      <c r="P276" s="344"/>
      <c r="Q276" s="344"/>
      <c r="R276" s="344"/>
      <c r="S276" s="345"/>
      <c r="T276" s="38" t="s">
        <v>63</v>
      </c>
      <c r="U276" s="310">
        <f>IFERROR(SUM(U272:U274),"0")</f>
        <v>0</v>
      </c>
      <c r="V276" s="310">
        <f>IFERROR(SUM(V272:V274),"0")</f>
        <v>0</v>
      </c>
      <c r="W276" s="38"/>
      <c r="X276" s="311"/>
      <c r="Y276" s="311"/>
    </row>
    <row r="277" spans="1:29" ht="14.25" customHeight="1" x14ac:dyDescent="0.25">
      <c r="A277" s="386" t="s">
        <v>198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3"/>
      <c r="Y277" s="303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87">
        <v>4607091388831</v>
      </c>
      <c r="E278" s="332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9"/>
      <c r="O278" s="389"/>
      <c r="P278" s="389"/>
      <c r="Q278" s="332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91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92"/>
      <c r="M279" s="390" t="s">
        <v>64</v>
      </c>
      <c r="N279" s="344"/>
      <c r="O279" s="344"/>
      <c r="P279" s="344"/>
      <c r="Q279" s="344"/>
      <c r="R279" s="344"/>
      <c r="S279" s="34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2"/>
      <c r="M280" s="390" t="s">
        <v>64</v>
      </c>
      <c r="N280" s="344"/>
      <c r="O280" s="344"/>
      <c r="P280" s="344"/>
      <c r="Q280" s="344"/>
      <c r="R280" s="344"/>
      <c r="S280" s="34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86" t="s">
        <v>79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3"/>
      <c r="Y281" s="303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87">
        <v>4607091383102</v>
      </c>
      <c r="E282" s="332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5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9"/>
      <c r="O282" s="389"/>
      <c r="P282" s="389"/>
      <c r="Q282" s="332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91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92"/>
      <c r="M283" s="390" t="s">
        <v>64</v>
      </c>
      <c r="N283" s="344"/>
      <c r="O283" s="344"/>
      <c r="P283" s="344"/>
      <c r="Q283" s="344"/>
      <c r="R283" s="344"/>
      <c r="S283" s="34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2"/>
      <c r="M284" s="390" t="s">
        <v>64</v>
      </c>
      <c r="N284" s="344"/>
      <c r="O284" s="344"/>
      <c r="P284" s="344"/>
      <c r="Q284" s="344"/>
      <c r="R284" s="344"/>
      <c r="S284" s="34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83" t="s">
        <v>418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49"/>
      <c r="Y285" s="49"/>
    </row>
    <row r="286" spans="1:29" ht="16.5" customHeight="1" x14ac:dyDescent="0.25">
      <c r="A286" s="385" t="s">
        <v>419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04"/>
      <c r="Y286" s="304"/>
    </row>
    <row r="287" spans="1:29" ht="14.25" customHeight="1" x14ac:dyDescent="0.25">
      <c r="A287" s="386" t="s">
        <v>103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3"/>
      <c r="Y287" s="303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87">
        <v>4607091383997</v>
      </c>
      <c r="E288" s="332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9"/>
      <c r="O288" s="389"/>
      <c r="P288" s="389"/>
      <c r="Q288" s="332"/>
      <c r="R288" s="35"/>
      <c r="S288" s="35"/>
      <c r="T288" s="36" t="s">
        <v>63</v>
      </c>
      <c r="U288" s="308">
        <v>0</v>
      </c>
      <c r="V288" s="309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87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5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9"/>
      <c r="O289" s="389"/>
      <c r="P289" s="389"/>
      <c r="Q289" s="332"/>
      <c r="R289" s="35"/>
      <c r="S289" s="35"/>
      <c r="T289" s="36" t="s">
        <v>63</v>
      </c>
      <c r="U289" s="308">
        <v>4500</v>
      </c>
      <c r="V289" s="309">
        <f t="shared" si="14"/>
        <v>4500</v>
      </c>
      <c r="W289" s="37">
        <f>IFERROR(IF(V289=0,"",ROUNDUP(V289/H289,0)*0.02039),"")</f>
        <v>6.1169999999999991</v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87">
        <v>4607091384130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9"/>
      <c r="O290" s="389"/>
      <c r="P290" s="389"/>
      <c r="Q290" s="332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87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54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9"/>
      <c r="O291" s="389"/>
      <c r="P291" s="389"/>
      <c r="Q291" s="332"/>
      <c r="R291" s="35"/>
      <c r="S291" s="35"/>
      <c r="T291" s="36" t="s">
        <v>63</v>
      </c>
      <c r="U291" s="308">
        <v>1500</v>
      </c>
      <c r="V291" s="309">
        <f t="shared" si="14"/>
        <v>1500</v>
      </c>
      <c r="W291" s="37">
        <f>IFERROR(IF(V291=0,"",ROUNDUP(V291/H291,0)*0.02039),"")</f>
        <v>2.0389999999999997</v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87">
        <v>4607091384147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54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9"/>
      <c r="O292" s="389"/>
      <c r="P292" s="389"/>
      <c r="Q292" s="33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IFERROR(IF(V292=0,"",ROUNDUP(V292/H292,0)*0.02175),"")</f>
        <v/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87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550" t="s">
        <v>429</v>
      </c>
      <c r="N293" s="389"/>
      <c r="O293" s="389"/>
      <c r="P293" s="389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87">
        <v>4607091384154</v>
      </c>
      <c r="E294" s="332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5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9"/>
      <c r="O294" s="389"/>
      <c r="P294" s="389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IFERROR(IF(V294=0,"",ROUNDUP(V294/H294,0)*0.00937),"")</f>
        <v/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87">
        <v>4607091384161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9"/>
      <c r="O295" s="389"/>
      <c r="P295" s="389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91"/>
      <c r="B296" s="316"/>
      <c r="C296" s="316"/>
      <c r="D296" s="316"/>
      <c r="E296" s="316"/>
      <c r="F296" s="316"/>
      <c r="G296" s="316"/>
      <c r="H296" s="316"/>
      <c r="I296" s="316"/>
      <c r="J296" s="316"/>
      <c r="K296" s="316"/>
      <c r="L296" s="392"/>
      <c r="M296" s="390" t="s">
        <v>64</v>
      </c>
      <c r="N296" s="344"/>
      <c r="O296" s="344"/>
      <c r="P296" s="344"/>
      <c r="Q296" s="344"/>
      <c r="R296" s="344"/>
      <c r="S296" s="34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400</v>
      </c>
      <c r="V296" s="310">
        <f>IFERROR(V288/H288,"0")+IFERROR(V289/H289,"0")+IFERROR(V290/H290,"0")+IFERROR(V291/H291,"0")+IFERROR(V292/H292,"0")+IFERROR(V293/H293,"0")+IFERROR(V294/H294,"0")+IFERROR(V295/H295,"0")</f>
        <v>400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8.1559999999999988</v>
      </c>
      <c r="X296" s="311"/>
      <c r="Y296" s="311"/>
    </row>
    <row r="297" spans="1:29" x14ac:dyDescent="0.2">
      <c r="A297" s="316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2"/>
      <c r="M297" s="390" t="s">
        <v>64</v>
      </c>
      <c r="N297" s="344"/>
      <c r="O297" s="344"/>
      <c r="P297" s="344"/>
      <c r="Q297" s="344"/>
      <c r="R297" s="344"/>
      <c r="S297" s="345"/>
      <c r="T297" s="38" t="s">
        <v>63</v>
      </c>
      <c r="U297" s="310">
        <f>IFERROR(SUM(U288:U295),"0")</f>
        <v>6000</v>
      </c>
      <c r="V297" s="310">
        <f>IFERROR(SUM(V288:V295),"0")</f>
        <v>6000</v>
      </c>
      <c r="W297" s="38"/>
      <c r="X297" s="311"/>
      <c r="Y297" s="311"/>
    </row>
    <row r="298" spans="1:29" ht="14.25" customHeight="1" x14ac:dyDescent="0.25">
      <c r="A298" s="386" t="s">
        <v>96</v>
      </c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  <c r="S298" s="316"/>
      <c r="T298" s="316"/>
      <c r="U298" s="316"/>
      <c r="V298" s="316"/>
      <c r="W298" s="316"/>
      <c r="X298" s="303"/>
      <c r="Y298" s="303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87">
        <v>4607091383980</v>
      </c>
      <c r="E299" s="332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9"/>
      <c r="O299" s="389"/>
      <c r="P299" s="389"/>
      <c r="Q299" s="332"/>
      <c r="R299" s="35"/>
      <c r="S299" s="35"/>
      <c r="T299" s="36" t="s">
        <v>63</v>
      </c>
      <c r="U299" s="308">
        <v>0</v>
      </c>
      <c r="V299" s="309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87">
        <v>4607091384178</v>
      </c>
      <c r="E300" s="332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9"/>
      <c r="O300" s="389"/>
      <c r="P300" s="389"/>
      <c r="Q300" s="33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1" t="s">
        <v>1</v>
      </c>
    </row>
    <row r="301" spans="1:29" x14ac:dyDescent="0.2">
      <c r="A301" s="391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92"/>
      <c r="M301" s="390" t="s">
        <v>64</v>
      </c>
      <c r="N301" s="344"/>
      <c r="O301" s="344"/>
      <c r="P301" s="344"/>
      <c r="Q301" s="344"/>
      <c r="R301" s="344"/>
      <c r="S301" s="345"/>
      <c r="T301" s="38" t="s">
        <v>65</v>
      </c>
      <c r="U301" s="310">
        <f>IFERROR(U299/H299,"0")+IFERROR(U300/H300,"0")</f>
        <v>0</v>
      </c>
      <c r="V301" s="310">
        <f>IFERROR(V299/H299,"0")+IFERROR(V300/H300,"0")</f>
        <v>0</v>
      </c>
      <c r="W301" s="310">
        <f>IFERROR(IF(W299="",0,W299),"0")+IFERROR(IF(W300="",0,W300),"0")</f>
        <v>0</v>
      </c>
      <c r="X301" s="311"/>
      <c r="Y301" s="311"/>
    </row>
    <row r="302" spans="1:29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2"/>
      <c r="M302" s="390" t="s">
        <v>64</v>
      </c>
      <c r="N302" s="344"/>
      <c r="O302" s="344"/>
      <c r="P302" s="344"/>
      <c r="Q302" s="344"/>
      <c r="R302" s="344"/>
      <c r="S302" s="345"/>
      <c r="T302" s="38" t="s">
        <v>63</v>
      </c>
      <c r="U302" s="310">
        <f>IFERROR(SUM(U299:U300),"0")</f>
        <v>0</v>
      </c>
      <c r="V302" s="310">
        <f>IFERROR(SUM(V299:V300),"0")</f>
        <v>0</v>
      </c>
      <c r="W302" s="38"/>
      <c r="X302" s="311"/>
      <c r="Y302" s="311"/>
    </row>
    <row r="303" spans="1:29" ht="14.25" customHeight="1" x14ac:dyDescent="0.25">
      <c r="A303" s="386" t="s">
        <v>59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3"/>
      <c r="Y303" s="303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87">
        <v>4607091384857</v>
      </c>
      <c r="E304" s="332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55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9"/>
      <c r="O304" s="389"/>
      <c r="P304" s="389"/>
      <c r="Q304" s="332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91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92"/>
      <c r="M305" s="390" t="s">
        <v>64</v>
      </c>
      <c r="N305" s="344"/>
      <c r="O305" s="344"/>
      <c r="P305" s="344"/>
      <c r="Q305" s="344"/>
      <c r="R305" s="344"/>
      <c r="S305" s="34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2"/>
      <c r="M306" s="390" t="s">
        <v>64</v>
      </c>
      <c r="N306" s="344"/>
      <c r="O306" s="344"/>
      <c r="P306" s="344"/>
      <c r="Q306" s="344"/>
      <c r="R306" s="344"/>
      <c r="S306" s="34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86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3"/>
      <c r="Y307" s="303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87">
        <v>4607091384260</v>
      </c>
      <c r="E308" s="332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5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9"/>
      <c r="O308" s="389"/>
      <c r="P308" s="389"/>
      <c r="Q308" s="332"/>
      <c r="R308" s="35"/>
      <c r="S308" s="35"/>
      <c r="T308" s="36" t="s">
        <v>63</v>
      </c>
      <c r="U308" s="308">
        <v>0</v>
      </c>
      <c r="V308" s="309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23" t="s">
        <v>1</v>
      </c>
    </row>
    <row r="309" spans="1:29" x14ac:dyDescent="0.2">
      <c r="A309" s="391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92"/>
      <c r="M309" s="390" t="s">
        <v>64</v>
      </c>
      <c r="N309" s="344"/>
      <c r="O309" s="344"/>
      <c r="P309" s="344"/>
      <c r="Q309" s="344"/>
      <c r="R309" s="344"/>
      <c r="S309" s="345"/>
      <c r="T309" s="38" t="s">
        <v>65</v>
      </c>
      <c r="U309" s="310">
        <f>IFERROR(U308/H308,"0")</f>
        <v>0</v>
      </c>
      <c r="V309" s="310">
        <f>IFERROR(V308/H308,"0")</f>
        <v>0</v>
      </c>
      <c r="W309" s="310">
        <f>IFERROR(IF(W308="",0,W308),"0")</f>
        <v>0</v>
      </c>
      <c r="X309" s="311"/>
      <c r="Y309" s="311"/>
    </row>
    <row r="310" spans="1:29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2"/>
      <c r="M310" s="390" t="s">
        <v>64</v>
      </c>
      <c r="N310" s="344"/>
      <c r="O310" s="344"/>
      <c r="P310" s="344"/>
      <c r="Q310" s="344"/>
      <c r="R310" s="344"/>
      <c r="S310" s="345"/>
      <c r="T310" s="38" t="s">
        <v>63</v>
      </c>
      <c r="U310" s="310">
        <f>IFERROR(SUM(U308:U308),"0")</f>
        <v>0</v>
      </c>
      <c r="V310" s="310">
        <f>IFERROR(SUM(V308:V308),"0")</f>
        <v>0</v>
      </c>
      <c r="W310" s="38"/>
      <c r="X310" s="311"/>
      <c r="Y310" s="311"/>
    </row>
    <row r="311" spans="1:29" ht="14.25" customHeight="1" x14ac:dyDescent="0.25">
      <c r="A311" s="386" t="s">
        <v>198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3"/>
      <c r="Y311" s="303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87">
        <v>4607091384673</v>
      </c>
      <c r="E312" s="332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5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9"/>
      <c r="O312" s="389"/>
      <c r="P312" s="389"/>
      <c r="Q312" s="332"/>
      <c r="R312" s="35"/>
      <c r="S312" s="35"/>
      <c r="T312" s="36" t="s">
        <v>63</v>
      </c>
      <c r="U312" s="308">
        <v>0</v>
      </c>
      <c r="V312" s="30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24" t="s">
        <v>1</v>
      </c>
    </row>
    <row r="313" spans="1:29" x14ac:dyDescent="0.2">
      <c r="A313" s="391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92"/>
      <c r="M313" s="390" t="s">
        <v>64</v>
      </c>
      <c r="N313" s="344"/>
      <c r="O313" s="344"/>
      <c r="P313" s="344"/>
      <c r="Q313" s="344"/>
      <c r="R313" s="344"/>
      <c r="S313" s="345"/>
      <c r="T313" s="38" t="s">
        <v>65</v>
      </c>
      <c r="U313" s="310">
        <f>IFERROR(U312/H312,"0")</f>
        <v>0</v>
      </c>
      <c r="V313" s="310">
        <f>IFERROR(V312/H312,"0")</f>
        <v>0</v>
      </c>
      <c r="W313" s="310">
        <f>IFERROR(IF(W312="",0,W312),"0")</f>
        <v>0</v>
      </c>
      <c r="X313" s="311"/>
      <c r="Y313" s="311"/>
    </row>
    <row r="314" spans="1:29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92"/>
      <c r="M314" s="390" t="s">
        <v>64</v>
      </c>
      <c r="N314" s="344"/>
      <c r="O314" s="344"/>
      <c r="P314" s="344"/>
      <c r="Q314" s="344"/>
      <c r="R314" s="344"/>
      <c r="S314" s="345"/>
      <c r="T314" s="38" t="s">
        <v>63</v>
      </c>
      <c r="U314" s="310">
        <f>IFERROR(SUM(U312:U312),"0")</f>
        <v>0</v>
      </c>
      <c r="V314" s="310">
        <f>IFERROR(SUM(V312:V312),"0")</f>
        <v>0</v>
      </c>
      <c r="W314" s="38"/>
      <c r="X314" s="311"/>
      <c r="Y314" s="311"/>
    </row>
    <row r="315" spans="1:29" ht="16.5" customHeight="1" x14ac:dyDescent="0.25">
      <c r="A315" s="385" t="s">
        <v>444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4"/>
      <c r="Y315" s="304"/>
    </row>
    <row r="316" spans="1:29" ht="14.25" customHeight="1" x14ac:dyDescent="0.25">
      <c r="A316" s="386" t="s">
        <v>103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3"/>
      <c r="Y316" s="303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87">
        <v>4607091384185</v>
      </c>
      <c r="E317" s="332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5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9"/>
      <c r="O317" s="389"/>
      <c r="P317" s="389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87">
        <v>4607091384192</v>
      </c>
      <c r="E318" s="332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5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9"/>
      <c r="O318" s="389"/>
      <c r="P318" s="389"/>
      <c r="Q318" s="332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87">
        <v>4680115881907</v>
      </c>
      <c r="E319" s="332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560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9"/>
      <c r="O319" s="389"/>
      <c r="P319" s="389"/>
      <c r="Q319" s="332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87">
        <v>4607091384680</v>
      </c>
      <c r="E320" s="332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5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9"/>
      <c r="O320" s="389"/>
      <c r="P320" s="389"/>
      <c r="Q320" s="332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91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92"/>
      <c r="M321" s="390" t="s">
        <v>64</v>
      </c>
      <c r="N321" s="344"/>
      <c r="O321" s="344"/>
      <c r="P321" s="344"/>
      <c r="Q321" s="344"/>
      <c r="R321" s="344"/>
      <c r="S321" s="345"/>
      <c r="T321" s="38" t="s">
        <v>65</v>
      </c>
      <c r="U321" s="310">
        <f>IFERROR(U317/H317,"0")+IFERROR(U318/H318,"0")+IFERROR(U319/H319,"0")+IFERROR(U320/H320,"0")</f>
        <v>0</v>
      </c>
      <c r="V321" s="310">
        <f>IFERROR(V317/H317,"0")+IFERROR(V318/H318,"0")+IFERROR(V319/H319,"0")+IFERROR(V320/H320,"0")</f>
        <v>0</v>
      </c>
      <c r="W321" s="310">
        <f>IFERROR(IF(W317="",0,W317),"0")+IFERROR(IF(W318="",0,W318),"0")+IFERROR(IF(W319="",0,W319),"0")+IFERROR(IF(W320="",0,W320),"0")</f>
        <v>0</v>
      </c>
      <c r="X321" s="311"/>
      <c r="Y321" s="311"/>
    </row>
    <row r="322" spans="1:29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92"/>
      <c r="M322" s="390" t="s">
        <v>64</v>
      </c>
      <c r="N322" s="344"/>
      <c r="O322" s="344"/>
      <c r="P322" s="344"/>
      <c r="Q322" s="344"/>
      <c r="R322" s="344"/>
      <c r="S322" s="345"/>
      <c r="T322" s="38" t="s">
        <v>63</v>
      </c>
      <c r="U322" s="310">
        <f>IFERROR(SUM(U317:U320),"0")</f>
        <v>0</v>
      </c>
      <c r="V322" s="310">
        <f>IFERROR(SUM(V317:V320),"0")</f>
        <v>0</v>
      </c>
      <c r="W322" s="38"/>
      <c r="X322" s="311"/>
      <c r="Y322" s="311"/>
    </row>
    <row r="323" spans="1:29" ht="14.25" customHeight="1" x14ac:dyDescent="0.25">
      <c r="A323" s="386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3"/>
      <c r="Y323" s="303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87">
        <v>4607091384802</v>
      </c>
      <c r="E324" s="332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5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9"/>
      <c r="O324" s="389"/>
      <c r="P324" s="389"/>
      <c r="Q324" s="332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87">
        <v>4607091384826</v>
      </c>
      <c r="E325" s="332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9"/>
      <c r="O325" s="389"/>
      <c r="P325" s="389"/>
      <c r="Q325" s="332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91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92"/>
      <c r="M326" s="390" t="s">
        <v>64</v>
      </c>
      <c r="N326" s="344"/>
      <c r="O326" s="344"/>
      <c r="P326" s="344"/>
      <c r="Q326" s="344"/>
      <c r="R326" s="344"/>
      <c r="S326" s="34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92"/>
      <c r="M327" s="390" t="s">
        <v>64</v>
      </c>
      <c r="N327" s="344"/>
      <c r="O327" s="344"/>
      <c r="P327" s="344"/>
      <c r="Q327" s="344"/>
      <c r="R327" s="344"/>
      <c r="S327" s="34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86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3"/>
      <c r="Y328" s="303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87">
        <v>4607091384246</v>
      </c>
      <c r="E329" s="332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5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9"/>
      <c r="O329" s="389"/>
      <c r="P329" s="389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87">
        <v>4680115881976</v>
      </c>
      <c r="E330" s="332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565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9"/>
      <c r="O330" s="389"/>
      <c r="P330" s="389"/>
      <c r="Q330" s="332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87">
        <v>4607091384253</v>
      </c>
      <c r="E331" s="332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9"/>
      <c r="O331" s="389"/>
      <c r="P331" s="389"/>
      <c r="Q331" s="332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87">
        <v>4680115881969</v>
      </c>
      <c r="E332" s="332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567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9"/>
      <c r="O332" s="389"/>
      <c r="P332" s="389"/>
      <c r="Q332" s="332"/>
      <c r="R332" s="35"/>
      <c r="S332" s="35"/>
      <c r="T332" s="36" t="s">
        <v>63</v>
      </c>
      <c r="U332" s="308">
        <v>0</v>
      </c>
      <c r="V332" s="309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234" t="s">
        <v>1</v>
      </c>
    </row>
    <row r="333" spans="1:29" x14ac:dyDescent="0.2">
      <c r="A333" s="391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92"/>
      <c r="M333" s="390" t="s">
        <v>64</v>
      </c>
      <c r="N333" s="344"/>
      <c r="O333" s="344"/>
      <c r="P333" s="344"/>
      <c r="Q333" s="344"/>
      <c r="R333" s="344"/>
      <c r="S333" s="345"/>
      <c r="T333" s="38" t="s">
        <v>65</v>
      </c>
      <c r="U333" s="310">
        <f>IFERROR(U329/H329,"0")+IFERROR(U330/H330,"0")+IFERROR(U331/H331,"0")+IFERROR(U332/H332,"0")</f>
        <v>0</v>
      </c>
      <c r="V333" s="310">
        <f>IFERROR(V329/H329,"0")+IFERROR(V330/H330,"0")+IFERROR(V331/H331,"0")+IFERROR(V332/H332,"0")</f>
        <v>0</v>
      </c>
      <c r="W333" s="310">
        <f>IFERROR(IF(W329="",0,W329),"0")+IFERROR(IF(W330="",0,W330),"0")+IFERROR(IF(W331="",0,W331),"0")+IFERROR(IF(W332="",0,W332),"0")</f>
        <v>0</v>
      </c>
      <c r="X333" s="311"/>
      <c r="Y333" s="311"/>
    </row>
    <row r="334" spans="1:29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2"/>
      <c r="M334" s="390" t="s">
        <v>64</v>
      </c>
      <c r="N334" s="344"/>
      <c r="O334" s="344"/>
      <c r="P334" s="344"/>
      <c r="Q334" s="344"/>
      <c r="R334" s="344"/>
      <c r="S334" s="345"/>
      <c r="T334" s="38" t="s">
        <v>63</v>
      </c>
      <c r="U334" s="310">
        <f>IFERROR(SUM(U329:U332),"0")</f>
        <v>0</v>
      </c>
      <c r="V334" s="310">
        <f>IFERROR(SUM(V329:V332),"0")</f>
        <v>0</v>
      </c>
      <c r="W334" s="38"/>
      <c r="X334" s="311"/>
      <c r="Y334" s="311"/>
    </row>
    <row r="335" spans="1:29" ht="14.25" customHeight="1" x14ac:dyDescent="0.25">
      <c r="A335" s="386" t="s">
        <v>198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3"/>
      <c r="Y335" s="303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87">
        <v>4607091389357</v>
      </c>
      <c r="E336" s="332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568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9"/>
      <c r="O336" s="389"/>
      <c r="P336" s="389"/>
      <c r="Q336" s="332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91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92"/>
      <c r="M337" s="390" t="s">
        <v>64</v>
      </c>
      <c r="N337" s="344"/>
      <c r="O337" s="344"/>
      <c r="P337" s="344"/>
      <c r="Q337" s="344"/>
      <c r="R337" s="344"/>
      <c r="S337" s="34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92"/>
      <c r="M338" s="390" t="s">
        <v>64</v>
      </c>
      <c r="N338" s="344"/>
      <c r="O338" s="344"/>
      <c r="P338" s="344"/>
      <c r="Q338" s="344"/>
      <c r="R338" s="344"/>
      <c r="S338" s="34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83" t="s">
        <v>467</v>
      </c>
      <c r="B339" s="384"/>
      <c r="C339" s="384"/>
      <c r="D339" s="384"/>
      <c r="E339" s="384"/>
      <c r="F339" s="384"/>
      <c r="G339" s="384"/>
      <c r="H339" s="384"/>
      <c r="I339" s="384"/>
      <c r="J339" s="384"/>
      <c r="K339" s="384"/>
      <c r="L339" s="384"/>
      <c r="M339" s="384"/>
      <c r="N339" s="384"/>
      <c r="O339" s="384"/>
      <c r="P339" s="384"/>
      <c r="Q339" s="384"/>
      <c r="R339" s="384"/>
      <c r="S339" s="384"/>
      <c r="T339" s="384"/>
      <c r="U339" s="384"/>
      <c r="V339" s="384"/>
      <c r="W339" s="384"/>
      <c r="X339" s="49"/>
      <c r="Y339" s="49"/>
    </row>
    <row r="340" spans="1:29" ht="16.5" customHeight="1" x14ac:dyDescent="0.25">
      <c r="A340" s="385" t="s">
        <v>468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4"/>
      <c r="Y340" s="304"/>
    </row>
    <row r="341" spans="1:29" ht="14.25" customHeight="1" x14ac:dyDescent="0.25">
      <c r="A341" s="386" t="s">
        <v>103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3"/>
      <c r="Y341" s="303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87">
        <v>4607091389708</v>
      </c>
      <c r="E342" s="332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5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9"/>
      <c r="O342" s="389"/>
      <c r="P342" s="389"/>
      <c r="Q342" s="332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87">
        <v>4607091389692</v>
      </c>
      <c r="E343" s="332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570" t="s">
        <v>473</v>
      </c>
      <c r="N343" s="389"/>
      <c r="O343" s="389"/>
      <c r="P343" s="389"/>
      <c r="Q343" s="332"/>
      <c r="R343" s="35"/>
      <c r="S343" s="35"/>
      <c r="T343" s="36" t="s">
        <v>63</v>
      </c>
      <c r="U343" s="308">
        <v>0</v>
      </c>
      <c r="V343" s="309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237" t="s">
        <v>1</v>
      </c>
    </row>
    <row r="344" spans="1:29" x14ac:dyDescent="0.2">
      <c r="A344" s="391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92"/>
      <c r="M344" s="390" t="s">
        <v>64</v>
      </c>
      <c r="N344" s="344"/>
      <c r="O344" s="344"/>
      <c r="P344" s="344"/>
      <c r="Q344" s="344"/>
      <c r="R344" s="344"/>
      <c r="S344" s="345"/>
      <c r="T344" s="38" t="s">
        <v>65</v>
      </c>
      <c r="U344" s="310">
        <f>IFERROR(U342/H342,"0")+IFERROR(U343/H343,"0")</f>
        <v>0</v>
      </c>
      <c r="V344" s="310">
        <f>IFERROR(V342/H342,"0")+IFERROR(V343/H343,"0")</f>
        <v>0</v>
      </c>
      <c r="W344" s="310">
        <f>IFERROR(IF(W342="",0,W342),"0")+IFERROR(IF(W343="",0,W343),"0")</f>
        <v>0</v>
      </c>
      <c r="X344" s="311"/>
      <c r="Y344" s="311"/>
    </row>
    <row r="345" spans="1:29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92"/>
      <c r="M345" s="390" t="s">
        <v>64</v>
      </c>
      <c r="N345" s="344"/>
      <c r="O345" s="344"/>
      <c r="P345" s="344"/>
      <c r="Q345" s="344"/>
      <c r="R345" s="344"/>
      <c r="S345" s="345"/>
      <c r="T345" s="38" t="s">
        <v>63</v>
      </c>
      <c r="U345" s="310">
        <f>IFERROR(SUM(U342:U343),"0")</f>
        <v>0</v>
      </c>
      <c r="V345" s="310">
        <f>IFERROR(SUM(V342:V343),"0")</f>
        <v>0</v>
      </c>
      <c r="W345" s="38"/>
      <c r="X345" s="311"/>
      <c r="Y345" s="311"/>
    </row>
    <row r="346" spans="1:29" ht="14.25" customHeight="1" x14ac:dyDescent="0.25">
      <c r="A346" s="386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3"/>
      <c r="Y346" s="303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87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1" t="s">
        <v>476</v>
      </c>
      <c r="N347" s="389"/>
      <c r="O347" s="389"/>
      <c r="P347" s="389"/>
      <c r="Q347" s="332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87">
        <v>4680115883185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2" t="s">
        <v>480</v>
      </c>
      <c r="N348" s="389"/>
      <c r="O348" s="389"/>
      <c r="P348" s="389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87">
        <v>4607091389753</v>
      </c>
      <c r="E349" s="332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5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89"/>
      <c r="O349" s="389"/>
      <c r="P349" s="389"/>
      <c r="Q349" s="33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>IFERROR(IF(V349=0,"",ROUNDUP(V349/H349,0)*0.00753),"")</f>
        <v/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87">
        <v>4607091389760</v>
      </c>
      <c r="E350" s="332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89"/>
      <c r="O350" s="389"/>
      <c r="P350" s="389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87">
        <v>4607091389746</v>
      </c>
      <c r="E351" s="332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89"/>
      <c r="O351" s="389"/>
      <c r="P351" s="389"/>
      <c r="Q351" s="33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>IFERROR(IF(V351=0,"",ROUNDUP(V351/H351,0)*0.00753),"")</f>
        <v/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87">
        <v>4680115883147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76" t="s">
        <v>489</v>
      </c>
      <c r="N352" s="389"/>
      <c r="O352" s="389"/>
      <c r="P352" s="389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87">
        <v>4607091384338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89"/>
      <c r="O353" s="389"/>
      <c r="P353" s="389"/>
      <c r="Q353" s="332"/>
      <c r="R353" s="35"/>
      <c r="S353" s="35"/>
      <c r="T353" s="36" t="s">
        <v>63</v>
      </c>
      <c r="U353" s="308">
        <v>4</v>
      </c>
      <c r="V353" s="309">
        <f t="shared" si="15"/>
        <v>4.2</v>
      </c>
      <c r="W353" s="37">
        <f t="shared" si="16"/>
        <v>1.004E-2</v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87">
        <v>4680115883154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78" t="s">
        <v>494</v>
      </c>
      <c r="N354" s="389"/>
      <c r="O354" s="389"/>
      <c r="P354" s="389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87">
        <v>4607091389524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89"/>
      <c r="O355" s="389"/>
      <c r="P355" s="389"/>
      <c r="Q355" s="33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87">
        <v>4680115883161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0" t="s">
        <v>499</v>
      </c>
      <c r="N356" s="389"/>
      <c r="O356" s="389"/>
      <c r="P356" s="389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87">
        <v>4607091384345</v>
      </c>
      <c r="E357" s="332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89"/>
      <c r="O357" s="389"/>
      <c r="P357" s="389"/>
      <c r="Q357" s="332"/>
      <c r="R357" s="35"/>
      <c r="S357" s="35"/>
      <c r="T357" s="36" t="s">
        <v>63</v>
      </c>
      <c r="U357" s="308">
        <v>2</v>
      </c>
      <c r="V357" s="309">
        <f t="shared" si="15"/>
        <v>2.1</v>
      </c>
      <c r="W357" s="37">
        <f t="shared" si="16"/>
        <v>5.0200000000000002E-3</v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87">
        <v>4680115883178</v>
      </c>
      <c r="E358" s="332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582" t="s">
        <v>504</v>
      </c>
      <c r="N358" s="389"/>
      <c r="O358" s="389"/>
      <c r="P358" s="389"/>
      <c r="Q358" s="332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87">
        <v>4607091389531</v>
      </c>
      <c r="E359" s="332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89"/>
      <c r="O359" s="389"/>
      <c r="P359" s="389"/>
      <c r="Q359" s="332"/>
      <c r="R359" s="35"/>
      <c r="S359" s="35"/>
      <c r="T359" s="36" t="s">
        <v>63</v>
      </c>
      <c r="U359" s="308">
        <v>0</v>
      </c>
      <c r="V359" s="309">
        <f t="shared" si="15"/>
        <v>0</v>
      </c>
      <c r="W359" s="37" t="str">
        <f t="shared" si="16"/>
        <v/>
      </c>
      <c r="X359" s="57"/>
      <c r="Y359" s="58"/>
      <c r="AC359" s="250" t="s">
        <v>1</v>
      </c>
    </row>
    <row r="360" spans="1:29" x14ac:dyDescent="0.2">
      <c r="A360" s="391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92"/>
      <c r="M360" s="390" t="s">
        <v>64</v>
      </c>
      <c r="N360" s="344"/>
      <c r="O360" s="344"/>
      <c r="P360" s="344"/>
      <c r="Q360" s="344"/>
      <c r="R360" s="344"/>
      <c r="S360" s="34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2.8571428571428568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3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1.506E-2</v>
      </c>
      <c r="X360" s="311"/>
      <c r="Y360" s="311"/>
    </row>
    <row r="361" spans="1:29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92"/>
      <c r="M361" s="390" t="s">
        <v>64</v>
      </c>
      <c r="N361" s="344"/>
      <c r="O361" s="344"/>
      <c r="P361" s="344"/>
      <c r="Q361" s="344"/>
      <c r="R361" s="344"/>
      <c r="S361" s="345"/>
      <c r="T361" s="38" t="s">
        <v>63</v>
      </c>
      <c r="U361" s="310">
        <f>IFERROR(SUM(U347:U359),"0")</f>
        <v>6</v>
      </c>
      <c r="V361" s="310">
        <f>IFERROR(SUM(V347:V359),"0")</f>
        <v>6.3000000000000007</v>
      </c>
      <c r="W361" s="38"/>
      <c r="X361" s="311"/>
      <c r="Y361" s="311"/>
    </row>
    <row r="362" spans="1:29" ht="14.25" customHeight="1" x14ac:dyDescent="0.25">
      <c r="A362" s="386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3"/>
      <c r="Y362" s="303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87">
        <v>4607091389685</v>
      </c>
      <c r="E363" s="332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5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9"/>
      <c r="O363" s="389"/>
      <c r="P363" s="389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87">
        <v>4607091389654</v>
      </c>
      <c r="E364" s="332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5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9"/>
      <c r="O364" s="389"/>
      <c r="P364" s="389"/>
      <c r="Q364" s="332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87">
        <v>4607091384352</v>
      </c>
      <c r="E365" s="332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9"/>
      <c r="O365" s="389"/>
      <c r="P365" s="389"/>
      <c r="Q365" s="332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87">
        <v>4607091389661</v>
      </c>
      <c r="E366" s="332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5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9"/>
      <c r="O366" s="389"/>
      <c r="P366" s="389"/>
      <c r="Q366" s="332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91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92"/>
      <c r="M367" s="390" t="s">
        <v>64</v>
      </c>
      <c r="N367" s="344"/>
      <c r="O367" s="344"/>
      <c r="P367" s="344"/>
      <c r="Q367" s="344"/>
      <c r="R367" s="344"/>
      <c r="S367" s="34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2"/>
      <c r="M368" s="390" t="s">
        <v>64</v>
      </c>
      <c r="N368" s="344"/>
      <c r="O368" s="344"/>
      <c r="P368" s="344"/>
      <c r="Q368" s="344"/>
      <c r="R368" s="344"/>
      <c r="S368" s="34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86" t="s">
        <v>198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3"/>
      <c r="Y369" s="303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87">
        <v>4680115881648</v>
      </c>
      <c r="E370" s="332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588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9"/>
      <c r="O370" s="389"/>
      <c r="P370" s="389"/>
      <c r="Q370" s="332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91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92"/>
      <c r="M371" s="390" t="s">
        <v>64</v>
      </c>
      <c r="N371" s="344"/>
      <c r="O371" s="344"/>
      <c r="P371" s="344"/>
      <c r="Q371" s="344"/>
      <c r="R371" s="344"/>
      <c r="S371" s="34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92"/>
      <c r="M372" s="390" t="s">
        <v>64</v>
      </c>
      <c r="N372" s="344"/>
      <c r="O372" s="344"/>
      <c r="P372" s="344"/>
      <c r="Q372" s="344"/>
      <c r="R372" s="344"/>
      <c r="S372" s="34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86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3"/>
      <c r="Y373" s="303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87">
        <v>4680115883017</v>
      </c>
      <c r="E374" s="332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589" t="s">
        <v>520</v>
      </c>
      <c r="N374" s="389"/>
      <c r="O374" s="389"/>
      <c r="P374" s="389"/>
      <c r="Q374" s="332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87">
        <v>4680115883031</v>
      </c>
      <c r="E375" s="332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590" t="s">
        <v>523</v>
      </c>
      <c r="N375" s="389"/>
      <c r="O375" s="389"/>
      <c r="P375" s="389"/>
      <c r="Q375" s="332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87">
        <v>4680115883024</v>
      </c>
      <c r="E376" s="332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591" t="s">
        <v>526</v>
      </c>
      <c r="N376" s="389"/>
      <c r="O376" s="389"/>
      <c r="P376" s="389"/>
      <c r="Q376" s="332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91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92"/>
      <c r="M377" s="390" t="s">
        <v>64</v>
      </c>
      <c r="N377" s="344"/>
      <c r="O377" s="344"/>
      <c r="P377" s="344"/>
      <c r="Q377" s="344"/>
      <c r="R377" s="344"/>
      <c r="S377" s="34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2"/>
      <c r="M378" s="390" t="s">
        <v>64</v>
      </c>
      <c r="N378" s="344"/>
      <c r="O378" s="344"/>
      <c r="P378" s="344"/>
      <c r="Q378" s="344"/>
      <c r="R378" s="344"/>
      <c r="S378" s="34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85" t="s">
        <v>527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4"/>
      <c r="Y379" s="304"/>
    </row>
    <row r="380" spans="1:29" ht="14.25" customHeight="1" x14ac:dyDescent="0.25">
      <c r="A380" s="386" t="s">
        <v>96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3"/>
      <c r="Y380" s="303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87">
        <v>4607091389388</v>
      </c>
      <c r="E381" s="332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9"/>
      <c r="O381" s="389"/>
      <c r="P381" s="389"/>
      <c r="Q381" s="332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87">
        <v>4607091389364</v>
      </c>
      <c r="E382" s="332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9"/>
      <c r="O382" s="389"/>
      <c r="P382" s="389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91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92"/>
      <c r="M383" s="390" t="s">
        <v>64</v>
      </c>
      <c r="N383" s="344"/>
      <c r="O383" s="344"/>
      <c r="P383" s="344"/>
      <c r="Q383" s="344"/>
      <c r="R383" s="344"/>
      <c r="S383" s="34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16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2"/>
      <c r="M384" s="390" t="s">
        <v>64</v>
      </c>
      <c r="N384" s="344"/>
      <c r="O384" s="344"/>
      <c r="P384" s="344"/>
      <c r="Q384" s="344"/>
      <c r="R384" s="344"/>
      <c r="S384" s="34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86" t="s">
        <v>59</v>
      </c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16"/>
      <c r="M385" s="316"/>
      <c r="N385" s="316"/>
      <c r="O385" s="316"/>
      <c r="P385" s="316"/>
      <c r="Q385" s="316"/>
      <c r="R385" s="316"/>
      <c r="S385" s="316"/>
      <c r="T385" s="316"/>
      <c r="U385" s="316"/>
      <c r="V385" s="316"/>
      <c r="W385" s="316"/>
      <c r="X385" s="303"/>
      <c r="Y385" s="303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87">
        <v>4680115882911</v>
      </c>
      <c r="E386" s="332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594" t="s">
        <v>534</v>
      </c>
      <c r="N386" s="389"/>
      <c r="O386" s="389"/>
      <c r="P386" s="389"/>
      <c r="Q386" s="332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87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89"/>
      <c r="O387" s="389"/>
      <c r="P387" s="389"/>
      <c r="Q387" s="332"/>
      <c r="R387" s="35"/>
      <c r="S387" s="35"/>
      <c r="T387" s="36" t="s">
        <v>63</v>
      </c>
      <c r="U387" s="308">
        <v>4</v>
      </c>
      <c r="V387" s="309">
        <f t="shared" si="17"/>
        <v>4.2</v>
      </c>
      <c r="W387" s="37">
        <f>IFERROR(IF(V387=0,"",ROUNDUP(V387/H387,0)*0.00753),"")</f>
        <v>7.5300000000000002E-3</v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87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6" t="s">
        <v>539</v>
      </c>
      <c r="N388" s="389"/>
      <c r="O388" s="389"/>
      <c r="P388" s="389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87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89"/>
      <c r="O389" s="389"/>
      <c r="P389" s="389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87">
        <v>4680115880771</v>
      </c>
      <c r="E390" s="332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9"/>
      <c r="O390" s="389"/>
      <c r="P390" s="389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87">
        <v>4607091389500</v>
      </c>
      <c r="E391" s="332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9"/>
      <c r="O391" s="389"/>
      <c r="P391" s="389"/>
      <c r="Q391" s="332"/>
      <c r="R391" s="35"/>
      <c r="S391" s="35"/>
      <c r="T391" s="36" t="s">
        <v>63</v>
      </c>
      <c r="U391" s="308">
        <v>4</v>
      </c>
      <c r="V391" s="309">
        <f t="shared" si="17"/>
        <v>4.2</v>
      </c>
      <c r="W391" s="37">
        <f>IFERROR(IF(V391=0,"",ROUNDUP(V391/H391,0)*0.00502),"")</f>
        <v>1.004E-2</v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87">
        <v>4680115881983</v>
      </c>
      <c r="E392" s="332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600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9"/>
      <c r="O392" s="389"/>
      <c r="P392" s="389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91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92"/>
      <c r="M393" s="390" t="s">
        <v>64</v>
      </c>
      <c r="N393" s="344"/>
      <c r="O393" s="344"/>
      <c r="P393" s="344"/>
      <c r="Q393" s="344"/>
      <c r="R393" s="344"/>
      <c r="S393" s="34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2.8571428571428568</v>
      </c>
      <c r="V393" s="310">
        <f>IFERROR(V386/H386,"0")+IFERROR(V387/H387,"0")+IFERROR(V388/H388,"0")+IFERROR(V389/H389,"0")+IFERROR(V390/H390,"0")+IFERROR(V391/H391,"0")+IFERROR(V392/H392,"0")</f>
        <v>3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1.7570000000000002E-2</v>
      </c>
      <c r="X393" s="311"/>
      <c r="Y393" s="311"/>
    </row>
    <row r="394" spans="1:29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2"/>
      <c r="M394" s="390" t="s">
        <v>64</v>
      </c>
      <c r="N394" s="344"/>
      <c r="O394" s="344"/>
      <c r="P394" s="344"/>
      <c r="Q394" s="344"/>
      <c r="R394" s="344"/>
      <c r="S394" s="345"/>
      <c r="T394" s="38" t="s">
        <v>63</v>
      </c>
      <c r="U394" s="310">
        <f>IFERROR(SUM(U386:U392),"0")</f>
        <v>8</v>
      </c>
      <c r="V394" s="310">
        <f>IFERROR(SUM(V386:V392),"0")</f>
        <v>8.4</v>
      </c>
      <c r="W394" s="38"/>
      <c r="X394" s="311"/>
      <c r="Y394" s="311"/>
    </row>
    <row r="395" spans="1:29" ht="14.25" customHeight="1" x14ac:dyDescent="0.25">
      <c r="A395" s="386" t="s">
        <v>79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3"/>
      <c r="Y395" s="303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87">
        <v>4680115883000</v>
      </c>
      <c r="E396" s="332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601" t="s">
        <v>550</v>
      </c>
      <c r="N396" s="389"/>
      <c r="O396" s="389"/>
      <c r="P396" s="389"/>
      <c r="Q396" s="332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91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92"/>
      <c r="M397" s="390" t="s">
        <v>64</v>
      </c>
      <c r="N397" s="344"/>
      <c r="O397" s="344"/>
      <c r="P397" s="344"/>
      <c r="Q397" s="344"/>
      <c r="R397" s="344"/>
      <c r="S397" s="34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2"/>
      <c r="M398" s="390" t="s">
        <v>64</v>
      </c>
      <c r="N398" s="344"/>
      <c r="O398" s="344"/>
      <c r="P398" s="344"/>
      <c r="Q398" s="344"/>
      <c r="R398" s="344"/>
      <c r="S398" s="34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86" t="s">
        <v>91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3"/>
      <c r="Y399" s="303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87">
        <v>4680115882980</v>
      </c>
      <c r="E400" s="332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602" t="s">
        <v>553</v>
      </c>
      <c r="N400" s="389"/>
      <c r="O400" s="389"/>
      <c r="P400" s="389"/>
      <c r="Q400" s="332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91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92"/>
      <c r="M401" s="390" t="s">
        <v>64</v>
      </c>
      <c r="N401" s="344"/>
      <c r="O401" s="344"/>
      <c r="P401" s="344"/>
      <c r="Q401" s="344"/>
      <c r="R401" s="344"/>
      <c r="S401" s="34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2"/>
      <c r="M402" s="390" t="s">
        <v>64</v>
      </c>
      <c r="N402" s="344"/>
      <c r="O402" s="344"/>
      <c r="P402" s="344"/>
      <c r="Q402" s="344"/>
      <c r="R402" s="344"/>
      <c r="S402" s="34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83" t="s">
        <v>554</v>
      </c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384"/>
      <c r="O403" s="384"/>
      <c r="P403" s="384"/>
      <c r="Q403" s="384"/>
      <c r="R403" s="384"/>
      <c r="S403" s="384"/>
      <c r="T403" s="384"/>
      <c r="U403" s="384"/>
      <c r="V403" s="384"/>
      <c r="W403" s="384"/>
      <c r="X403" s="49"/>
      <c r="Y403" s="49"/>
    </row>
    <row r="404" spans="1:29" ht="16.5" customHeight="1" x14ac:dyDescent="0.25">
      <c r="A404" s="385" t="s">
        <v>554</v>
      </c>
      <c r="B404" s="316"/>
      <c r="C404" s="316"/>
      <c r="D404" s="316"/>
      <c r="E404" s="316"/>
      <c r="F404" s="316"/>
      <c r="G404" s="316"/>
      <c r="H404" s="316"/>
      <c r="I404" s="316"/>
      <c r="J404" s="316"/>
      <c r="K404" s="316"/>
      <c r="L404" s="316"/>
      <c r="M404" s="316"/>
      <c r="N404" s="316"/>
      <c r="O404" s="316"/>
      <c r="P404" s="316"/>
      <c r="Q404" s="316"/>
      <c r="R404" s="316"/>
      <c r="S404" s="316"/>
      <c r="T404" s="316"/>
      <c r="U404" s="316"/>
      <c r="V404" s="316"/>
      <c r="W404" s="316"/>
      <c r="X404" s="304"/>
      <c r="Y404" s="304"/>
    </row>
    <row r="405" spans="1:29" ht="14.25" customHeight="1" x14ac:dyDescent="0.25">
      <c r="A405" s="386" t="s">
        <v>103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3"/>
      <c r="Y405" s="303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87">
        <v>4607091389067</v>
      </c>
      <c r="E406" s="332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9"/>
      <c r="O406" s="389"/>
      <c r="P406" s="389"/>
      <c r="Q406" s="332"/>
      <c r="R406" s="35"/>
      <c r="S406" s="35"/>
      <c r="T406" s="36" t="s">
        <v>63</v>
      </c>
      <c r="U406" s="308">
        <v>0</v>
      </c>
      <c r="V406" s="309">
        <f t="shared" ref="V406:V415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87">
        <v>4607091383522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9"/>
      <c r="O407" s="389"/>
      <c r="P407" s="389"/>
      <c r="Q407" s="332"/>
      <c r="R407" s="35"/>
      <c r="S407" s="35"/>
      <c r="T407" s="36" t="s">
        <v>63</v>
      </c>
      <c r="U407" s="308">
        <v>0</v>
      </c>
      <c r="V407" s="309">
        <f t="shared" si="18"/>
        <v>0</v>
      </c>
      <c r="W407" s="37" t="str">
        <f>IFERROR(IF(V407=0,"",ROUNDUP(V407/H407,0)*0.01196),"")</f>
        <v/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87">
        <v>4607091384437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605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9"/>
      <c r="O408" s="389"/>
      <c r="P408" s="389"/>
      <c r="Q408" s="33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87">
        <v>4607091389104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9"/>
      <c r="O409" s="389"/>
      <c r="P409" s="389"/>
      <c r="Q409" s="33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87">
        <v>4607091389036</v>
      </c>
      <c r="E410" s="332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60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89"/>
      <c r="O410" s="389"/>
      <c r="P410" s="389"/>
      <c r="Q410" s="33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87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608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89"/>
      <c r="O411" s="389"/>
      <c r="P411" s="389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87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609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89"/>
      <c r="O412" s="389"/>
      <c r="P412" s="389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87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610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89"/>
      <c r="O413" s="389"/>
      <c r="P413" s="389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87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89"/>
      <c r="O414" s="389"/>
      <c r="P414" s="389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87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612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89"/>
      <c r="O415" s="389"/>
      <c r="P415" s="389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91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2"/>
      <c r="M416" s="390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29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2"/>
      <c r="M417" s="390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IFERROR(SUM(U406:U415),"0")</f>
        <v>0</v>
      </c>
      <c r="V417" s="310">
        <f>IFERROR(SUM(V406:V415),"0")</f>
        <v>0</v>
      </c>
      <c r="W417" s="38"/>
      <c r="X417" s="311"/>
      <c r="Y417" s="311"/>
    </row>
    <row r="418" spans="1:29" ht="14.25" customHeight="1" x14ac:dyDescent="0.25">
      <c r="A418" s="386" t="s">
        <v>96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87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89"/>
      <c r="O419" s="389"/>
      <c r="P419" s="389"/>
      <c r="Q419" s="332"/>
      <c r="R419" s="35"/>
      <c r="S419" s="35"/>
      <c r="T419" s="36" t="s">
        <v>63</v>
      </c>
      <c r="U419" s="308">
        <v>300</v>
      </c>
      <c r="V419" s="309">
        <f>IFERROR(IF(U419="",0,CEILING((U419/$H419),1)*$H419),"")</f>
        <v>300.96000000000004</v>
      </c>
      <c r="W419" s="37">
        <f>IFERROR(IF(V419=0,"",ROUNDUP(V419/H419,0)*0.01196),"")</f>
        <v>0.68171999999999999</v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87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61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89"/>
      <c r="O420" s="389"/>
      <c r="P420" s="389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91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2"/>
      <c r="M421" s="390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56.818181818181813</v>
      </c>
      <c r="V421" s="310">
        <f>IFERROR(V419/H419,"0")+IFERROR(V420/H420,"0")</f>
        <v>57.000000000000007</v>
      </c>
      <c r="W421" s="310">
        <f>IFERROR(IF(W419="",0,W419),"0")+IFERROR(IF(W420="",0,W420),"0")</f>
        <v>0.68171999999999999</v>
      </c>
      <c r="X421" s="311"/>
      <c r="Y421" s="311"/>
    </row>
    <row r="422" spans="1:29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2"/>
      <c r="M422" s="390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300</v>
      </c>
      <c r="V422" s="310">
        <f>IFERROR(SUM(V419:V420),"0")</f>
        <v>300.96000000000004</v>
      </c>
      <c r="W422" s="38"/>
      <c r="X422" s="311"/>
      <c r="Y422" s="311"/>
    </row>
    <row r="423" spans="1:29" ht="14.25" customHeight="1" x14ac:dyDescent="0.25">
      <c r="A423" s="386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87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615" t="s">
        <v>581</v>
      </c>
      <c r="N424" s="389"/>
      <c r="O424" s="389"/>
      <c r="P424" s="389"/>
      <c r="Q424" s="332"/>
      <c r="R424" s="35"/>
      <c r="S424" s="35"/>
      <c r="T424" s="36" t="s">
        <v>63</v>
      </c>
      <c r="U424" s="308">
        <v>0</v>
      </c>
      <c r="V424" s="309">
        <f t="shared" ref="V424:V432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87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6" t="s">
        <v>584</v>
      </c>
      <c r="N425" s="389"/>
      <c r="O425" s="389"/>
      <c r="P425" s="389"/>
      <c r="Q425" s="332"/>
      <c r="R425" s="35"/>
      <c r="S425" s="35"/>
      <c r="T425" s="36" t="s">
        <v>63</v>
      </c>
      <c r="U425" s="308">
        <v>100</v>
      </c>
      <c r="V425" s="309">
        <f t="shared" si="19"/>
        <v>100.32000000000001</v>
      </c>
      <c r="W425" s="37">
        <f>IFERROR(IF(V425=0,"",ROUNDUP(V425/H425,0)*0.01196),"")</f>
        <v>0.22724</v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87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7" t="s">
        <v>587</v>
      </c>
      <c r="N426" s="389"/>
      <c r="O426" s="389"/>
      <c r="P426" s="389"/>
      <c r="Q426" s="332"/>
      <c r="R426" s="35"/>
      <c r="S426" s="35"/>
      <c r="T426" s="36" t="s">
        <v>63</v>
      </c>
      <c r="U426" s="308">
        <v>100</v>
      </c>
      <c r="V426" s="309">
        <f t="shared" si="19"/>
        <v>100.32000000000001</v>
      </c>
      <c r="W426" s="37">
        <f>IFERROR(IF(V426=0,"",ROUNDUP(V426/H426,0)*0.01196),"")</f>
        <v>0.22724</v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87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618" t="s">
        <v>590</v>
      </c>
      <c r="N427" s="389"/>
      <c r="O427" s="389"/>
      <c r="P427" s="389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87">
        <v>4680115882072</v>
      </c>
      <c r="E428" s="332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619" t="s">
        <v>590</v>
      </c>
      <c r="N428" s="389"/>
      <c r="O428" s="389"/>
      <c r="P428" s="389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87">
        <v>4680115882102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0" t="s">
        <v>594</v>
      </c>
      <c r="N429" s="389"/>
      <c r="O429" s="389"/>
      <c r="P429" s="389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87">
        <v>4680115882102</v>
      </c>
      <c r="E430" s="332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621" t="s">
        <v>594</v>
      </c>
      <c r="N430" s="389"/>
      <c r="O430" s="389"/>
      <c r="P430" s="389"/>
      <c r="Q430" s="332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87">
        <v>4680115882096</v>
      </c>
      <c r="E431" s="332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622" t="s">
        <v>598</v>
      </c>
      <c r="N431" s="389"/>
      <c r="O431" s="389"/>
      <c r="P431" s="389"/>
      <c r="Q431" s="332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87">
        <v>4680115882096</v>
      </c>
      <c r="E432" s="332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623" t="s">
        <v>598</v>
      </c>
      <c r="N432" s="389"/>
      <c r="O432" s="389"/>
      <c r="P432" s="389"/>
      <c r="Q432" s="332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91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92"/>
      <c r="M433" s="390" t="s">
        <v>64</v>
      </c>
      <c r="N433" s="344"/>
      <c r="O433" s="344"/>
      <c r="P433" s="344"/>
      <c r="Q433" s="344"/>
      <c r="R433" s="344"/>
      <c r="S433" s="34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37.878787878787875</v>
      </c>
      <c r="V433" s="310">
        <f>IFERROR(V424/H424,"0")+IFERROR(V425/H425,"0")+IFERROR(V426/H426,"0")+IFERROR(V427/H427,"0")+IFERROR(V428/H428,"0")+IFERROR(V429/H429,"0")+IFERROR(V430/H430,"0")+IFERROR(V431/H431,"0")+IFERROR(V432/H432,"0")</f>
        <v>38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0.45448</v>
      </c>
      <c r="X433" s="311"/>
      <c r="Y433" s="311"/>
    </row>
    <row r="434" spans="1:29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92"/>
      <c r="M434" s="390" t="s">
        <v>64</v>
      </c>
      <c r="N434" s="344"/>
      <c r="O434" s="344"/>
      <c r="P434" s="344"/>
      <c r="Q434" s="344"/>
      <c r="R434" s="344"/>
      <c r="S434" s="345"/>
      <c r="T434" s="38" t="s">
        <v>63</v>
      </c>
      <c r="U434" s="310">
        <f>IFERROR(SUM(U424:U432),"0")</f>
        <v>200</v>
      </c>
      <c r="V434" s="310">
        <f>IFERROR(SUM(V424:V432),"0")</f>
        <v>200.64000000000001</v>
      </c>
      <c r="W434" s="38"/>
      <c r="X434" s="311"/>
      <c r="Y434" s="311"/>
    </row>
    <row r="435" spans="1:29" ht="14.25" customHeight="1" x14ac:dyDescent="0.25">
      <c r="A435" s="386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3"/>
      <c r="Y435" s="303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87">
        <v>4607091383409</v>
      </c>
      <c r="E436" s="332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9"/>
      <c r="O436" s="389"/>
      <c r="P436" s="389"/>
      <c r="Q436" s="332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87">
        <v>4607091383416</v>
      </c>
      <c r="E437" s="332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9"/>
      <c r="O437" s="389"/>
      <c r="P437" s="389"/>
      <c r="Q437" s="332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91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92"/>
      <c r="M438" s="390" t="s">
        <v>64</v>
      </c>
      <c r="N438" s="344"/>
      <c r="O438" s="344"/>
      <c r="P438" s="344"/>
      <c r="Q438" s="344"/>
      <c r="R438" s="344"/>
      <c r="S438" s="34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92"/>
      <c r="M439" s="390" t="s">
        <v>64</v>
      </c>
      <c r="N439" s="344"/>
      <c r="O439" s="344"/>
      <c r="P439" s="344"/>
      <c r="Q439" s="344"/>
      <c r="R439" s="344"/>
      <c r="S439" s="34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83" t="s">
        <v>604</v>
      </c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84"/>
      <c r="O440" s="384"/>
      <c r="P440" s="384"/>
      <c r="Q440" s="384"/>
      <c r="R440" s="384"/>
      <c r="S440" s="384"/>
      <c r="T440" s="384"/>
      <c r="U440" s="384"/>
      <c r="V440" s="384"/>
      <c r="W440" s="384"/>
      <c r="X440" s="49"/>
      <c r="Y440" s="49"/>
    </row>
    <row r="441" spans="1:29" ht="16.5" customHeight="1" x14ac:dyDescent="0.25">
      <c r="A441" s="385" t="s">
        <v>605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4"/>
      <c r="Y441" s="304"/>
    </row>
    <row r="442" spans="1:29" ht="14.25" customHeight="1" x14ac:dyDescent="0.25">
      <c r="A442" s="386" t="s">
        <v>103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3"/>
      <c r="Y442" s="303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87">
        <v>4680115881099</v>
      </c>
      <c r="E443" s="332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626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9"/>
      <c r="O443" s="389"/>
      <c r="P443" s="389"/>
      <c r="Q443" s="332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87">
        <v>4680115881150</v>
      </c>
      <c r="E444" s="332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627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9"/>
      <c r="O444" s="389"/>
      <c r="P444" s="389"/>
      <c r="Q444" s="332"/>
      <c r="R444" s="35"/>
      <c r="S444" s="35"/>
      <c r="T444" s="36" t="s">
        <v>63</v>
      </c>
      <c r="U444" s="308">
        <v>0</v>
      </c>
      <c r="V444" s="309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294" t="s">
        <v>1</v>
      </c>
    </row>
    <row r="445" spans="1:29" x14ac:dyDescent="0.2">
      <c r="A445" s="391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92"/>
      <c r="M445" s="390" t="s">
        <v>64</v>
      </c>
      <c r="N445" s="344"/>
      <c r="O445" s="344"/>
      <c r="P445" s="344"/>
      <c r="Q445" s="344"/>
      <c r="R445" s="344"/>
      <c r="S445" s="345"/>
      <c r="T445" s="38" t="s">
        <v>65</v>
      </c>
      <c r="U445" s="310">
        <f>IFERROR(U443/H443,"0")+IFERROR(U444/H444,"0")</f>
        <v>0</v>
      </c>
      <c r="V445" s="310">
        <f>IFERROR(V443/H443,"0")+IFERROR(V444/H444,"0")</f>
        <v>0</v>
      </c>
      <c r="W445" s="310">
        <f>IFERROR(IF(W443="",0,W443),"0")+IFERROR(IF(W444="",0,W444),"0")</f>
        <v>0</v>
      </c>
      <c r="X445" s="311"/>
      <c r="Y445" s="311"/>
    </row>
    <row r="446" spans="1:29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92"/>
      <c r="M446" s="390" t="s">
        <v>64</v>
      </c>
      <c r="N446" s="344"/>
      <c r="O446" s="344"/>
      <c r="P446" s="344"/>
      <c r="Q446" s="344"/>
      <c r="R446" s="344"/>
      <c r="S446" s="345"/>
      <c r="T446" s="38" t="s">
        <v>63</v>
      </c>
      <c r="U446" s="310">
        <f>IFERROR(SUM(U443:U444),"0")</f>
        <v>0</v>
      </c>
      <c r="V446" s="310">
        <f>IFERROR(SUM(V443:V444),"0")</f>
        <v>0</v>
      </c>
      <c r="W446" s="38"/>
      <c r="X446" s="311"/>
      <c r="Y446" s="311"/>
    </row>
    <row r="447" spans="1:29" ht="14.25" customHeight="1" x14ac:dyDescent="0.25">
      <c r="A447" s="386" t="s">
        <v>96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3"/>
      <c r="Y447" s="303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87">
        <v>4680115881112</v>
      </c>
      <c r="E448" s="332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62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9"/>
      <c r="O448" s="389"/>
      <c r="P448" s="389"/>
      <c r="Q448" s="332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87">
        <v>4680115881129</v>
      </c>
      <c r="E449" s="332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62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9"/>
      <c r="O449" s="389"/>
      <c r="P449" s="389"/>
      <c r="Q449" s="332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91"/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92"/>
      <c r="M450" s="390" t="s">
        <v>64</v>
      </c>
      <c r="N450" s="344"/>
      <c r="O450" s="344"/>
      <c r="P450" s="344"/>
      <c r="Q450" s="344"/>
      <c r="R450" s="344"/>
      <c r="S450" s="34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16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92"/>
      <c r="M451" s="390" t="s">
        <v>64</v>
      </c>
      <c r="N451" s="344"/>
      <c r="O451" s="344"/>
      <c r="P451" s="344"/>
      <c r="Q451" s="344"/>
      <c r="R451" s="344"/>
      <c r="S451" s="34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86" t="s">
        <v>59</v>
      </c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16"/>
      <c r="N452" s="316"/>
      <c r="O452" s="316"/>
      <c r="P452" s="316"/>
      <c r="Q452" s="316"/>
      <c r="R452" s="316"/>
      <c r="S452" s="316"/>
      <c r="T452" s="316"/>
      <c r="U452" s="316"/>
      <c r="V452" s="316"/>
      <c r="W452" s="316"/>
      <c r="X452" s="303"/>
      <c r="Y452" s="303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87">
        <v>4680115881167</v>
      </c>
      <c r="E453" s="33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630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9"/>
      <c r="O453" s="389"/>
      <c r="P453" s="389"/>
      <c r="Q453" s="33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87">
        <v>4680115881136</v>
      </c>
      <c r="E454" s="332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631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9"/>
      <c r="O454" s="389"/>
      <c r="P454" s="389"/>
      <c r="Q454" s="332"/>
      <c r="R454" s="35"/>
      <c r="S454" s="35"/>
      <c r="T454" s="36" t="s">
        <v>63</v>
      </c>
      <c r="U454" s="308">
        <v>0</v>
      </c>
      <c r="V454" s="309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298" t="s">
        <v>1</v>
      </c>
    </row>
    <row r="455" spans="1:29" x14ac:dyDescent="0.2">
      <c r="A455" s="391"/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92"/>
      <c r="M455" s="390" t="s">
        <v>64</v>
      </c>
      <c r="N455" s="344"/>
      <c r="O455" s="344"/>
      <c r="P455" s="344"/>
      <c r="Q455" s="344"/>
      <c r="R455" s="344"/>
      <c r="S455" s="345"/>
      <c r="T455" s="38" t="s">
        <v>65</v>
      </c>
      <c r="U455" s="310">
        <f>IFERROR(U453/H453,"0")+IFERROR(U454/H454,"0")</f>
        <v>0</v>
      </c>
      <c r="V455" s="310">
        <f>IFERROR(V453/H453,"0")+IFERROR(V454/H454,"0")</f>
        <v>0</v>
      </c>
      <c r="W455" s="310">
        <f>IFERROR(IF(W453="",0,W453),"0")+IFERROR(IF(W454="",0,W454),"0")</f>
        <v>0</v>
      </c>
      <c r="X455" s="311"/>
      <c r="Y455" s="311"/>
    </row>
    <row r="456" spans="1:29" x14ac:dyDescent="0.2">
      <c r="A456" s="316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92"/>
      <c r="M456" s="390" t="s">
        <v>64</v>
      </c>
      <c r="N456" s="344"/>
      <c r="O456" s="344"/>
      <c r="P456" s="344"/>
      <c r="Q456" s="344"/>
      <c r="R456" s="344"/>
      <c r="S456" s="345"/>
      <c r="T456" s="38" t="s">
        <v>63</v>
      </c>
      <c r="U456" s="310">
        <f>IFERROR(SUM(U453:U454),"0")</f>
        <v>0</v>
      </c>
      <c r="V456" s="310">
        <f>IFERROR(SUM(V453:V454),"0")</f>
        <v>0</v>
      </c>
      <c r="W456" s="38"/>
      <c r="X456" s="311"/>
      <c r="Y456" s="311"/>
    </row>
    <row r="457" spans="1:29" ht="14.25" customHeight="1" x14ac:dyDescent="0.25">
      <c r="A457" s="386" t="s">
        <v>66</v>
      </c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16"/>
      <c r="N457" s="316"/>
      <c r="O457" s="316"/>
      <c r="P457" s="316"/>
      <c r="Q457" s="316"/>
      <c r="R457" s="316"/>
      <c r="S457" s="316"/>
      <c r="T457" s="316"/>
      <c r="U457" s="316"/>
      <c r="V457" s="316"/>
      <c r="W457" s="316"/>
      <c r="X457" s="303"/>
      <c r="Y457" s="303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87">
        <v>4680115881143</v>
      </c>
      <c r="E458" s="332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632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9"/>
      <c r="O458" s="389"/>
      <c r="P458" s="389"/>
      <c r="Q458" s="33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87">
        <v>4680115881068</v>
      </c>
      <c r="E459" s="332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633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9"/>
      <c r="O459" s="389"/>
      <c r="P459" s="389"/>
      <c r="Q459" s="332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87">
        <v>4680115881075</v>
      </c>
      <c r="E460" s="332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634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9"/>
      <c r="O460" s="389"/>
      <c r="P460" s="389"/>
      <c r="Q460" s="332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91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92"/>
      <c r="M461" s="390" t="s">
        <v>64</v>
      </c>
      <c r="N461" s="344"/>
      <c r="O461" s="344"/>
      <c r="P461" s="344"/>
      <c r="Q461" s="344"/>
      <c r="R461" s="344"/>
      <c r="S461" s="345"/>
      <c r="T461" s="38" t="s">
        <v>65</v>
      </c>
      <c r="U461" s="310">
        <f>IFERROR(U458/H458,"0")+IFERROR(U459/H459,"0")+IFERROR(U460/H460,"0")</f>
        <v>0</v>
      </c>
      <c r="V461" s="310">
        <f>IFERROR(V458/H458,"0")+IFERROR(V459/H459,"0")+IFERROR(V460/H460,"0")</f>
        <v>0</v>
      </c>
      <c r="W461" s="310">
        <f>IFERROR(IF(W458="",0,W458),"0")+IFERROR(IF(W459="",0,W459),"0")+IFERROR(IF(W460="",0,W460),"0")</f>
        <v>0</v>
      </c>
      <c r="X461" s="311"/>
      <c r="Y461" s="311"/>
    </row>
    <row r="462" spans="1:29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92"/>
      <c r="M462" s="390" t="s">
        <v>64</v>
      </c>
      <c r="N462" s="344"/>
      <c r="O462" s="344"/>
      <c r="P462" s="344"/>
      <c r="Q462" s="344"/>
      <c r="R462" s="344"/>
      <c r="S462" s="345"/>
      <c r="T462" s="38" t="s">
        <v>63</v>
      </c>
      <c r="U462" s="310">
        <f>IFERROR(SUM(U458:U460),"0")</f>
        <v>0</v>
      </c>
      <c r="V462" s="310">
        <f>IFERROR(SUM(V458:V460),"0")</f>
        <v>0</v>
      </c>
      <c r="W462" s="38"/>
      <c r="X462" s="311"/>
      <c r="Y462" s="311"/>
    </row>
    <row r="463" spans="1:29" ht="15" customHeight="1" x14ac:dyDescent="0.2">
      <c r="A463" s="63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27"/>
      <c r="M463" s="635" t="s">
        <v>624</v>
      </c>
      <c r="N463" s="318"/>
      <c r="O463" s="318"/>
      <c r="P463" s="318"/>
      <c r="Q463" s="318"/>
      <c r="R463" s="318"/>
      <c r="S463" s="319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9852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9885.5999999999985</v>
      </c>
      <c r="W463" s="38"/>
      <c r="X463" s="311"/>
      <c r="Y463" s="311"/>
    </row>
    <row r="464" spans="1:29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27"/>
      <c r="M464" s="635" t="s">
        <v>625</v>
      </c>
      <c r="N464" s="318"/>
      <c r="O464" s="318"/>
      <c r="P464" s="318"/>
      <c r="Q464" s="318"/>
      <c r="R464" s="318"/>
      <c r="S464" s="319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10286.949110149111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10322.699999999997</v>
      </c>
      <c r="W464" s="38"/>
      <c r="X464" s="311"/>
      <c r="Y464" s="311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27"/>
      <c r="M465" s="635" t="s">
        <v>626</v>
      </c>
      <c r="N465" s="318"/>
      <c r="O465" s="318"/>
      <c r="P465" s="318"/>
      <c r="Q465" s="318"/>
      <c r="R465" s="318"/>
      <c r="S465" s="319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17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17</v>
      </c>
      <c r="W465" s="38"/>
      <c r="X465" s="311"/>
      <c r="Y465" s="311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27"/>
      <c r="M466" s="635" t="s">
        <v>628</v>
      </c>
      <c r="N466" s="318"/>
      <c r="O466" s="318"/>
      <c r="P466" s="318"/>
      <c r="Q466" s="318"/>
      <c r="R466" s="318"/>
      <c r="S466" s="319"/>
      <c r="T466" s="38" t="s">
        <v>63</v>
      </c>
      <c r="U466" s="310">
        <f>GrossWeightTotal+PalletQtyTotal*25</f>
        <v>10711.949110149111</v>
      </c>
      <c r="V466" s="310">
        <f>GrossWeightTotalR+PalletQtyTotalR*25</f>
        <v>10747.699999999997</v>
      </c>
      <c r="W466" s="38"/>
      <c r="X466" s="311"/>
      <c r="Y466" s="311"/>
    </row>
    <row r="467" spans="1:28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27"/>
      <c r="M467" s="635" t="s">
        <v>629</v>
      </c>
      <c r="N467" s="318"/>
      <c r="O467" s="318"/>
      <c r="P467" s="318"/>
      <c r="Q467" s="318"/>
      <c r="R467" s="318"/>
      <c r="S467" s="319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889.31778098444772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894</v>
      </c>
      <c r="W467" s="38"/>
      <c r="X467" s="311"/>
      <c r="Y467" s="311"/>
    </row>
    <row r="468" spans="1:28" ht="14.25" customHeight="1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27"/>
      <c r="M468" s="635" t="s">
        <v>630</v>
      </c>
      <c r="N468" s="318"/>
      <c r="O468" s="318"/>
      <c r="P468" s="318"/>
      <c r="Q468" s="318"/>
      <c r="R468" s="318"/>
      <c r="S468" s="319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17.632969999999993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2" t="s">
        <v>58</v>
      </c>
      <c r="C470" s="637" t="s">
        <v>94</v>
      </c>
      <c r="D470" s="639"/>
      <c r="E470" s="639"/>
      <c r="F470" s="640"/>
      <c r="G470" s="637" t="s">
        <v>217</v>
      </c>
      <c r="H470" s="639"/>
      <c r="I470" s="639"/>
      <c r="J470" s="639"/>
      <c r="K470" s="639"/>
      <c r="L470" s="640"/>
      <c r="M470" s="637" t="s">
        <v>418</v>
      </c>
      <c r="N470" s="640"/>
      <c r="O470" s="637" t="s">
        <v>467</v>
      </c>
      <c r="P470" s="640"/>
      <c r="Q470" s="302" t="s">
        <v>554</v>
      </c>
      <c r="R470" s="302" t="s">
        <v>604</v>
      </c>
      <c r="S470" s="1"/>
      <c r="T470" s="1"/>
      <c r="Y470" s="53"/>
      <c r="AB470" s="1"/>
    </row>
    <row r="471" spans="1:28" ht="14.25" customHeight="1" thickTop="1" x14ac:dyDescent="0.2">
      <c r="A471" s="641" t="s">
        <v>633</v>
      </c>
      <c r="B471" s="637" t="s">
        <v>58</v>
      </c>
      <c r="C471" s="637" t="s">
        <v>95</v>
      </c>
      <c r="D471" s="637" t="s">
        <v>102</v>
      </c>
      <c r="E471" s="637" t="s">
        <v>94</v>
      </c>
      <c r="F471" s="637" t="s">
        <v>208</v>
      </c>
      <c r="G471" s="637" t="s">
        <v>218</v>
      </c>
      <c r="H471" s="637" t="s">
        <v>225</v>
      </c>
      <c r="I471" s="637" t="s">
        <v>244</v>
      </c>
      <c r="J471" s="637" t="s">
        <v>308</v>
      </c>
      <c r="K471" s="637" t="s">
        <v>386</v>
      </c>
      <c r="L471" s="637" t="s">
        <v>403</v>
      </c>
      <c r="M471" s="637" t="s">
        <v>419</v>
      </c>
      <c r="N471" s="637" t="s">
        <v>444</v>
      </c>
      <c r="O471" s="637" t="s">
        <v>468</v>
      </c>
      <c r="P471" s="637" t="s">
        <v>527</v>
      </c>
      <c r="Q471" s="637" t="s">
        <v>554</v>
      </c>
      <c r="R471" s="637" t="s">
        <v>605</v>
      </c>
      <c r="S471" s="1"/>
      <c r="T471" s="1"/>
      <c r="Y471" s="53"/>
      <c r="AB471" s="1"/>
    </row>
    <row r="472" spans="1:28" ht="13.5" customHeight="1" thickBot="1" x14ac:dyDescent="0.25">
      <c r="A472" s="642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549.30000000000007</v>
      </c>
      <c r="F473" s="47">
        <f>IFERROR(V122*1,"0")+IFERROR(V123*1,"0")+IFERROR(V124*1,"0")+IFERROR(V125*1,"0")</f>
        <v>105.3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4.2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2.1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2708.4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6000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6.3000000000000007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8.4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501.6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2023-08-18T10:42:34Z</dcterms:modified>
</cp:coreProperties>
</file>