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<sst xmlns="http://schemas.openxmlformats.org/spreadsheetml/2006/main" count="786" uniqueCount="328">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</sst>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/>
      <c r="I5" s="327"/>
      <c r="J5" s="327"/>
      <c r="K5" s="325"/>
      <c r="M5" s="25" t="s">
        <v>10</v>
      </c>
      <c r="N5" s="320">
        <v>45159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51" customFormat="1" ht="24" customHeight="1" x14ac:dyDescent="0.2">
      <c r="A6" s="303" t="s">
        <v>13</v>
      </c>
      <c r="B6" s="170"/>
      <c r="C6" s="171"/>
      <c r="D6" s="304" t="s">
        <v>312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Понедельник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313" t="str">
        <f>IFERROR(VLOOKUP(DeliveryAddress,Table,3,0),1)</f>
        <v>2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51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0.33333333333333331</v>
      </c>
      <c r="O8" s="298"/>
      <c r="Q8" s="167"/>
      <c r="R8" s="173"/>
      <c r="S8" s="309"/>
      <c r="T8" s="310"/>
      <c r="Y8" s="52"/>
      <c r="Z8" s="52"/>
      <c r="AA8" s="52"/>
    </row>
    <row r="9" spans="1:28" s="151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51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50" t="s">
        <v>56</v>
      </c>
      <c r="S18" s="150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8"/>
      <c r="Y20" s="148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8"/>
      <c r="Y26" s="148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210</v>
      </c>
      <c r="V30" s="154">
        <f>IFERROR(IF(U30="","",U30),"")</f>
        <v>210</v>
      </c>
      <c r="W30" s="37">
        <f>IFERROR(IF(U30="","",U30*0.00936),"")</f>
        <v>1.9656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210</v>
      </c>
      <c r="V32" s="155">
        <f>IFERROR(SUM(V28:V31),"0")</f>
        <v>210</v>
      </c>
      <c r="W32" s="155">
        <f>IFERROR(IF(W28="",0,W28),"0")+IFERROR(IF(W29="",0,W29),"0")+IFERROR(IF(W30="",0,W30),"0")+IFERROR(IF(W31="",0,W31),"0")</f>
        <v>1.9656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315</v>
      </c>
      <c r="V33" s="155">
        <f>IFERROR(SUMPRODUCT(V28:V31*H28:H31),"0")</f>
        <v>315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8"/>
      <c r="Y34" s="148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19</v>
      </c>
      <c r="V39" s="154">
        <f>IFERROR(IF(U39="","",U39),"")</f>
        <v>19</v>
      </c>
      <c r="W39" s="37">
        <f>IFERROR(IF(U39="","",U39*0.0155),"")</f>
        <v>0.29449999999999998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19</v>
      </c>
      <c r="V40" s="155">
        <f>IFERROR(SUM(V36:V39),"0")</f>
        <v>19</v>
      </c>
      <c r="W40" s="155">
        <f>IFERROR(IF(W36="",0,W36),"0")+IFERROR(IF(W37="",0,W37),"0")+IFERROR(IF(W38="",0,W38),"0")+IFERROR(IF(W39="",0,W39),"0")</f>
        <v>0.29449999999999998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114</v>
      </c>
      <c r="V41" s="155">
        <f>IFERROR(SUMPRODUCT(V36:V39*H36:H39),"0")</f>
        <v>114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8"/>
      <c r="Y42" s="148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8"/>
      <c r="Y48" s="148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30</v>
      </c>
      <c r="V55" s="154">
        <f t="shared" si="0"/>
        <v>30</v>
      </c>
      <c r="W55" s="37">
        <f t="shared" si="1"/>
        <v>0.46499999999999997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30</v>
      </c>
      <c r="V56" s="155">
        <f>IFERROR(SUM(V50:V55),"0")</f>
        <v>30</v>
      </c>
      <c r="W56" s="155">
        <f>IFERROR(IF(W50="",0,W50),"0")+IFERROR(IF(W51="",0,W51),"0")+IFERROR(IF(W52="",0,W52),"0")+IFERROR(IF(W53="",0,W53),"0")+IFERROR(IF(W54="",0,W54),"0")+IFERROR(IF(W55="",0,W55),"0")</f>
        <v>0.46499999999999997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216</v>
      </c>
      <c r="V57" s="155">
        <f>IFERROR(SUMPRODUCT(V50:V55*H50:H55),"0")</f>
        <v>216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8"/>
      <c r="Y58" s="148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70</v>
      </c>
      <c r="V61" s="154">
        <f>IFERROR(IF(U61="","",U61),"")</f>
        <v>70</v>
      </c>
      <c r="W61" s="37">
        <f>IFERROR(IF(U61="","",U61*0.00855),"")</f>
        <v>0.59850000000000003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70</v>
      </c>
      <c r="V62" s="155">
        <f>IFERROR(SUM(V60:V61),"0")</f>
        <v>70</v>
      </c>
      <c r="W62" s="155">
        <f>IFERROR(IF(W60="",0,W60),"0")+IFERROR(IF(W61="",0,W61),"0")</f>
        <v>0.59850000000000003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350</v>
      </c>
      <c r="V63" s="155">
        <f>IFERROR(SUMPRODUCT(V60:V61*H60:H61),"0")</f>
        <v>350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8"/>
      <c r="Y64" s="148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8"/>
      <c r="Y69" s="148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8"/>
      <c r="Y75" s="148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54</v>
      </c>
      <c r="V79" s="154">
        <f t="shared" si="2"/>
        <v>54</v>
      </c>
      <c r="W79" s="37">
        <f t="shared" si="3"/>
        <v>0.96552000000000004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35</v>
      </c>
      <c r="V82" s="154">
        <f t="shared" si="2"/>
        <v>35</v>
      </c>
      <c r="W82" s="37">
        <f t="shared" si="3"/>
        <v>0.62580000000000002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89</v>
      </c>
      <c r="V83" s="155">
        <f>IFERROR(SUM(V77:V82),"0")</f>
        <v>89</v>
      </c>
      <c r="W83" s="155">
        <f>IFERROR(IF(W77="",0,W77),"0")+IFERROR(IF(W78="",0,W78),"0")+IFERROR(IF(W79="",0,W79),"0")+IFERROR(IF(W80="",0,W80),"0")+IFERROR(IF(W81="",0,W81),"0")+IFERROR(IF(W82="",0,W82),"0")</f>
        <v>1.5913200000000001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320.39999999999998</v>
      </c>
      <c r="V84" s="155">
        <f>IFERROR(SUMPRODUCT(V77:V82*H77:H82),"0")</f>
        <v>320.39999999999998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8"/>
      <c r="Y85" s="148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8"/>
      <c r="Y92" s="148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27</v>
      </c>
      <c r="V94" s="154">
        <f>IFERROR(IF(U94="","",U94),"")</f>
        <v>27</v>
      </c>
      <c r="W94" s="37">
        <f>IFERROR(IF(U94="","",U94*0.0155),"")</f>
        <v>0.41849999999999998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90</v>
      </c>
      <c r="V95" s="154">
        <f>IFERROR(IF(U95="","",U95),"")</f>
        <v>90</v>
      </c>
      <c r="W95" s="37">
        <f>IFERROR(IF(U95="","",U95*0.0155),"")</f>
        <v>1.395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29</v>
      </c>
      <c r="V96" s="154">
        <f>IFERROR(IF(U96="","",U96),"")</f>
        <v>29</v>
      </c>
      <c r="W96" s="37">
        <f>IFERROR(IF(U96="","",U96*0.0155),"")</f>
        <v>0.44950000000000001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150</v>
      </c>
      <c r="V97" s="154">
        <f>IFERROR(IF(U97="","",U97),"")</f>
        <v>150</v>
      </c>
      <c r="W97" s="37">
        <f>IFERROR(IF(U97="","",U97*0.0155),"")</f>
        <v>2.3250000000000002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296</v>
      </c>
      <c r="V98" s="155">
        <f>IFERROR(SUM(V94:V97),"0")</f>
        <v>296</v>
      </c>
      <c r="W98" s="155">
        <f>IFERROR(IF(W94="",0,W94),"0")+IFERROR(IF(W95="",0,W95),"0")+IFERROR(IF(W96="",0,W96),"0")+IFERROR(IF(W97="",0,W97),"0")</f>
        <v>4.5880000000000001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2113.2799999999997</v>
      </c>
      <c r="V99" s="155">
        <f>IFERROR(SUMPRODUCT(V94:V97*H94:H97),"0")</f>
        <v>2113.2799999999997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8"/>
      <c r="Y100" s="148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150</v>
      </c>
      <c r="V102" s="154">
        <f>IFERROR(IF(U102="","",U102),"")</f>
        <v>150</v>
      </c>
      <c r="W102" s="37">
        <f>IFERROR(IF(U102="","",U102*0.01788),"")</f>
        <v>2.6819999999999999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145</v>
      </c>
      <c r="V103" s="154">
        <f>IFERROR(IF(U103="","",U103),"")</f>
        <v>145</v>
      </c>
      <c r="W103" s="37">
        <f>IFERROR(IF(U103="","",U103*0.01788),"")</f>
        <v>2.5926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295</v>
      </c>
      <c r="V104" s="155">
        <f>IFERROR(SUM(V102:V103),"0")</f>
        <v>295</v>
      </c>
      <c r="W104" s="155">
        <f>IFERROR(IF(W102="",0,W102),"0")+IFERROR(IF(W103="",0,W103),"0")</f>
        <v>5.2745999999999995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885</v>
      </c>
      <c r="V105" s="155">
        <f>IFERROR(SUMPRODUCT(V102:V103*H102:H103),"0")</f>
        <v>885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8"/>
      <c r="Y106" s="148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101</v>
      </c>
      <c r="V108" s="154">
        <f>IFERROR(IF(U108="","",U108),"")</f>
        <v>101</v>
      </c>
      <c r="W108" s="37">
        <f>IFERROR(IF(U108="","",U108*0.01788),"")</f>
        <v>1.8058799999999999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101</v>
      </c>
      <c r="V109" s="155">
        <f>IFERROR(SUM(V108:V108),"0")</f>
        <v>101</v>
      </c>
      <c r="W109" s="155">
        <f>IFERROR(IF(W108="",0,W108),"0")</f>
        <v>1.8058799999999999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303</v>
      </c>
      <c r="V110" s="155">
        <f>IFERROR(SUMPRODUCT(V108:V108*H108:H108),"0")</f>
        <v>303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8"/>
      <c r="Y111" s="148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8"/>
      <c r="Y119" s="148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8"/>
      <c r="Y124" s="148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8"/>
      <c r="Y130" s="148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8"/>
      <c r="Y136" s="148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296</v>
      </c>
      <c r="V138" s="154">
        <f>IFERROR(IF(U138="","",U138),"")</f>
        <v>296</v>
      </c>
      <c r="W138" s="37">
        <f>IFERROR(IF(U138="","",U138*0.00502),"")</f>
        <v>1.4859200000000001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296</v>
      </c>
      <c r="V139" s="155">
        <f>IFERROR(SUM(V138:V138),"0")</f>
        <v>296</v>
      </c>
      <c r="W139" s="155">
        <f>IFERROR(IF(W138="",0,W138),"0")</f>
        <v>1.4859200000000001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532.80000000000007</v>
      </c>
      <c r="V140" s="155">
        <f>IFERROR(SUMPRODUCT(V138:V138*H138:H138),"0")</f>
        <v>532.80000000000007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360</v>
      </c>
      <c r="V142" s="154">
        <f>IFERROR(IF(U142="","",U142),"")</f>
        <v>360</v>
      </c>
      <c r="W142" s="37">
        <f>IFERROR(IF(U142="","",U142*0.0155),"")</f>
        <v>5.58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360</v>
      </c>
      <c r="V143" s="155">
        <f>IFERROR(SUM(V142:V142),"0")</f>
        <v>360</v>
      </c>
      <c r="W143" s="155">
        <f>IFERROR(IF(W142="",0,W142),"0")</f>
        <v>5.58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2160</v>
      </c>
      <c r="V144" s="155">
        <f>IFERROR(SUMPRODUCT(V142:V142*H142:H142),"0")</f>
        <v>2160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265</v>
      </c>
      <c r="V148" s="154">
        <f>IFERROR(IF(U148="","",U148),"")</f>
        <v>265</v>
      </c>
      <c r="W148" s="37">
        <f>IFERROR(IF(U148="","",U148*0.0155),"")</f>
        <v>4.1074999999999999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265</v>
      </c>
      <c r="V150" s="155">
        <f>IFERROR(SUM(V146:V149),"0")</f>
        <v>265</v>
      </c>
      <c r="W150" s="155">
        <f>IFERROR(IF(W146="",0,W146),"0")+IFERROR(IF(W147="",0,W147),"0")+IFERROR(IF(W148="",0,W148),"0")+IFERROR(IF(W149="",0,W149),"0")</f>
        <v>4.1074999999999999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1325</v>
      </c>
      <c r="V151" s="155">
        <f>IFERROR(SUMPRODUCT(V146:V149*H146:H149),"0")</f>
        <v>1325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13</v>
      </c>
      <c r="V154" s="154">
        <f t="shared" si="4"/>
        <v>13</v>
      </c>
      <c r="W154" s="37">
        <f t="shared" si="5"/>
        <v>0.12168000000000001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132</v>
      </c>
      <c r="V158" s="154">
        <f t="shared" si="4"/>
        <v>132</v>
      </c>
      <c r="W158" s="37">
        <f t="shared" si="5"/>
        <v>1.23552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41</v>
      </c>
      <c r="V159" s="154">
        <f t="shared" si="4"/>
        <v>41</v>
      </c>
      <c r="W159" s="37">
        <f>IFERROR(IF(U159="","",U159*0.0155),"")</f>
        <v>0.63549999999999995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356</v>
      </c>
      <c r="V162" s="154">
        <f t="shared" si="4"/>
        <v>356</v>
      </c>
      <c r="W162" s="37">
        <f>IFERROR(IF(U162="","",U162*0.00936),"")</f>
        <v>3.33216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542</v>
      </c>
      <c r="V163" s="155">
        <f>IFERROR(SUM(V153:V162),"0")</f>
        <v>542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5.3248600000000001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1830</v>
      </c>
      <c r="V164" s="155">
        <f>IFERROR(SUMPRODUCT(V153:V162*H153:H162),"0")</f>
        <v>1830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8"/>
      <c r="Y165" s="148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8"/>
      <c r="Y170" s="148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339</v>
      </c>
      <c r="V174" s="154">
        <f>IFERROR(IF(U174="","",U174),"")</f>
        <v>339</v>
      </c>
      <c r="W174" s="37">
        <f>IFERROR(IF(U174="","",U174*0.00866),"")</f>
        <v>2.9357399999999996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339</v>
      </c>
      <c r="V176" s="155">
        <f>IFERROR(SUM(V172:V175),"0")</f>
        <v>339</v>
      </c>
      <c r="W176" s="155">
        <f>IFERROR(IF(W172="",0,W172),"0")+IFERROR(IF(W173="",0,W173),"0")+IFERROR(IF(W174="",0,W174),"0")+IFERROR(IF(W175="",0,W175),"0")</f>
        <v>2.9357399999999996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1695</v>
      </c>
      <c r="V177" s="155">
        <f>IFERROR(SUMPRODUCT(V172:V175*H172:H175),"0")</f>
        <v>1695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8"/>
      <c r="Y184" s="148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0</v>
      </c>
      <c r="V186" s="154">
        <f>IFERROR(IF(U186="","",U186),"")</f>
        <v>0</v>
      </c>
      <c r="W186" s="37">
        <f>IFERROR(IF(U186="","",U186*0.01788),"")</f>
        <v>0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0</v>
      </c>
      <c r="V188" s="155">
        <f>IFERROR(SUM(V186:V187),"0")</f>
        <v>0</v>
      </c>
      <c r="W188" s="155">
        <f>IFERROR(IF(W186="",0,W186),"0")+IFERROR(IF(W187="",0,W187),"0")</f>
        <v>0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0</v>
      </c>
      <c r="V189" s="155">
        <f>IFERROR(SUMPRODUCT(V186:V187*H186:H187),"0")</f>
        <v>0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8"/>
      <c r="Y190" s="148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8"/>
      <c r="Y195" s="148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8"/>
      <c r="Y201" s="148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34</v>
      </c>
      <c r="V203" s="154">
        <f>IFERROR(IF(U203="","",U203),"")</f>
        <v>34</v>
      </c>
      <c r="W203" s="37">
        <f>IFERROR(IF(U203="","",U203*0.0155),"")</f>
        <v>0.52700000000000002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34</v>
      </c>
      <c r="V205" s="155">
        <f>IFERROR(SUM(V203:V204),"0")</f>
        <v>34</v>
      </c>
      <c r="W205" s="155">
        <f>IFERROR(IF(W203="",0,W203),"0")+IFERROR(IF(W204="",0,W204),"0")</f>
        <v>0.52700000000000002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142.80000000000001</v>
      </c>
      <c r="V206" s="155">
        <f>IFERROR(SUMPRODUCT(V203:V204*H203:H204),"0")</f>
        <v>142.80000000000001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8"/>
      <c r="Y207" s="148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8"/>
      <c r="Y215" s="148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8"/>
      <c r="Y220" s="148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8"/>
      <c r="Y227" s="148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8"/>
      <c r="Y233" s="148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181</v>
      </c>
      <c r="V235" s="154">
        <f>IFERROR(IF(U235="","",U235),"")</f>
        <v>181</v>
      </c>
      <c r="W235" s="37">
        <f>IFERROR(IF(U235="","",U235*0.0155),"")</f>
        <v>2.8054999999999999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181</v>
      </c>
      <c r="V236" s="155">
        <f>IFERROR(SUM(V235:V235),"0")</f>
        <v>181</v>
      </c>
      <c r="W236" s="155">
        <f>IFERROR(IF(W235="",0,W235),"0")</f>
        <v>2.8054999999999999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905</v>
      </c>
      <c r="V237" s="155">
        <f>IFERROR(SUMPRODUCT(V235:V235*H235:H235),"0")</f>
        <v>905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8"/>
      <c r="Y238" s="148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13207.279999999999</v>
      </c>
      <c r="V243" s="155">
        <f>IFERROR(V24+V33+V41+V47+V57+V63+V68+V74+V84+V91+V99+V105+V110+V118+V123+V129+V134+V140+V144+V151+V164+V169+V177+V182+V189+V194+V199+V206+V214+V219+V225+V231+V237+V242,"0")</f>
        <v>13207.279999999999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14194.453600000003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14194.453600000003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32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32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14994.453600000003</v>
      </c>
      <c r="V246" s="155">
        <f>GrossWeightTotalR+PalletQtyTotalR*25</f>
        <v>14994.453600000003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3127</v>
      </c>
      <c r="V247" s="155">
        <f>IFERROR(V23+V32+V40+V46+V56+V62+V67+V73+V83+V90+V98+V104+V109+V117+V122+V128+V133+V139+V143+V150+V163+V168+V176+V181+V188+V193+V198+V205+V213+V218+V224+V230+V236+V241,"0")</f>
        <v>3127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39.349920000000004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47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315</v>
      </c>
      <c r="D253" s="47">
        <f>IFERROR(U36*H36,"0")+IFERROR(U37*H37,"0")+IFERROR(U38*H38,"0")+IFERROR(U39*H39,"0")</f>
        <v>114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216</v>
      </c>
      <c r="G253" s="47">
        <f>IFERROR(U60*H60,"0")+IFERROR(U61*H61,"0")</f>
        <v>350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320.39999999999998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2113.2799999999997</v>
      </c>
      <c r="M253" s="47">
        <f>IFERROR(U102*H102,"0")+IFERROR(U103*H103,"0")</f>
        <v>885</v>
      </c>
      <c r="N253" s="47">
        <f>IFERROR(U108*H108,"0")</f>
        <v>303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5847.8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1695</v>
      </c>
      <c r="V253" s="47">
        <f>IFERROR(U186*H186,"0")+IFERROR(U187*H187,"0")</f>
        <v>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142.80000000000001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905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2023-08-18T11:52:16Z</dcterms:modified>
</cp:coreProperties>
</file>