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80" windowHeight="1207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Setting!$E$33:$E$34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Setting!$B$6:$B$14</definedName>
    <definedName name="DeliveryCodeAdressList">Setting!$C$6:$C$14</definedName>
    <definedName name="DeliveryConditions">'Бланк заказа'!$S$12</definedName>
    <definedName name="DeliveryConditionsList">Setting!$B$34:$B$44</definedName>
    <definedName name="DeliveryDate">'Бланк заказа'!$N$9</definedName>
    <definedName name="DeliveryMethodList">Setting!$B$3:$B$4</definedName>
    <definedName name="DeliveryNumAdressList">Setting!$D$6:$D$14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Setting!$C$33:$C$34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Setting!$B$33:$B$34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Setting!$D$33:$D$34</definedName>
    <definedName name="ProductId1">'Бланк заказа'!$B$22:$B$22</definedName>
    <definedName name="ProductId10">'Бланк заказа'!$B$40:$B$40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заказа'!$B$44:$B$44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заказа'!$B$231:$B$231</definedName>
    <definedName name="ProductId129">'Бланк заказа'!$B$232:$B$232</definedName>
    <definedName name="ProductId13">'Бланк заказа'!$B$51:$B$51</definedName>
    <definedName name="ProductId130">'Бланк заказа'!$B$233:$B$233</definedName>
    <definedName name="ProductId131">'Бланк заказа'!$B$234:$B$234</definedName>
    <definedName name="ProductId132">'Бланк заказа'!$B$238:$B$238</definedName>
    <definedName name="ProductId133">'Бланк заказа'!$B$239:$B$239</definedName>
    <definedName name="ProductId134">'Бланк заказа'!$B$240:$B$240</definedName>
    <definedName name="ProductId135">'Бланк заказа'!$B$244:$B$244</definedName>
    <definedName name="ProductId136">'Бланк заказа'!$B$245:$B$245</definedName>
    <definedName name="ProductId137">'Бланк заказа'!$B$246:$B$246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заказа'!$B$261:$B$261</definedName>
    <definedName name="ProductId146">'Бланк заказа'!$B$262:$B$262</definedName>
    <definedName name="ProductId147">'Бланк заказа'!$B$267:$B$267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заказа'!$B$312:$B$312</definedName>
    <definedName name="ProductId167">'Бланк заказа'!$B$317:$B$317</definedName>
    <definedName name="ProductId168">'Бланк заказа'!$B$318:$B$318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заказа'!$B$329:$B$329</definedName>
    <definedName name="ProductId174">'Бланк заказа'!$B$330:$B$330</definedName>
    <definedName name="ProductId175">'Бланк заказа'!$B$331:$B$331</definedName>
    <definedName name="ProductId176">'Бланк заказа'!$B$332:$B$332</definedName>
    <definedName name="ProductId177">'Бланк заказа'!$B$336:$B$336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заказа'!$B$347:$B$347</definedName>
    <definedName name="ProductId181">'Бланк заказа'!$B$348:$B$348</definedName>
    <definedName name="ProductId182">'Бланк заказа'!$B$349:$B$349</definedName>
    <definedName name="ProductId183">'Бланк заказа'!$B$350:$B$350</definedName>
    <definedName name="ProductId184">'Бланк заказа'!$B$351:$B$351</definedName>
    <definedName name="ProductId185">'Бланк заказа'!$B$352:$B$352</definedName>
    <definedName name="ProductId186">'Бланк заказа'!$B$353:$B$353</definedName>
    <definedName name="ProductId187">'Бланк заказа'!$B$354:$B$354</definedName>
    <definedName name="ProductId188">'Бланк заказа'!$B$355:$B$355</definedName>
    <definedName name="ProductId189">'Бланк заказа'!$B$356:$B$356</definedName>
    <definedName name="ProductId19">'Бланк заказа'!$B$65:$B$65</definedName>
    <definedName name="ProductId190">'Бланк заказа'!$B$357:$B$357</definedName>
    <definedName name="ProductId191">'Бланк заказа'!$B$358:$B$358</definedName>
    <definedName name="ProductId192">'Бланк заказа'!$B$359:$B$359</definedName>
    <definedName name="ProductId193">'Бланк заказа'!$B$363:$B$363</definedName>
    <definedName name="ProductId194">'Бланк заказа'!$B$364:$B$364</definedName>
    <definedName name="ProductId195">'Бланк заказа'!$B$365:$B$365</definedName>
    <definedName name="ProductId196">'Бланк заказа'!$B$366:$B$366</definedName>
    <definedName name="ProductId197">'Бланк заказа'!$B$370:$B$370</definedName>
    <definedName name="ProductId198">'Бланк заказа'!$B$374:$B$374</definedName>
    <definedName name="ProductId199">'Бланк заказа'!$B$375:$B$375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Setting!$B$33:$E$34</definedName>
    <definedName name="Ref_UnloadCodeAdressList0001">Setting!$C$16:$C$16</definedName>
    <definedName name="Ref_UnloadCodeAdressList0002">Setting!$C$18:$C$18</definedName>
    <definedName name="Ref_UnloadCodeAdressList0003">Setting!$C$20:$C$20</definedName>
    <definedName name="Ref_UnloadCodeAdressList0004">Setting!$C$22:$C$22</definedName>
    <definedName name="Ref_UnloadCodeAdressList0005">Setting!$C$24:$C$24</definedName>
    <definedName name="Ref_UnloadCodeAdressList0006">Setting!$C$26:$C$26</definedName>
    <definedName name="Ref_UnloadCodeAdressList0007">Setting!$C$28:$C$28</definedName>
    <definedName name="Ref_UnloadCodeAdressList0008">Setting!$C$30:$C$30</definedName>
    <definedName name="Ref_UnloadCodeAdressList0009">Setting!$C$32:$C$32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заказа'!$U$187:$U$187</definedName>
    <definedName name="SalesQty101">'Бланк заказа'!$U$188:$U$188</definedName>
    <definedName name="SalesQty102">'Бланк заказа'!$U$193:$U$193</definedName>
    <definedName name="SalesQty103">'Бланк заказа'!$U$194:$U$194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заказа'!$U$44:$U$44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заказа'!$U$211:$U$211</definedName>
    <definedName name="SalesQty118">'Бланк заказа'!$U$215:$U$215</definedName>
    <definedName name="SalesQty119">'Бланк заказа'!$U$216:$U$216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заказа'!$U$222:$U$222</definedName>
    <definedName name="SalesQty123">'Бланк заказа'!$U$223:$U$223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заказа'!$U$231:$U$231</definedName>
    <definedName name="SalesQty129">'Бланк заказа'!$U$232:$U$232</definedName>
    <definedName name="SalesQty13">'Бланк заказа'!$U$51:$U$51</definedName>
    <definedName name="SalesQty130">'Бланк заказа'!$U$233:$U$233</definedName>
    <definedName name="SalesQty131">'Бланк заказа'!$U$234:$U$234</definedName>
    <definedName name="SalesQty132">'Бланк заказа'!$U$238:$U$238</definedName>
    <definedName name="SalesQty133">'Бланк заказа'!$U$239:$U$239</definedName>
    <definedName name="SalesQty134">'Бланк заказа'!$U$240:$U$240</definedName>
    <definedName name="SalesQty135">'Бланк заказа'!$U$244:$U$244</definedName>
    <definedName name="SalesQty136">'Бланк заказа'!$U$245:$U$245</definedName>
    <definedName name="SalesQty137">'Бланк заказа'!$U$246:$U$246</definedName>
    <definedName name="SalesQty138">'Бланк заказа'!$U$251:$U$251</definedName>
    <definedName name="SalesQty139">'Бланк заказа'!$U$252:$U$252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заказа'!$U$261:$U$261</definedName>
    <definedName name="SalesQty146">'Бланк заказа'!$U$262:$U$262</definedName>
    <definedName name="SalesQty147">'Бланк заказа'!$U$267:$U$267</definedName>
    <definedName name="SalesQty148">'Бланк заказа'!$U$268:$U$268</definedName>
    <definedName name="SalesQty149">'Бланк заказа'!$U$272:$U$272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заказа'!$U$278:$U$278</definedName>
    <definedName name="SalesQty153">'Бланк заказа'!$U$282:$U$282</definedName>
    <definedName name="SalesQty154">'Бланк заказа'!$U$288:$U$288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заказа'!$U$299:$U$299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заказа'!$U$312:$U$312</definedName>
    <definedName name="SalesQty167">'Бланк заказа'!$U$317:$U$317</definedName>
    <definedName name="SalesQty168">'Бланк заказа'!$U$318:$U$318</definedName>
    <definedName name="SalesQty169">'Бланк заказа'!$U$319:$U$319</definedName>
    <definedName name="SalesQty17">'Бланк заказа'!$U$63:$U$63</definedName>
    <definedName name="SalesQty170">'Бланк заказа'!$U$320:$U$320</definedName>
    <definedName name="SalesQty171">'Бланк заказа'!$U$324:$U$324</definedName>
    <definedName name="SalesQty172">'Бланк заказа'!$U$325:$U$325</definedName>
    <definedName name="SalesQty173">'Бланк заказа'!$U$329:$U$329</definedName>
    <definedName name="SalesQty174">'Бланк заказа'!$U$330:$U$330</definedName>
    <definedName name="SalesQty175">'Бланк заказа'!$U$331:$U$331</definedName>
    <definedName name="SalesQty176">'Бланк заказа'!$U$332:$U$332</definedName>
    <definedName name="SalesQty177">'Бланк заказа'!$U$336:$U$336</definedName>
    <definedName name="SalesQty178">'Бланк заказа'!$U$342:$U$342</definedName>
    <definedName name="SalesQty179">'Бланк заказа'!$U$343:$U$343</definedName>
    <definedName name="SalesQty18">'Бланк заказа'!$U$64:$U$64</definedName>
    <definedName name="SalesQty180">'Бланк заказа'!$U$347:$U$347</definedName>
    <definedName name="SalesQty181">'Бланк заказа'!$U$348:$U$348</definedName>
    <definedName name="SalesQty182">'Бланк заказа'!$U$349:$U$349</definedName>
    <definedName name="SalesQty183">'Бланк заказа'!$U$350:$U$350</definedName>
    <definedName name="SalesQty184">'Бланк заказа'!$U$351:$U$351</definedName>
    <definedName name="SalesQty185">'Бланк заказа'!$U$352:$U$352</definedName>
    <definedName name="SalesQty186">'Бланк заказа'!$U$353:$U$353</definedName>
    <definedName name="SalesQty187">'Бланк заказа'!$U$354:$U$354</definedName>
    <definedName name="SalesQty188">'Бланк заказа'!$U$355:$U$355</definedName>
    <definedName name="SalesQty189">'Бланк заказа'!$U$356:$U$356</definedName>
    <definedName name="SalesQty19">'Бланк заказа'!$U$65:$U$65</definedName>
    <definedName name="SalesQty190">'Бланк заказа'!$U$357:$U$357</definedName>
    <definedName name="SalesQty191">'Бланк заказа'!$U$358:$U$358</definedName>
    <definedName name="SalesQty192">'Бланк заказа'!$U$359:$U$359</definedName>
    <definedName name="SalesQty193">'Бланк заказа'!$U$363:$U$363</definedName>
    <definedName name="SalesQty194">'Бланк заказа'!$U$364:$U$364</definedName>
    <definedName name="SalesQty195">'Бланк заказа'!$U$365:$U$365</definedName>
    <definedName name="SalesQty196">'Бланк заказа'!$U$366:$U$366</definedName>
    <definedName name="SalesQty197">'Бланк заказа'!$U$370:$U$370</definedName>
    <definedName name="SalesQty198">'Бланк заказа'!$U$374:$U$374</definedName>
    <definedName name="SalesQty199">'Бланк заказа'!$U$375:$U$375</definedName>
    <definedName name="SalesQty2">'Бланк заказа'!$U$26:$U$26</definedName>
    <definedName name="SalesQty20">'Бланк заказа'!$U$66:$U$66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заказа'!$U$453:$U$453</definedName>
    <definedName name="SalesQty24">'Бланк заказа'!$U$70:$U$70</definedName>
    <definedName name="SalesQty240">'Бланк заказа'!$U$454:$U$454</definedName>
    <definedName name="SalesQty241">'Бланк заказа'!$U$458:$U$458</definedName>
    <definedName name="SalesQty242">'Бланк заказа'!$U$459:$U$459</definedName>
    <definedName name="SalesQty243">'Бланк заказа'!$U$460:$U$460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заказа'!$U$150:$U$150</definedName>
    <definedName name="SalesQty76">'Бланк заказа'!$U$151:$U$151</definedName>
    <definedName name="SalesQty77">'Бланк заказа'!$U$155:$U$155</definedName>
    <definedName name="SalesQty78">'Бланк заказа'!$U$156:$U$156</definedName>
    <definedName name="SalesQty79">'Бланк заказа'!$U$160:$U$160</definedName>
    <definedName name="SalesQty8">'Бланк заказа'!$U$35:$U$35</definedName>
    <definedName name="SalesQty80">'Бланк заказа'!$U$161:$U$161</definedName>
    <definedName name="SalesQty81">'Бланк заказа'!$U$162:$U$162</definedName>
    <definedName name="SalesQty82">'Бланк заказа'!$U$163:$U$163</definedName>
    <definedName name="SalesQty83">'Бланк заказа'!$U$167:$U$167</definedName>
    <definedName name="SalesQty84">'Бланк заказа'!$U$168:$U$168</definedName>
    <definedName name="SalesQty85">'Бланк заказа'!$U$169:$U$169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заказа'!$U$36:$U$36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заказа'!$V$187:$V$187</definedName>
    <definedName name="SalesRoundBox101">'Бланк заказа'!$V$188:$V$188</definedName>
    <definedName name="SalesRoundBox102">'Бланк заказа'!$V$193:$V$193</definedName>
    <definedName name="SalesRoundBox103">'Бланк заказа'!$V$194:$V$194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заказа'!$V$44:$V$44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заказа'!$V$211:$V$211</definedName>
    <definedName name="SalesRoundBox118">'Бланк заказа'!$V$215:$V$215</definedName>
    <definedName name="SalesRoundBox119">'Бланк заказа'!$V$216:$V$216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заказа'!$V$222:$V$222</definedName>
    <definedName name="SalesRoundBox123">'Бланк заказа'!$V$223:$V$223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заказа'!$V$231:$V$231</definedName>
    <definedName name="SalesRoundBox129">'Бланк заказа'!$V$232:$V$232</definedName>
    <definedName name="SalesRoundBox13">'Бланк заказа'!$V$51:$V$51</definedName>
    <definedName name="SalesRoundBox130">'Бланк заказа'!$V$233:$V$233</definedName>
    <definedName name="SalesRoundBox131">'Бланк заказа'!$V$234:$V$234</definedName>
    <definedName name="SalesRoundBox132">'Бланк заказа'!$V$238:$V$238</definedName>
    <definedName name="SalesRoundBox133">'Бланк заказа'!$V$239:$V$239</definedName>
    <definedName name="SalesRoundBox134">'Бланк заказа'!$V$240:$V$240</definedName>
    <definedName name="SalesRoundBox135">'Бланк заказа'!$V$244:$V$244</definedName>
    <definedName name="SalesRoundBox136">'Бланк заказа'!$V$245:$V$245</definedName>
    <definedName name="SalesRoundBox137">'Бланк заказа'!$V$246:$V$246</definedName>
    <definedName name="SalesRoundBox138">'Бланк заказа'!$V$251:$V$251</definedName>
    <definedName name="SalesRoundBox139">'Бланк заказа'!$V$252:$V$252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заказа'!$V$261:$V$261</definedName>
    <definedName name="SalesRoundBox146">'Бланк заказа'!$V$262:$V$262</definedName>
    <definedName name="SalesRoundBox147">'Бланк заказа'!$V$267:$V$267</definedName>
    <definedName name="SalesRoundBox148">'Бланк заказа'!$V$268:$V$268</definedName>
    <definedName name="SalesRoundBox149">'Бланк заказа'!$V$272:$V$272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заказа'!$V$278:$V$278</definedName>
    <definedName name="SalesRoundBox153">'Бланк заказа'!$V$282:$V$282</definedName>
    <definedName name="SalesRoundBox154">'Бланк заказа'!$V$288:$V$288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заказа'!$V$299:$V$299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заказа'!$V$312:$V$312</definedName>
    <definedName name="SalesRoundBox167">'Бланк заказа'!$V$317:$V$317</definedName>
    <definedName name="SalesRoundBox168">'Бланк заказа'!$V$318:$V$318</definedName>
    <definedName name="SalesRoundBox169">'Бланк заказа'!$V$319:$V$319</definedName>
    <definedName name="SalesRoundBox17">'Бланк заказа'!$V$63:$V$63</definedName>
    <definedName name="SalesRoundBox170">'Бланк заказа'!$V$320:$V$320</definedName>
    <definedName name="SalesRoundBox171">'Бланк заказа'!$V$324:$V$324</definedName>
    <definedName name="SalesRoundBox172">'Бланк заказа'!$V$325:$V$325</definedName>
    <definedName name="SalesRoundBox173">'Бланк заказа'!$V$329:$V$329</definedName>
    <definedName name="SalesRoundBox174">'Бланк заказа'!$V$330:$V$330</definedName>
    <definedName name="SalesRoundBox175">'Бланк заказа'!$V$331:$V$331</definedName>
    <definedName name="SalesRoundBox176">'Бланк заказа'!$V$332:$V$332</definedName>
    <definedName name="SalesRoundBox177">'Бланк заказа'!$V$336:$V$336</definedName>
    <definedName name="SalesRoundBox178">'Бланк заказа'!$V$342:$V$342</definedName>
    <definedName name="SalesRoundBox179">'Бланк заказа'!$V$343:$V$343</definedName>
    <definedName name="SalesRoundBox18">'Бланк заказа'!$V$64:$V$64</definedName>
    <definedName name="SalesRoundBox180">'Бланк заказа'!$V$347:$V$347</definedName>
    <definedName name="SalesRoundBox181">'Бланк заказа'!$V$348:$V$348</definedName>
    <definedName name="SalesRoundBox182">'Бланк заказа'!$V$349:$V$349</definedName>
    <definedName name="SalesRoundBox183">'Бланк заказа'!$V$350:$V$350</definedName>
    <definedName name="SalesRoundBox184">'Бланк заказа'!$V$351:$V$351</definedName>
    <definedName name="SalesRoundBox185">'Бланк заказа'!$V$352:$V$352</definedName>
    <definedName name="SalesRoundBox186">'Бланк заказа'!$V$353:$V$353</definedName>
    <definedName name="SalesRoundBox187">'Бланк заказа'!$V$354:$V$354</definedName>
    <definedName name="SalesRoundBox188">'Бланк заказа'!$V$355:$V$355</definedName>
    <definedName name="SalesRoundBox189">'Бланк заказа'!$V$356:$V$356</definedName>
    <definedName name="SalesRoundBox19">'Бланк заказа'!$V$65:$V$65</definedName>
    <definedName name="SalesRoundBox190">'Бланк заказа'!$V$357:$V$357</definedName>
    <definedName name="SalesRoundBox191">'Бланк заказа'!$V$358:$V$358</definedName>
    <definedName name="SalesRoundBox192">'Бланк заказа'!$V$359:$V$359</definedName>
    <definedName name="SalesRoundBox193">'Бланк заказа'!$V$363:$V$363</definedName>
    <definedName name="SalesRoundBox194">'Бланк заказа'!$V$364:$V$364</definedName>
    <definedName name="SalesRoundBox195">'Бланк заказа'!$V$365:$V$365</definedName>
    <definedName name="SalesRoundBox196">'Бланк заказа'!$V$366:$V$366</definedName>
    <definedName name="SalesRoundBox197">'Бланк заказа'!$V$370:$V$370</definedName>
    <definedName name="SalesRoundBox198">'Бланк заказа'!$V$374:$V$374</definedName>
    <definedName name="SalesRoundBox199">'Бланк заказа'!$V$375:$V$375</definedName>
    <definedName name="SalesRoundBox2">'Бланк заказа'!$V$26:$V$26</definedName>
    <definedName name="SalesRoundBox20">'Бланк заказа'!$V$66:$V$66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заказа'!$V$453:$V$453</definedName>
    <definedName name="SalesRoundBox24">'Бланк заказа'!$V$70:$V$70</definedName>
    <definedName name="SalesRoundBox240">'Бланк заказа'!$V$454:$V$454</definedName>
    <definedName name="SalesRoundBox241">'Бланк заказа'!$V$458:$V$458</definedName>
    <definedName name="SalesRoundBox242">'Бланк заказа'!$V$459:$V$459</definedName>
    <definedName name="SalesRoundBox243">'Бланк заказа'!$V$460:$V$460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заказа'!$V$150:$V$150</definedName>
    <definedName name="SalesRoundBox76">'Бланк заказа'!$V$151:$V$151</definedName>
    <definedName name="SalesRoundBox77">'Бланк заказа'!$V$155:$V$155</definedName>
    <definedName name="SalesRoundBox78">'Бланк заказа'!$V$156:$V$156</definedName>
    <definedName name="SalesRoundBox79">'Бланк заказа'!$V$160:$V$160</definedName>
    <definedName name="SalesRoundBox8">'Бланк заказа'!$V$35:$V$35</definedName>
    <definedName name="SalesRoundBox80">'Бланк заказа'!$V$161:$V$161</definedName>
    <definedName name="SalesRoundBox81">'Бланк заказа'!$V$162:$V$162</definedName>
    <definedName name="SalesRoundBox82">'Бланк заказа'!$V$163:$V$163</definedName>
    <definedName name="SalesRoundBox83">'Бланк заказа'!$V$167:$V$167</definedName>
    <definedName name="SalesRoundBox84">'Бланк заказа'!$V$168:$V$168</definedName>
    <definedName name="SalesRoundBox85">'Бланк заказа'!$V$169:$V$169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заказа'!$V$36:$V$36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Setting!$B$6:$D$14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заказа'!$T$187:$T$187</definedName>
    <definedName name="UnitOfMeasure101">'Бланк заказа'!$T$188:$T$188</definedName>
    <definedName name="UnitOfMeasure102">'Бланк заказа'!$T$193:$T$193</definedName>
    <definedName name="UnitOfMeasure103">'Бланк заказа'!$T$194:$T$194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заказа'!$T$44:$T$44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заказа'!$T$211:$T$211</definedName>
    <definedName name="UnitOfMeasure118">'Бланк заказа'!$T$215:$T$215</definedName>
    <definedName name="UnitOfMeasure119">'Бланк заказа'!$T$216:$T$216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заказа'!$T$222:$T$222</definedName>
    <definedName name="UnitOfMeasure123">'Бланк заказа'!$T$223:$T$223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заказа'!$T$231:$T$231</definedName>
    <definedName name="UnitOfMeasure129">'Бланк заказа'!$T$232:$T$232</definedName>
    <definedName name="UnitOfMeasure13">'Бланк заказа'!$T$51:$T$51</definedName>
    <definedName name="UnitOfMeasure130">'Бланк заказа'!$T$233:$T$233</definedName>
    <definedName name="UnitOfMeasure131">'Бланк заказа'!$T$234:$T$234</definedName>
    <definedName name="UnitOfMeasure132">'Бланк заказа'!$T$238:$T$238</definedName>
    <definedName name="UnitOfMeasure133">'Бланк заказа'!$T$239:$T$239</definedName>
    <definedName name="UnitOfMeasure134">'Бланк заказа'!$T$240:$T$240</definedName>
    <definedName name="UnitOfMeasure135">'Бланк заказа'!$T$244:$T$244</definedName>
    <definedName name="UnitOfMeasure136">'Бланк заказа'!$T$245:$T$245</definedName>
    <definedName name="UnitOfMeasure137">'Бланк заказа'!$T$246:$T$246</definedName>
    <definedName name="UnitOfMeasure138">'Бланк заказа'!$T$251:$T$251</definedName>
    <definedName name="UnitOfMeasure139">'Бланк заказа'!$T$252:$T$252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заказа'!$T$261:$T$261</definedName>
    <definedName name="UnitOfMeasure146">'Бланк заказа'!$T$262:$T$262</definedName>
    <definedName name="UnitOfMeasure147">'Бланк заказа'!$T$267:$T$267</definedName>
    <definedName name="UnitOfMeasure148">'Бланк заказа'!$T$268:$T$268</definedName>
    <definedName name="UnitOfMeasure149">'Бланк заказа'!$T$272:$T$272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заказа'!$T$278:$T$278</definedName>
    <definedName name="UnitOfMeasure153">'Бланк заказа'!$T$282:$T$282</definedName>
    <definedName name="UnitOfMeasure154">'Бланк заказа'!$T$288:$T$288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заказа'!$T$299:$T$299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заказа'!$T$312:$T$312</definedName>
    <definedName name="UnitOfMeasure167">'Бланк заказа'!$T$317:$T$317</definedName>
    <definedName name="UnitOfMeasure168">'Бланк заказа'!$T$318:$T$318</definedName>
    <definedName name="UnitOfMeasure169">'Бланк заказа'!$T$319:$T$319</definedName>
    <definedName name="UnitOfMeasure17">'Бланк заказа'!$T$63:$T$63</definedName>
    <definedName name="UnitOfMeasure170">'Бланк заказа'!$T$320:$T$320</definedName>
    <definedName name="UnitOfMeasure171">'Бланк заказа'!$T$324:$T$324</definedName>
    <definedName name="UnitOfMeasure172">'Бланк заказа'!$T$325:$T$325</definedName>
    <definedName name="UnitOfMeasure173">'Бланк заказа'!$T$329:$T$329</definedName>
    <definedName name="UnitOfMeasure174">'Бланк заказа'!$T$330:$T$330</definedName>
    <definedName name="UnitOfMeasure175">'Бланк заказа'!$T$331:$T$331</definedName>
    <definedName name="UnitOfMeasure176">'Бланк заказа'!$T$332:$T$332</definedName>
    <definedName name="UnitOfMeasure177">'Бланк заказа'!$T$336:$T$336</definedName>
    <definedName name="UnitOfMeasure178">'Бланк заказа'!$T$342:$T$342</definedName>
    <definedName name="UnitOfMeasure179">'Бланк заказа'!$T$343:$T$343</definedName>
    <definedName name="UnitOfMeasure18">'Бланк заказа'!$T$64:$T$64</definedName>
    <definedName name="UnitOfMeasure180">'Бланк заказа'!$T$347:$T$347</definedName>
    <definedName name="UnitOfMeasure181">'Бланк заказа'!$T$348:$T$348</definedName>
    <definedName name="UnitOfMeasure182">'Бланк заказа'!$T$349:$T$349</definedName>
    <definedName name="UnitOfMeasure183">'Бланк заказа'!$T$350:$T$350</definedName>
    <definedName name="UnitOfMeasure184">'Бланк заказа'!$T$351:$T$351</definedName>
    <definedName name="UnitOfMeasure185">'Бланк заказа'!$T$352:$T$352</definedName>
    <definedName name="UnitOfMeasure186">'Бланк заказа'!$T$353:$T$353</definedName>
    <definedName name="UnitOfMeasure187">'Бланк заказа'!$T$354:$T$354</definedName>
    <definedName name="UnitOfMeasure188">'Бланк заказа'!$T$355:$T$355</definedName>
    <definedName name="UnitOfMeasure189">'Бланк заказа'!$T$356:$T$356</definedName>
    <definedName name="UnitOfMeasure19">'Бланк заказа'!$T$65:$T$65</definedName>
    <definedName name="UnitOfMeasure190">'Бланк заказа'!$T$357:$T$357</definedName>
    <definedName name="UnitOfMeasure191">'Бланк заказа'!$T$358:$T$358</definedName>
    <definedName name="UnitOfMeasure192">'Бланк заказа'!$T$359:$T$359</definedName>
    <definedName name="UnitOfMeasure193">'Бланк заказа'!$T$363:$T$363</definedName>
    <definedName name="UnitOfMeasure194">'Бланк заказа'!$T$364:$T$364</definedName>
    <definedName name="UnitOfMeasure195">'Бланк заказа'!$T$365:$T$365</definedName>
    <definedName name="UnitOfMeasure196">'Бланк заказа'!$T$366:$T$366</definedName>
    <definedName name="UnitOfMeasure197">'Бланк заказа'!$T$370:$T$370</definedName>
    <definedName name="UnitOfMeasure198">'Бланк заказа'!$T$374:$T$374</definedName>
    <definedName name="UnitOfMeasure199">'Бланк заказа'!$T$375:$T$375</definedName>
    <definedName name="UnitOfMeasure2">'Бланк заказа'!$T$26:$T$26</definedName>
    <definedName name="UnitOfMeasure20">'Бланк заказа'!$T$66:$T$66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заказа'!$T$453:$T$453</definedName>
    <definedName name="UnitOfMeasure24">'Бланк заказа'!$T$70:$T$70</definedName>
    <definedName name="UnitOfMeasure240">'Бланк заказа'!$T$454:$T$454</definedName>
    <definedName name="UnitOfMeasure241">'Бланк заказа'!$T$458:$T$458</definedName>
    <definedName name="UnitOfMeasure242">'Бланк заказа'!$T$459:$T$459</definedName>
    <definedName name="UnitOfMeasure243">'Бланк заказа'!$T$460:$T$460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заказа'!$T$150:$T$150</definedName>
    <definedName name="UnitOfMeasure76">'Бланк заказа'!$T$151:$T$151</definedName>
    <definedName name="UnitOfMeasure77">'Бланк заказа'!$T$155:$T$155</definedName>
    <definedName name="UnitOfMeasure78">'Бланк заказа'!$T$156:$T$156</definedName>
    <definedName name="UnitOfMeasure79">'Бланк заказа'!$T$160:$T$160</definedName>
    <definedName name="UnitOfMeasure8">'Бланк заказа'!$T$35:$T$35</definedName>
    <definedName name="UnitOfMeasure80">'Бланк заказа'!$T$161:$T$161</definedName>
    <definedName name="UnitOfMeasure81">'Бланк заказа'!$T$162:$T$162</definedName>
    <definedName name="UnitOfMeasure82">'Бланк заказа'!$T$163:$T$163</definedName>
    <definedName name="UnitOfMeasure83">'Бланк заказа'!$T$167:$T$167</definedName>
    <definedName name="UnitOfMeasure84">'Бланк заказа'!$T$168:$T$168</definedName>
    <definedName name="UnitOfMeasure85">'Бланк заказа'!$T$169:$T$169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заказа'!$T$36:$T$36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Setting!$B$16:$B$16</definedName>
    <definedName name="UnloadAdressList0002">Setting!$B$18:$B$18</definedName>
    <definedName name="UnloadAdressList0003">Setting!$B$20:$B$20</definedName>
    <definedName name="UnloadAdressList0004">Setting!$B$22:$B$22</definedName>
    <definedName name="UnloadAdressList0005">Setting!$B$24:$B$24</definedName>
    <definedName name="UnloadAdressList0006">Setting!$B$26:$B$26</definedName>
    <definedName name="UnloadAdressList0007">Setting!$B$28:$B$28</definedName>
    <definedName name="UnloadAdressList0008">Setting!$B$30:$B$30</definedName>
    <definedName name="UnloadAdressList0009">Setting!$B$32:$B$32</definedName>
  </definedNames>
  <calcPr calcId="162913"/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V460" i="1"/>
  <c r="M460" i="1"/>
  <c r="V459" i="1"/>
  <c r="W459" i="1" s="1"/>
  <c r="M459" i="1"/>
  <c r="W458" i="1"/>
  <c r="V458" i="1"/>
  <c r="V462" i="1" s="1"/>
  <c r="M458" i="1"/>
  <c r="U456" i="1"/>
  <c r="U455" i="1"/>
  <c r="W454" i="1"/>
  <c r="V454" i="1"/>
  <c r="M454" i="1"/>
  <c r="V453" i="1"/>
  <c r="M453" i="1"/>
  <c r="U451" i="1"/>
  <c r="U450" i="1"/>
  <c r="V449" i="1"/>
  <c r="M449" i="1"/>
  <c r="W448" i="1"/>
  <c r="V448" i="1"/>
  <c r="M448" i="1"/>
  <c r="U446" i="1"/>
  <c r="V445" i="1"/>
  <c r="U445" i="1"/>
  <c r="W444" i="1"/>
  <c r="V444" i="1"/>
  <c r="M444" i="1"/>
  <c r="V443" i="1"/>
  <c r="M443" i="1"/>
  <c r="V439" i="1"/>
  <c r="U439" i="1"/>
  <c r="U438" i="1"/>
  <c r="V437" i="1"/>
  <c r="W437" i="1" s="1"/>
  <c r="M437" i="1"/>
  <c r="W436" i="1"/>
  <c r="V436" i="1"/>
  <c r="M436" i="1"/>
  <c r="U434" i="1"/>
  <c r="V433" i="1"/>
  <c r="U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V434" i="1" s="1"/>
  <c r="W424" i="1"/>
  <c r="W433" i="1" s="1"/>
  <c r="V424" i="1"/>
  <c r="U422" i="1"/>
  <c r="U421" i="1"/>
  <c r="V420" i="1"/>
  <c r="M420" i="1"/>
  <c r="W419" i="1"/>
  <c r="V419" i="1"/>
  <c r="V421" i="1" s="1"/>
  <c r="M419" i="1"/>
  <c r="U417" i="1"/>
  <c r="U416" i="1"/>
  <c r="W415" i="1"/>
  <c r="V415" i="1"/>
  <c r="M415" i="1"/>
  <c r="V414" i="1"/>
  <c r="W414" i="1" s="1"/>
  <c r="M414" i="1"/>
  <c r="W413" i="1"/>
  <c r="V413" i="1"/>
  <c r="M413" i="1"/>
  <c r="V412" i="1"/>
  <c r="W412" i="1" s="1"/>
  <c r="M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V417" i="1" s="1"/>
  <c r="M406" i="1"/>
  <c r="U402" i="1"/>
  <c r="U401" i="1"/>
  <c r="V400" i="1"/>
  <c r="W400" i="1" s="1"/>
  <c r="W401" i="1" s="1"/>
  <c r="U398" i="1"/>
  <c r="V397" i="1"/>
  <c r="U397" i="1"/>
  <c r="V396" i="1"/>
  <c r="V398" i="1" s="1"/>
  <c r="U394" i="1"/>
  <c r="U393" i="1"/>
  <c r="V392" i="1"/>
  <c r="W392" i="1" s="1"/>
  <c r="M392" i="1"/>
  <c r="W391" i="1"/>
  <c r="V391" i="1"/>
  <c r="M391" i="1"/>
  <c r="V390" i="1"/>
  <c r="W390" i="1" s="1"/>
  <c r="M390" i="1"/>
  <c r="W389" i="1"/>
  <c r="V389" i="1"/>
  <c r="M389" i="1"/>
  <c r="V388" i="1"/>
  <c r="W388" i="1" s="1"/>
  <c r="V387" i="1"/>
  <c r="W387" i="1" s="1"/>
  <c r="M387" i="1"/>
  <c r="W386" i="1"/>
  <c r="W393" i="1" s="1"/>
  <c r="V386" i="1"/>
  <c r="V393" i="1" s="1"/>
  <c r="U384" i="1"/>
  <c r="U383" i="1"/>
  <c r="V382" i="1"/>
  <c r="M382" i="1"/>
  <c r="W381" i="1"/>
  <c r="V381" i="1"/>
  <c r="V383" i="1" s="1"/>
  <c r="M381" i="1"/>
  <c r="U378" i="1"/>
  <c r="U377" i="1"/>
  <c r="V376" i="1"/>
  <c r="W376" i="1" s="1"/>
  <c r="V375" i="1"/>
  <c r="V377" i="1" s="1"/>
  <c r="W374" i="1"/>
  <c r="V374" i="1"/>
  <c r="V372" i="1"/>
  <c r="U372" i="1"/>
  <c r="U371" i="1"/>
  <c r="V370" i="1"/>
  <c r="W370" i="1" s="1"/>
  <c r="W371" i="1" s="1"/>
  <c r="M370" i="1"/>
  <c r="U368" i="1"/>
  <c r="U367" i="1"/>
  <c r="V366" i="1"/>
  <c r="W366" i="1" s="1"/>
  <c r="M366" i="1"/>
  <c r="W365" i="1"/>
  <c r="V365" i="1"/>
  <c r="M365" i="1"/>
  <c r="V364" i="1"/>
  <c r="W364" i="1" s="1"/>
  <c r="M364" i="1"/>
  <c r="W363" i="1"/>
  <c r="V363" i="1"/>
  <c r="M363" i="1"/>
  <c r="U361" i="1"/>
  <c r="U360" i="1"/>
  <c r="W359" i="1"/>
  <c r="V359" i="1"/>
  <c r="M359" i="1"/>
  <c r="V358" i="1"/>
  <c r="W358" i="1" s="1"/>
  <c r="V357" i="1"/>
  <c r="W357" i="1" s="1"/>
  <c r="M357" i="1"/>
  <c r="W356" i="1"/>
  <c r="V356" i="1"/>
  <c r="W355" i="1"/>
  <c r="V355" i="1"/>
  <c r="M355" i="1"/>
  <c r="V354" i="1"/>
  <c r="W354" i="1" s="1"/>
  <c r="V353" i="1"/>
  <c r="W353" i="1" s="1"/>
  <c r="M353" i="1"/>
  <c r="W352" i="1"/>
  <c r="V352" i="1"/>
  <c r="W351" i="1"/>
  <c r="V351" i="1"/>
  <c r="M351" i="1"/>
  <c r="V350" i="1"/>
  <c r="W350" i="1" s="1"/>
  <c r="M350" i="1"/>
  <c r="W349" i="1"/>
  <c r="V349" i="1"/>
  <c r="M349" i="1"/>
  <c r="V348" i="1"/>
  <c r="W348" i="1" s="1"/>
  <c r="V347" i="1"/>
  <c r="U345" i="1"/>
  <c r="V344" i="1"/>
  <c r="U344" i="1"/>
  <c r="W343" i="1"/>
  <c r="V343" i="1"/>
  <c r="W342" i="1"/>
  <c r="V342" i="1"/>
  <c r="V345" i="1" s="1"/>
  <c r="M342" i="1"/>
  <c r="U338" i="1"/>
  <c r="V337" i="1"/>
  <c r="U337" i="1"/>
  <c r="W336" i="1"/>
  <c r="W337" i="1" s="1"/>
  <c r="V336" i="1"/>
  <c r="V338" i="1" s="1"/>
  <c r="M336" i="1"/>
  <c r="U334" i="1"/>
  <c r="V333" i="1"/>
  <c r="U333" i="1"/>
  <c r="W332" i="1"/>
  <c r="V332" i="1"/>
  <c r="M332" i="1"/>
  <c r="V331" i="1"/>
  <c r="W331" i="1" s="1"/>
  <c r="M331" i="1"/>
  <c r="W330" i="1"/>
  <c r="V330" i="1"/>
  <c r="M330" i="1"/>
  <c r="V329" i="1"/>
  <c r="M329" i="1"/>
  <c r="U327" i="1"/>
  <c r="U326" i="1"/>
  <c r="V325" i="1"/>
  <c r="M325" i="1"/>
  <c r="W324" i="1"/>
  <c r="V324" i="1"/>
  <c r="M324" i="1"/>
  <c r="U322" i="1"/>
  <c r="U321" i="1"/>
  <c r="W320" i="1"/>
  <c r="V320" i="1"/>
  <c r="M320" i="1"/>
  <c r="V319" i="1"/>
  <c r="W319" i="1" s="1"/>
  <c r="M319" i="1"/>
  <c r="W318" i="1"/>
  <c r="V318" i="1"/>
  <c r="M318" i="1"/>
  <c r="V317" i="1"/>
  <c r="V321" i="1" s="1"/>
  <c r="M317" i="1"/>
  <c r="U314" i="1"/>
  <c r="U313" i="1"/>
  <c r="V312" i="1"/>
  <c r="M312" i="1"/>
  <c r="U310" i="1"/>
  <c r="U309" i="1"/>
  <c r="V308" i="1"/>
  <c r="M308" i="1"/>
  <c r="U306" i="1"/>
  <c r="U305" i="1"/>
  <c r="V304" i="1"/>
  <c r="M304" i="1"/>
  <c r="U302" i="1"/>
  <c r="U301" i="1"/>
  <c r="V300" i="1"/>
  <c r="M300" i="1"/>
  <c r="V299" i="1"/>
  <c r="W299" i="1" s="1"/>
  <c r="M299" i="1"/>
  <c r="U297" i="1"/>
  <c r="U296" i="1"/>
  <c r="W295" i="1"/>
  <c r="V295" i="1"/>
  <c r="M295" i="1"/>
  <c r="V294" i="1"/>
  <c r="W294" i="1" s="1"/>
  <c r="M294" i="1"/>
  <c r="W293" i="1"/>
  <c r="V293" i="1"/>
  <c r="W292" i="1"/>
  <c r="V292" i="1"/>
  <c r="M292" i="1"/>
  <c r="V291" i="1"/>
  <c r="W291" i="1" s="1"/>
  <c r="M291" i="1"/>
  <c r="W290" i="1"/>
  <c r="V290" i="1"/>
  <c r="M290" i="1"/>
  <c r="V289" i="1"/>
  <c r="W289" i="1" s="1"/>
  <c r="M289" i="1"/>
  <c r="V288" i="1"/>
  <c r="V297" i="1" s="1"/>
  <c r="M288" i="1"/>
  <c r="U284" i="1"/>
  <c r="V283" i="1"/>
  <c r="U283" i="1"/>
  <c r="W282" i="1"/>
  <c r="W283" i="1" s="1"/>
  <c r="V282" i="1"/>
  <c r="V284" i="1" s="1"/>
  <c r="M282" i="1"/>
  <c r="U280" i="1"/>
  <c r="V279" i="1"/>
  <c r="U279" i="1"/>
  <c r="W278" i="1"/>
  <c r="W279" i="1" s="1"/>
  <c r="V278" i="1"/>
  <c r="V280" i="1" s="1"/>
  <c r="M278" i="1"/>
  <c r="U276" i="1"/>
  <c r="V275" i="1"/>
  <c r="U275" i="1"/>
  <c r="W274" i="1"/>
  <c r="V274" i="1"/>
  <c r="M274" i="1"/>
  <c r="V273" i="1"/>
  <c r="W273" i="1" s="1"/>
  <c r="M273" i="1"/>
  <c r="W272" i="1"/>
  <c r="W275" i="1" s="1"/>
  <c r="V272" i="1"/>
  <c r="V276" i="1" s="1"/>
  <c r="M272" i="1"/>
  <c r="U270" i="1"/>
  <c r="U269" i="1"/>
  <c r="W268" i="1"/>
  <c r="V268" i="1"/>
  <c r="M268" i="1"/>
  <c r="V267" i="1"/>
  <c r="M267" i="1"/>
  <c r="U264" i="1"/>
  <c r="U263" i="1"/>
  <c r="V262" i="1"/>
  <c r="M262" i="1"/>
  <c r="W261" i="1"/>
  <c r="V261" i="1"/>
  <c r="V263" i="1" s="1"/>
  <c r="M261" i="1"/>
  <c r="U259" i="1"/>
  <c r="U258" i="1"/>
  <c r="W257" i="1"/>
  <c r="V257" i="1"/>
  <c r="M257" i="1"/>
  <c r="V256" i="1"/>
  <c r="W256" i="1" s="1"/>
  <c r="M256" i="1"/>
  <c r="W255" i="1"/>
  <c r="V255" i="1"/>
  <c r="M255" i="1"/>
  <c r="V254" i="1"/>
  <c r="W254" i="1" s="1"/>
  <c r="M254" i="1"/>
  <c r="W253" i="1"/>
  <c r="V253" i="1"/>
  <c r="M253" i="1"/>
  <c r="V252" i="1"/>
  <c r="W252" i="1" s="1"/>
  <c r="M252" i="1"/>
  <c r="W251" i="1"/>
  <c r="W258" i="1" s="1"/>
  <c r="V251" i="1"/>
  <c r="V259" i="1" s="1"/>
  <c r="M251" i="1"/>
  <c r="U248" i="1"/>
  <c r="U247" i="1"/>
  <c r="W246" i="1"/>
  <c r="V246" i="1"/>
  <c r="M246" i="1"/>
  <c r="V245" i="1"/>
  <c r="M245" i="1"/>
  <c r="W244" i="1"/>
  <c r="V244" i="1"/>
  <c r="M244" i="1"/>
  <c r="U242" i="1"/>
  <c r="U241" i="1"/>
  <c r="W240" i="1"/>
  <c r="V240" i="1"/>
  <c r="M240" i="1"/>
  <c r="V239" i="1"/>
  <c r="W239" i="1" s="1"/>
  <c r="V238" i="1"/>
  <c r="V241" i="1" s="1"/>
  <c r="U236" i="1"/>
  <c r="U235" i="1"/>
  <c r="W234" i="1"/>
  <c r="V234" i="1"/>
  <c r="W233" i="1"/>
  <c r="V233" i="1"/>
  <c r="M233" i="1"/>
  <c r="V232" i="1"/>
  <c r="W232" i="1" s="1"/>
  <c r="M232" i="1"/>
  <c r="W231" i="1"/>
  <c r="V231" i="1"/>
  <c r="V236" i="1" s="1"/>
  <c r="M231" i="1"/>
  <c r="U229" i="1"/>
  <c r="U228" i="1"/>
  <c r="W227" i="1"/>
  <c r="V227" i="1"/>
  <c r="M227" i="1"/>
  <c r="V226" i="1"/>
  <c r="W226" i="1" s="1"/>
  <c r="M226" i="1"/>
  <c r="W225" i="1"/>
  <c r="V225" i="1"/>
  <c r="M225" i="1"/>
  <c r="V224" i="1"/>
  <c r="W224" i="1" s="1"/>
  <c r="M224" i="1"/>
  <c r="W223" i="1"/>
  <c r="V223" i="1"/>
  <c r="M223" i="1"/>
  <c r="V222" i="1"/>
  <c r="M222" i="1"/>
  <c r="U220" i="1"/>
  <c r="U219" i="1"/>
  <c r="V218" i="1"/>
  <c r="W218" i="1" s="1"/>
  <c r="M218" i="1"/>
  <c r="W217" i="1"/>
  <c r="V217" i="1"/>
  <c r="M217" i="1"/>
  <c r="V216" i="1"/>
  <c r="W216" i="1" s="1"/>
  <c r="M216" i="1"/>
  <c r="W215" i="1"/>
  <c r="V215" i="1"/>
  <c r="M215" i="1"/>
  <c r="U213" i="1"/>
  <c r="V212" i="1"/>
  <c r="U212" i="1"/>
  <c r="W211" i="1"/>
  <c r="W212" i="1" s="1"/>
  <c r="V211" i="1"/>
  <c r="V213" i="1" s="1"/>
  <c r="M211" i="1"/>
  <c r="U209" i="1"/>
  <c r="U208" i="1"/>
  <c r="W207" i="1"/>
  <c r="V207" i="1"/>
  <c r="M207" i="1"/>
  <c r="V206" i="1"/>
  <c r="W206" i="1" s="1"/>
  <c r="M206" i="1"/>
  <c r="W205" i="1"/>
  <c r="V205" i="1"/>
  <c r="M205" i="1"/>
  <c r="V204" i="1"/>
  <c r="W204" i="1" s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V208" i="1" s="1"/>
  <c r="M193" i="1"/>
  <c r="U190" i="1"/>
  <c r="U189" i="1"/>
  <c r="V188" i="1"/>
  <c r="M188" i="1"/>
  <c r="W187" i="1"/>
  <c r="V187" i="1"/>
  <c r="M187" i="1"/>
  <c r="U185" i="1"/>
  <c r="U184" i="1"/>
  <c r="W183" i="1"/>
  <c r="V183" i="1"/>
  <c r="M183" i="1"/>
  <c r="V182" i="1"/>
  <c r="W182" i="1" s="1"/>
  <c r="M182" i="1"/>
  <c r="W181" i="1"/>
  <c r="V181" i="1"/>
  <c r="W180" i="1"/>
  <c r="V180" i="1"/>
  <c r="M180" i="1"/>
  <c r="V179" i="1"/>
  <c r="W179" i="1" s="1"/>
  <c r="M179" i="1"/>
  <c r="W178" i="1"/>
  <c r="V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V171" i="1"/>
  <c r="W171" i="1" s="1"/>
  <c r="M171" i="1"/>
  <c r="V170" i="1"/>
  <c r="W170" i="1" s="1"/>
  <c r="M170" i="1"/>
  <c r="V169" i="1"/>
  <c r="W169" i="1" s="1"/>
  <c r="M169" i="1"/>
  <c r="V168" i="1"/>
  <c r="W168" i="1" s="1"/>
  <c r="V167" i="1"/>
  <c r="U165" i="1"/>
  <c r="U164" i="1"/>
  <c r="W163" i="1"/>
  <c r="V163" i="1"/>
  <c r="W162" i="1"/>
  <c r="V162" i="1"/>
  <c r="M162" i="1"/>
  <c r="V161" i="1"/>
  <c r="W161" i="1" s="1"/>
  <c r="V160" i="1"/>
  <c r="U158" i="1"/>
  <c r="U157" i="1"/>
  <c r="W156" i="1"/>
  <c r="V156" i="1"/>
  <c r="M156" i="1"/>
  <c r="V155" i="1"/>
  <c r="V157" i="1" s="1"/>
  <c r="U153" i="1"/>
  <c r="U152" i="1"/>
  <c r="W151" i="1"/>
  <c r="V151" i="1"/>
  <c r="M151" i="1"/>
  <c r="V150" i="1"/>
  <c r="U147" i="1"/>
  <c r="U146" i="1"/>
  <c r="W145" i="1"/>
  <c r="V145" i="1"/>
  <c r="M145" i="1"/>
  <c r="V144" i="1"/>
  <c r="W144" i="1" s="1"/>
  <c r="M144" i="1"/>
  <c r="W143" i="1"/>
  <c r="V143" i="1"/>
  <c r="W142" i="1"/>
  <c r="V142" i="1"/>
  <c r="M142" i="1"/>
  <c r="V141" i="1"/>
  <c r="W141" i="1" s="1"/>
  <c r="M141" i="1"/>
  <c r="W140" i="1"/>
  <c r="V140" i="1"/>
  <c r="M140" i="1"/>
  <c r="V139" i="1"/>
  <c r="W139" i="1" s="1"/>
  <c r="V138" i="1"/>
  <c r="M138" i="1"/>
  <c r="U135" i="1"/>
  <c r="U134" i="1"/>
  <c r="V133" i="1"/>
  <c r="W133" i="1" s="1"/>
  <c r="M133" i="1"/>
  <c r="W132" i="1"/>
  <c r="V132" i="1"/>
  <c r="M132" i="1"/>
  <c r="W131" i="1"/>
  <c r="W134" i="1" s="1"/>
  <c r="V131" i="1"/>
  <c r="G473" i="1" s="1"/>
  <c r="M131" i="1"/>
  <c r="U127" i="1"/>
  <c r="U126" i="1"/>
  <c r="W125" i="1"/>
  <c r="V125" i="1"/>
  <c r="M125" i="1"/>
  <c r="V124" i="1"/>
  <c r="W124" i="1" s="1"/>
  <c r="M124" i="1"/>
  <c r="V123" i="1"/>
  <c r="W123" i="1" s="1"/>
  <c r="M123" i="1"/>
  <c r="W122" i="1"/>
  <c r="W126" i="1" s="1"/>
  <c r="V122" i="1"/>
  <c r="M122" i="1"/>
  <c r="U119" i="1"/>
  <c r="U118" i="1"/>
  <c r="W117" i="1"/>
  <c r="V117" i="1"/>
  <c r="V116" i="1"/>
  <c r="W116" i="1" s="1"/>
  <c r="M116" i="1"/>
  <c r="W115" i="1"/>
  <c r="V115" i="1"/>
  <c r="M115" i="1"/>
  <c r="W114" i="1"/>
  <c r="W118" i="1" s="1"/>
  <c r="V114" i="1"/>
  <c r="V118" i="1" s="1"/>
  <c r="M114" i="1"/>
  <c r="V112" i="1"/>
  <c r="U112" i="1"/>
  <c r="U111" i="1"/>
  <c r="W110" i="1"/>
  <c r="V110" i="1"/>
  <c r="M110" i="1"/>
  <c r="W109" i="1"/>
  <c r="V109" i="1"/>
  <c r="V108" i="1"/>
  <c r="W108" i="1" s="1"/>
  <c r="W107" i="1"/>
  <c r="V107" i="1"/>
  <c r="V106" i="1"/>
  <c r="W106" i="1" s="1"/>
  <c r="M106" i="1"/>
  <c r="W105" i="1"/>
  <c r="V105" i="1"/>
  <c r="M105" i="1"/>
  <c r="W104" i="1"/>
  <c r="W111" i="1" s="1"/>
  <c r="V104" i="1"/>
  <c r="V111" i="1" s="1"/>
  <c r="U102" i="1"/>
  <c r="U101" i="1"/>
  <c r="V100" i="1"/>
  <c r="W100" i="1" s="1"/>
  <c r="M100" i="1"/>
  <c r="V99" i="1"/>
  <c r="W99" i="1" s="1"/>
  <c r="M99" i="1"/>
  <c r="W98" i="1"/>
  <c r="V98" i="1"/>
  <c r="M98" i="1"/>
  <c r="W97" i="1"/>
  <c r="V97" i="1"/>
  <c r="M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W92" i="1" s="1"/>
  <c r="W101" i="1" s="1"/>
  <c r="M92" i="1"/>
  <c r="U90" i="1"/>
  <c r="U89" i="1"/>
  <c r="V88" i="1"/>
  <c r="W88" i="1" s="1"/>
  <c r="M88" i="1"/>
  <c r="W87" i="1"/>
  <c r="V87" i="1"/>
  <c r="M87" i="1"/>
  <c r="W86" i="1"/>
  <c r="V86" i="1"/>
  <c r="V85" i="1"/>
  <c r="W85" i="1" s="1"/>
  <c r="M85" i="1"/>
  <c r="W84" i="1"/>
  <c r="V84" i="1"/>
  <c r="W83" i="1"/>
  <c r="V83" i="1"/>
  <c r="V89" i="1" s="1"/>
  <c r="M83" i="1"/>
  <c r="U81" i="1"/>
  <c r="U80" i="1"/>
  <c r="W79" i="1"/>
  <c r="V79" i="1"/>
  <c r="M79" i="1"/>
  <c r="V78" i="1"/>
  <c r="W78" i="1" s="1"/>
  <c r="M78" i="1"/>
  <c r="W77" i="1"/>
  <c r="V77" i="1"/>
  <c r="M77" i="1"/>
  <c r="W76" i="1"/>
  <c r="V76" i="1"/>
  <c r="M76" i="1"/>
  <c r="W75" i="1"/>
  <c r="V75" i="1"/>
  <c r="M75" i="1"/>
  <c r="V74" i="1"/>
  <c r="W74" i="1" s="1"/>
  <c r="M74" i="1"/>
  <c r="W73" i="1"/>
  <c r="V73" i="1"/>
  <c r="M73" i="1"/>
  <c r="W72" i="1"/>
  <c r="V72" i="1"/>
  <c r="M72" i="1"/>
  <c r="W71" i="1"/>
  <c r="V71" i="1"/>
  <c r="M71" i="1"/>
  <c r="V70" i="1"/>
  <c r="W70" i="1" s="1"/>
  <c r="W69" i="1"/>
  <c r="V69" i="1"/>
  <c r="M69" i="1"/>
  <c r="W68" i="1"/>
  <c r="V68" i="1"/>
  <c r="M68" i="1"/>
  <c r="V67" i="1"/>
  <c r="W67" i="1" s="1"/>
  <c r="M67" i="1"/>
  <c r="W66" i="1"/>
  <c r="V66" i="1"/>
  <c r="M66" i="1"/>
  <c r="W65" i="1"/>
  <c r="V65" i="1"/>
  <c r="M65" i="1"/>
  <c r="W64" i="1"/>
  <c r="V64" i="1"/>
  <c r="M64" i="1"/>
  <c r="V63" i="1"/>
  <c r="E473" i="1" s="1"/>
  <c r="M63" i="1"/>
  <c r="U60" i="1"/>
  <c r="U59" i="1"/>
  <c r="V58" i="1"/>
  <c r="W58" i="1" s="1"/>
  <c r="W57" i="1"/>
  <c r="V57" i="1"/>
  <c r="M57" i="1"/>
  <c r="W56" i="1"/>
  <c r="W59" i="1" s="1"/>
  <c r="V56" i="1"/>
  <c r="V60" i="1" s="1"/>
  <c r="M56" i="1"/>
  <c r="U53" i="1"/>
  <c r="U52" i="1"/>
  <c r="W51" i="1"/>
  <c r="V51" i="1"/>
  <c r="M51" i="1"/>
  <c r="V50" i="1"/>
  <c r="V53" i="1" s="1"/>
  <c r="M50" i="1"/>
  <c r="U46" i="1"/>
  <c r="U45" i="1"/>
  <c r="V44" i="1"/>
  <c r="W44" i="1" s="1"/>
  <c r="W45" i="1" s="1"/>
  <c r="M44" i="1"/>
  <c r="U42" i="1"/>
  <c r="U41" i="1"/>
  <c r="V40" i="1"/>
  <c r="W40" i="1" s="1"/>
  <c r="W41" i="1" s="1"/>
  <c r="M40" i="1"/>
  <c r="U38" i="1"/>
  <c r="U37" i="1"/>
  <c r="V36" i="1"/>
  <c r="W36" i="1" s="1"/>
  <c r="W37" i="1" s="1"/>
  <c r="M36" i="1"/>
  <c r="W35" i="1"/>
  <c r="V35" i="1"/>
  <c r="M35" i="1"/>
  <c r="U33" i="1"/>
  <c r="U32" i="1"/>
  <c r="W31" i="1"/>
  <c r="V31" i="1"/>
  <c r="M31" i="1"/>
  <c r="W30" i="1"/>
  <c r="V30" i="1"/>
  <c r="M30" i="1"/>
  <c r="W29" i="1"/>
  <c r="V29" i="1"/>
  <c r="M29" i="1"/>
  <c r="V28" i="1"/>
  <c r="W28" i="1" s="1"/>
  <c r="M28" i="1"/>
  <c r="W27" i="1"/>
  <c r="V27" i="1"/>
  <c r="M27" i="1"/>
  <c r="W26" i="1"/>
  <c r="W32" i="1" s="1"/>
  <c r="V26" i="1"/>
  <c r="M26" i="1"/>
  <c r="V24" i="1"/>
  <c r="U24" i="1"/>
  <c r="U23" i="1"/>
  <c r="W22" i="1"/>
  <c r="W23" i="1" s="1"/>
  <c r="V22" i="1"/>
  <c r="M22" i="1"/>
  <c r="H10" i="1"/>
  <c r="A9" i="1"/>
  <c r="J9" i="1" s="1"/>
  <c r="D7" i="1"/>
  <c r="N6" i="1"/>
  <c r="M2" i="1"/>
  <c r="W288" i="1" l="1"/>
  <c r="V378" i="1"/>
  <c r="W375" i="1"/>
  <c r="W377" i="1" s="1"/>
  <c r="V402" i="1"/>
  <c r="W396" i="1"/>
  <c r="W397" i="1" s="1"/>
  <c r="U467" i="1"/>
  <c r="U463" i="1"/>
  <c r="H9" i="1"/>
  <c r="W89" i="1"/>
  <c r="H473" i="1"/>
  <c r="V147" i="1"/>
  <c r="W138" i="1"/>
  <c r="W146" i="1" s="1"/>
  <c r="V185" i="1"/>
  <c r="W167" i="1"/>
  <c r="W184" i="1" s="1"/>
  <c r="V451" i="1"/>
  <c r="W449" i="1"/>
  <c r="W450" i="1" s="1"/>
  <c r="A10" i="1"/>
  <c r="B473" i="1"/>
  <c r="V464" i="1"/>
  <c r="V465" i="1"/>
  <c r="V38" i="1"/>
  <c r="V42" i="1"/>
  <c r="V46" i="1"/>
  <c r="V52" i="1"/>
  <c r="V80" i="1"/>
  <c r="V90" i="1"/>
  <c r="V102" i="1"/>
  <c r="F473" i="1"/>
  <c r="V126" i="1"/>
  <c r="V135" i="1"/>
  <c r="V146" i="1"/>
  <c r="V165" i="1"/>
  <c r="W160" i="1"/>
  <c r="W164" i="1" s="1"/>
  <c r="V164" i="1"/>
  <c r="V189" i="1"/>
  <c r="W188" i="1"/>
  <c r="W189" i="1" s="1"/>
  <c r="V190" i="1"/>
  <c r="W219" i="1"/>
  <c r="V229" i="1"/>
  <c r="V235" i="1"/>
  <c r="V296" i="1"/>
  <c r="V309" i="1"/>
  <c r="V310" i="1"/>
  <c r="W308" i="1"/>
  <c r="W309" i="1" s="1"/>
  <c r="V360" i="1"/>
  <c r="W367" i="1"/>
  <c r="W438" i="1"/>
  <c r="C473" i="1"/>
  <c r="V153" i="1"/>
  <c r="W150" i="1"/>
  <c r="W152" i="1" s="1"/>
  <c r="I473" i="1"/>
  <c r="V184" i="1"/>
  <c r="J473" i="1"/>
  <c r="V209" i="1"/>
  <c r="W193" i="1"/>
  <c r="W208" i="1" s="1"/>
  <c r="V220" i="1"/>
  <c r="V242" i="1"/>
  <c r="W238" i="1"/>
  <c r="W241" i="1" s="1"/>
  <c r="V247" i="1"/>
  <c r="W245" i="1"/>
  <c r="W247" i="1" s="1"/>
  <c r="V269" i="1"/>
  <c r="L473" i="1"/>
  <c r="V270" i="1"/>
  <c r="W267" i="1"/>
  <c r="W269" i="1" s="1"/>
  <c r="N473" i="1"/>
  <c r="V322" i="1"/>
  <c r="W317" i="1"/>
  <c r="W321" i="1" s="1"/>
  <c r="F9" i="1"/>
  <c r="F10" i="1"/>
  <c r="V33" i="1"/>
  <c r="V37" i="1"/>
  <c r="V41" i="1"/>
  <c r="V45" i="1"/>
  <c r="D473" i="1"/>
  <c r="V59" i="1"/>
  <c r="V101" i="1"/>
  <c r="V134" i="1"/>
  <c r="V158" i="1"/>
  <c r="W155" i="1"/>
  <c r="W157" i="1" s="1"/>
  <c r="V264" i="1"/>
  <c r="W262" i="1"/>
  <c r="W263" i="1" s="1"/>
  <c r="W296" i="1"/>
  <c r="V313" i="1"/>
  <c r="V314" i="1"/>
  <c r="W312" i="1"/>
  <c r="W313" i="1" s="1"/>
  <c r="V361" i="1"/>
  <c r="V384" i="1"/>
  <c r="W382" i="1"/>
  <c r="W383" i="1" s="1"/>
  <c r="V422" i="1"/>
  <c r="W420" i="1"/>
  <c r="W421" i="1" s="1"/>
  <c r="U466" i="1"/>
  <c r="K473" i="1"/>
  <c r="V32" i="1"/>
  <c r="V119" i="1"/>
  <c r="V302" i="1"/>
  <c r="W300" i="1"/>
  <c r="W301" i="1" s="1"/>
  <c r="V327" i="1"/>
  <c r="W325" i="1"/>
  <c r="W326" i="1" s="1"/>
  <c r="V368" i="1"/>
  <c r="V23" i="1"/>
  <c r="W50" i="1"/>
  <c r="W52" i="1" s="1"/>
  <c r="W63" i="1"/>
  <c r="W80" i="1" s="1"/>
  <c r="V81" i="1"/>
  <c r="V127" i="1"/>
  <c r="V152" i="1"/>
  <c r="V219" i="1"/>
  <c r="V228" i="1"/>
  <c r="W235" i="1"/>
  <c r="V248" i="1"/>
  <c r="V258" i="1"/>
  <c r="V301" i="1"/>
  <c r="V305" i="1"/>
  <c r="V306" i="1"/>
  <c r="W304" i="1"/>
  <c r="W305" i="1" s="1"/>
  <c r="V326" i="1"/>
  <c r="V334" i="1"/>
  <c r="W329" i="1"/>
  <c r="W333" i="1" s="1"/>
  <c r="W344" i="1"/>
  <c r="V367" i="1"/>
  <c r="V416" i="1"/>
  <c r="R473" i="1"/>
  <c r="V450" i="1"/>
  <c r="V455" i="1"/>
  <c r="V456" i="1"/>
  <c r="W453" i="1"/>
  <c r="W455" i="1" s="1"/>
  <c r="W461" i="1"/>
  <c r="O473" i="1"/>
  <c r="V371" i="1"/>
  <c r="V401" i="1"/>
  <c r="V438" i="1"/>
  <c r="P473" i="1"/>
  <c r="V394" i="1"/>
  <c r="M473" i="1"/>
  <c r="Q473" i="1"/>
  <c r="W222" i="1"/>
  <c r="W228" i="1" s="1"/>
  <c r="W347" i="1"/>
  <c r="W360" i="1" s="1"/>
  <c r="W406" i="1"/>
  <c r="W416" i="1" s="1"/>
  <c r="W443" i="1"/>
  <c r="W445" i="1" s="1"/>
  <c r="V446" i="1"/>
  <c r="V463" i="1" l="1"/>
  <c r="W468" i="1"/>
  <c r="V467" i="1"/>
  <c r="V466" i="1"/>
</calcChain>
</file>

<file path=xl/sharedStrings.xml><?xml version="1.0" encoding="utf-8"?>
<sst xmlns="http://schemas.openxmlformats.org/spreadsheetml/2006/main" count="1742" uniqueCount="683">
  <si>
    <t xml:space="preserve">  БЛАНК ЗАКАЗА </t>
  </si>
  <si>
    <t>КИ</t>
  </si>
  <si>
    <t>на отгрузку продукции с ООО Трейд-Сервис с</t>
  </si>
  <si>
    <t>21.08.2023</t>
  </si>
  <si>
    <t>бланк создан</t>
  </si>
  <si>
    <t>16.08.2023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</si>
  <si>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</si>
  <si>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</si>
  <si>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</si>
  <si>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</si>
  <si>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</si>
  <si>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</si>
  <si>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</si>
  <si>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</si>
  <si>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</si>
  <si>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</si>
  <si>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</si>
  <si>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</si>
  <si>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</si>
  <si>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</si>
  <si>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</si>
  <si>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</si>
  <si>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</si>
  <si>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</si>
  <si>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</si>
  <si>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</si>
  <si>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</si>
  <si>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</si>
  <si>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</si>
  <si>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</si>
  <si>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</si>
  <si>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</si>
  <si>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</si>
  <si>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</si>
  <si>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</si>
  <si>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</si>
  <si>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</si>
  <si>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</si>
  <si>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</si>
  <si>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</si>
  <si>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</si>
  <si>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</si>
  <si>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</si>
  <si>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</si>
  <si>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</si>
  <si>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</si>
  <si>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</si>
  <si>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</si>
  <si>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</si>
  <si>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</si>
  <si>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</si>
  <si>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</si>
  <si>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</si>
  <si>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</si>
  <si>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</si>
  <si>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</si>
  <si>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</si>
  <si>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</si>
  <si>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</si>
  <si>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</si>
  <si>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</si>
  <si>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</si>
  <si>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</si>
  <si>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</si>
  <si>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</si>
  <si>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</si>
  <si>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</si>
  <si>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</si>
  <si>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</si>
  <si>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</si>
  <si>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</si>
  <si>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</si>
  <si>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</si>
  <si>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</si>
  <si>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</si>
  <si>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</si>
  <si>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</si>
  <si>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</si>
  <si>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</si>
  <si>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</si>
  <si>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</si>
  <si>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</si>
  <si>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</si>
  <si>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</si>
  <si>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</si>
  <si>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</si>
  <si>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</si>
  <si>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</si>
  <si>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</si>
  <si>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</si>
  <si>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</si>
  <si>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</si>
  <si>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</si>
  <si>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</si>
  <si>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</si>
  <si>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</si>
  <si>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</si>
  <si>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</si>
  <si>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</si>
  <si>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</si>
  <si>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</si>
  <si>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</si>
  <si>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</si>
  <si>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</si>
  <si>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</si>
  <si>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</si>
  <si>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</si>
  <si>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</si>
  <si>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</si>
  <si>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</si>
  <si>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</si>
  <si>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</si>
  <si>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</si>
  <si>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</si>
  <si>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</si>
  <si>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</si>
  <si>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</si>
  <si>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</si>
  <si>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</si>
  <si>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</si>
  <si>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</si>
  <si>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</si>
  <si>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</si>
  <si>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</si>
  <si>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</si>
  <si>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</si>
  <si>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</si>
  <si>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</si>
  <si>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</si>
  <si>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Вареные колбасы «Докторская ГОСТ» Фикс.вес 0,37 п/а ТМ «Вязанка»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</si>
  <si>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</si>
  <si>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</si>
  <si>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</si>
  <si>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</si>
  <si>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</si>
  <si>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</si>
  <si>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</si>
  <si>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</si>
  <si>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</si>
  <si>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</si>
  <si>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</si>
  <si>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</si>
  <si>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</si>
  <si>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</si>
  <si>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</si>
  <si>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</si>
  <si>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</si>
  <si>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</si>
  <si>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</si>
  <si>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</si>
  <si>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</si>
  <si>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</si>
  <si>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</si>
  <si>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</si>
  <si>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</si>
  <si>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</si>
  <si>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</si>
  <si>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</si>
  <si>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</si>
  <si>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</si>
  <si>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</si>
  <si>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</si>
  <si>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</si>
  <si>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</si>
  <si>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</si>
  <si>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</si>
  <si>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</si>
  <si>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</si>
  <si>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</si>
  <si>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</si>
  <si>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</si>
  <si>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</si>
  <si>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</si>
  <si>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</si>
  <si>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</si>
  <si>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</si>
  <si>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</si>
  <si>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</si>
  <si>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</si>
  <si>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</si>
  <si>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</si>
  <si>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</si>
  <si>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</si>
  <si>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</si>
  <si>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</si>
  <si>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</si>
  <si>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</si>
  <si>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</si>
  <si>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</si>
  <si>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</si>
  <si>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</si>
  <si>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</si>
  <si>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</si>
  <si>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</si>
  <si>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</si>
  <si>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</si>
  <si>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</si>
  <si>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</si>
  <si>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</si>
  <si>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</si>
  <si>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</si>
  <si>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</si>
  <si>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</si>
  <si>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</si>
  <si>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</si>
  <si>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</si>
  <si>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</si>
  <si>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</si>
  <si>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</si>
  <si>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</si>
  <si>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</si>
  <si>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</si>
  <si>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</si>
  <si>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</si>
  <si>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</si>
  <si>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</si>
  <si>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</si>
  <si>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</si>
  <si>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</si>
  <si>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</si>
  <si>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</si>
  <si>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</si>
  <si>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</si>
  <si>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</si>
  <si>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</si>
  <si>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</si>
  <si>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</si>
  <si>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</si>
  <si>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</si>
  <si>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</si>
  <si>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</si>
  <si>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</si>
  <si>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</si>
  <si>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</si>
  <si>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</si>
  <si>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</si>
  <si>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</si>
  <si>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</si>
  <si>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</si>
  <si>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</si>
  <si>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</si>
  <si>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</si>
  <si>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</si>
  <si>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</si>
  <si>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Сочинка</t>
  </si>
  <si>
    <t>SU002824</t>
  </si>
  <si>
    <t>P003231</t>
  </si>
  <si>
    <t>Вареные колбасы «Сочинка» Весовой п/а ТМ «Стародворье»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</si>
  <si>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</si>
  <si>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</si>
  <si>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</si>
  <si>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</si>
  <si>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</si>
  <si>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</si>
  <si>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</si>
  <si>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</si>
  <si>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</si>
  <si>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</si>
  <si>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SU002943</t>
  </si>
  <si>
    <t>P003401</t>
  </si>
  <si>
    <t>В/к колбасы «Сочинка по-фински с сочным окороком» Весовой фиброуз ТМ «Стародворье»</t>
  </si>
  <si>
    <t>SU002945</t>
  </si>
  <si>
    <t>P003383</t>
  </si>
  <si>
    <t>SU002947</t>
  </si>
  <si>
    <t>P003384</t>
  </si>
  <si>
    <t>П/к колбасы «Сочинка рубленая с сочным окороком» Весовой фиброуз ТМ «Стародворье»</t>
  </si>
  <si>
    <t>SU002857</t>
  </si>
  <si>
    <t>P003264</t>
  </si>
  <si>
    <t>Сосиски Сочинки по-баварски ТМ Стародворье полиамид мгс вес СК3</t>
  </si>
  <si>
    <t>SU002725</t>
  </si>
  <si>
    <t>P003404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</si>
  <si>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</si>
  <si>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</si>
  <si>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</si>
  <si>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</si>
  <si>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</si>
  <si>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</si>
  <si>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</si>
  <si>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</si>
  <si>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</si>
  <si>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</si>
  <si>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</si>
  <si>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</si>
  <si>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</si>
  <si>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</si>
  <si>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</si>
  <si>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</si>
  <si>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</si>
  <si>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</si>
  <si>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</si>
  <si>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</si>
  <si>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</si>
  <si>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Сосиски «Сочинки с сочной грудинкой» Фикс.вес 0,3 П/а мгс ТМ «Стародворье»</t>
  </si>
  <si>
    <t>SU002618</t>
  </si>
  <si>
    <t>P003398</t>
  </si>
  <si>
    <t>SU002621</t>
  </si>
  <si>
    <t>P003399</t>
  </si>
  <si>
    <t>SU003073</t>
  </si>
  <si>
    <t>P003613</t>
  </si>
  <si>
    <t>Сосиски «Сочинки с сыром» ф/в 0,3 кг п/а ТМ «Стародворье»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</si>
  <si>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</si>
  <si>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</si>
  <si>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</si>
  <si>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</si>
  <si>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</si>
  <si>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</si>
  <si>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</si>
  <si>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</si>
  <si>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</si>
  <si>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</si>
  <si>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</si>
  <si>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</si>
  <si>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</si>
  <si>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</si>
  <si>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</si>
  <si>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</si>
  <si>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</si>
  <si>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</si>
  <si>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</si>
  <si>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</si>
  <si>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</si>
  <si>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</si>
  <si>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</si>
  <si>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</si>
  <si>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</si>
  <si>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</si>
  <si>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</si>
  <si>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</si>
  <si>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</si>
  <si>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</si>
  <si>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</si>
  <si>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</si>
  <si>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«Молочная с нежным филе» Фикс.вес 0,4 кг п/а ТМ «Особый рецепт»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</si>
  <si>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</si>
  <si>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</si>
  <si>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</si>
  <si>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</si>
  <si>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</si>
  <si>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</si>
  <si>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</si>
  <si>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</si>
  <si>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</si>
  <si>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</si>
  <si>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</si>
  <si>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</si>
  <si>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</si>
  <si>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</si>
  <si>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</si>
  <si>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</si>
  <si>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</si>
  <si>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</si>
  <si>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</si>
  <si>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</si>
  <si>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</si>
  <si>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</si>
  <si>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</si>
  <si>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</si>
  <si>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</si>
  <si>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</si>
  <si>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</si>
  <si>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</si>
  <si>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</si>
  <si>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</si>
  <si>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</si>
  <si>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</si>
  <si>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</si>
  <si>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</si>
  <si>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</si>
  <si>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</si>
  <si>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</si>
  <si>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</si>
  <si>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</si>
  <si>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</si>
  <si>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</si>
  <si>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</si>
  <si>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</si>
  <si>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</si>
  <si>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</si>
  <si>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</si>
  <si>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</si>
  <si>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</si>
  <si>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</si>
  <si>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</si>
  <si>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</si>
  <si>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</si>
  <si>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</si>
  <si>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</si>
  <si>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</si>
  <si>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</si>
  <si>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</si>
  <si>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</si>
  <si>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</si>
  <si>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</si>
  <si>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</si>
  <si>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</si>
  <si>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</si>
  <si>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</si>
  <si>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</si>
  <si>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</si>
  <si>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</si>
  <si>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</si>
  <si>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</si>
  <si>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</si>
  <si>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</si>
  <si>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</si>
  <si>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</si>
  <si>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</si>
  <si>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</si>
  <si>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</si>
  <si>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</si>
  <si>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</si>
  <si>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</si>
  <si>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</si>
  <si>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</si>
  <si>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</si>
  <si>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</si>
  <si>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</si>
  <si>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</si>
  <si>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</si>
  <si>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</si>
  <si>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</si>
  <si>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</si>
  <si>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</si>
  <si>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</si>
  <si>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</si>
  <si>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</si>
  <si>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</si>
  <si>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</si>
  <si>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</si>
  <si>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</si>
  <si>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</si>
  <si>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</si>
  <si>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</si>
  <si>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</si>
  <si>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</si>
  <si>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</si>
  <si>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</si>
  <si>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</si>
  <si>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</si>
  <si>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</si>
  <si>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</si>
  <si>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</si>
  <si>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</si>
  <si>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</si>
  <si>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</si>
  <si>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</si>
  <si>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</si>
  <si>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</si>
  <si>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</si>
  <si>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</si>
  <si>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</si>
  <si>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</si>
  <si>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</si>
  <si>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</si>
  <si>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</si>
  <si>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</si>
  <si>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</si>
  <si>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</si>
  <si>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</si>
  <si>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</si>
  <si>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</si>
  <si>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</si>
  <si>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</si>
  <si>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</si>
  <si>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</si>
  <si>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</si>
  <si>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</si>
  <si>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</si>
  <si>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</si>
  <si>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</si>
  <si>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</si>
  <si>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</si>
  <si>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</si>
  <si>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</si>
  <si>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</si>
  <si>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</si>
  <si>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</si>
  <si>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Новинка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</si>
  <si>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</si>
  <si>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</si>
  <si>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</si>
  <si>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</si>
  <si>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</si>
  <si>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</si>
  <si>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</si>
  <si>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</si>
  <si>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</si>
  <si>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</si>
  <si>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</si>
  <si>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«Салями Филейбургская зернистая» срез Фикс.вес 0,28 фиброуз ТМ «Баварушка»</t>
  </si>
  <si>
    <t>SU002538</t>
  </si>
  <si>
    <t>P003139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</si>
  <si>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</si>
  <si>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</si>
  <si>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</si>
  <si>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</si>
  <si>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</si>
  <si>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SU003080</t>
  </si>
  <si>
    <t>P003647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</si>
  <si>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</si>
  <si>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</si>
  <si>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</si>
  <si>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</si>
  <si>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</si>
  <si>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</si>
  <si>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</si>
  <si>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</si>
  <si>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</si>
  <si>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</si>
  <si>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</si>
  <si>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</si>
  <si>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</si>
  <si>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</si>
  <si>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</si>
  <si>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</si>
  <si>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</si>
  <si>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</si>
  <si>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</si>
  <si>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</si>
  <si>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</si>
  <si>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с/к колбасы «Филейбургская зернистая» ф/в 0,03 нарезка ТМ «Баварушка»</t>
  </si>
  <si>
    <t>SU003061</t>
  </si>
  <si>
    <t>P003621</t>
  </si>
  <si>
    <t>с/к колбасы «Филейбургская с ароматными пряностями» ф/в 0,03 нарезка ТМ «Баварушка»</t>
  </si>
  <si>
    <t>SU003057</t>
  </si>
  <si>
    <t>P003619</t>
  </si>
  <si>
    <t>с/к колбасы «Филейбургская с душистым чесноком» ф/в 0,03 н/о нарезка ТМ «Баварушка»</t>
  </si>
  <si>
    <t>Балыкбургская</t>
  </si>
  <si>
    <t>SU002542</t>
  </si>
  <si>
    <t>P002847</t>
  </si>
  <si>
    <t>SU002319</t>
  </si>
  <si>
    <t>P002597</t>
  </si>
  <si>
    <t>SU002917</t>
  </si>
  <si>
    <t>P003343</t>
  </si>
  <si>
    <t>П/к колбасы «Балыкбургская по-баварски» Фикс.вес 0,4 н/о мгс ТМ «Баварушка»</t>
  </si>
  <si>
    <t>SU002612</t>
  </si>
  <si>
    <t>P003140</t>
  </si>
  <si>
    <t>SU003071</t>
  </si>
  <si>
    <t>P003612</t>
  </si>
  <si>
    <t>П/к колбасы «Балыкбургские с сыром» Весовой н/о ТМ «Баварушка»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</si>
  <si>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</si>
  <si>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</si>
  <si>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</si>
  <si>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</si>
  <si>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</si>
  <si>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</si>
  <si>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</si>
  <si>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</si>
  <si>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</si>
  <si>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</si>
  <si>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</si>
  <si>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SU003056</t>
  </si>
  <si>
    <t>P003622</t>
  </si>
  <si>
    <t>с/в колбасы «Балыкбургская с мраморным балыком» ф/в 0,13 н/о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</si>
  <si>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</si>
  <si>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</si>
  <si>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</si>
  <si>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</si>
  <si>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</si>
  <si>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</si>
  <si>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</si>
  <si>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</si>
  <si>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</si>
  <si>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SU002019</t>
  </si>
  <si>
    <t>P002306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</si>
  <si>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</si>
  <si>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</si>
  <si>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</si>
  <si>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</si>
  <si>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</si>
  <si>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</si>
  <si>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</si>
  <si>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</si>
  <si>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</si>
  <si>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</si>
  <si>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</si>
  <si>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</si>
  <si>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</si>
  <si>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</si>
  <si>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</si>
  <si>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</si>
  <si>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В/к колбасы «Рубленая Запеченная» Весовые Вектор ТМ «Дугушка»</t>
  </si>
  <si>
    <t>SU002158</t>
  </si>
  <si>
    <t>P003632</t>
  </si>
  <si>
    <t>В/к колбасы «Салями Запеченая» Весовые ТМ «Дугушка»</t>
  </si>
  <si>
    <t>SU002151</t>
  </si>
  <si>
    <t>P003634</t>
  </si>
  <si>
    <t>В/к колбасы «Сервелат Запеченный» Весовые Вектор ТМ «Дугушка»</t>
  </si>
  <si>
    <t>SU002916</t>
  </si>
  <si>
    <t>P003633</t>
  </si>
  <si>
    <t>В/к колбасы «Рубленая Запеченная» Фикс.вес 0,6 Вектор ТМ «Дугушка»</t>
  </si>
  <si>
    <t>P003342</t>
  </si>
  <si>
    <t>SU002919</t>
  </si>
  <si>
    <t>P003635</t>
  </si>
  <si>
    <t>В/к колбасы «Салями Запеченая» Фикс.вес 0,6 Вектор ТМ «Дугушка»</t>
  </si>
  <si>
    <t>P003345</t>
  </si>
  <si>
    <t>SU002918</t>
  </si>
  <si>
    <t>P003637</t>
  </si>
  <si>
    <t>В/к колбасы «Сервелат Запеченный» Фикс.вес 0,6 Вектор ТМ «Дугушка»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</si>
  <si>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</si>
  <si>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</si>
  <si>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</si>
  <si>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</si>
  <si>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</si>
  <si>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</si>
  <si>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</si>
  <si>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</si>
  <si>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</si>
  <si>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</si>
  <si>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</si>
  <si>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</si>
  <si>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</si>
  <si>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</si>
  <si>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</si>
  <si>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</si>
  <si>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</si>
  <si>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</si>
  <si>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</si>
  <si>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SU002810</t>
  </si>
  <si>
    <t>P003215</t>
  </si>
  <si>
    <t>SU002803</t>
  </si>
  <si>
    <t>P003204</t>
  </si>
  <si>
    <t>SU002804</t>
  </si>
  <si>
    <t>P003205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</si>
  <si>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</si>
  <si>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</si>
  <si>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</si>
  <si>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</si>
  <si>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</si>
  <si>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</si>
  <si>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</si>
  <si>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</si>
  <si>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</si>
  <si>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</si>
  <si>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</si>
  <si>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</si>
  <si>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</si>
  <si>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</si>
  <si>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</si>
  <si>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</si>
  <si>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</si>
  <si>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</si>
  <si>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</si>
  <si>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</si>
  <si>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</si>
  <si>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</si>
  <si>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</si>
  <si>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</si>
  <si>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</si>
  <si>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</si>
  <si>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</si>
  <si>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</si>
  <si>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</si>
  <si>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</si>
  <si>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</si>
  <si>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</si>
  <si>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</si>
  <si>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</si>
  <si>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</si>
  <si>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</si>
  <si>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ЛП, ООО, Ростовская обл, Ростов-на-Дону г, Фермерский пер, д. 66, литер Д,</t>
  </si>
  <si>
    <t>590704_9</t>
  </si>
  <si>
    <t>9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</si>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</sst>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520" fillId="0" borderId="0" xfId="0" applyFont="1" applyProtection="1">
      <protection hidden="1"/>
    </xf>
    <xf numFmtId="0" fontId="522" fillId="0" borderId="0" xfId="0" applyFont="1" applyProtection="1">
      <protection hidden="1"/>
    </xf>
    <xf numFmtId="0" fontId="524" fillId="0" borderId="0" xfId="0" applyFont="1" applyProtection="1">
      <protection hidden="1"/>
    </xf>
    <xf numFmtId="0" fontId="526" fillId="0" borderId="0" xfId="0" applyFont="1" applyProtection="1">
      <protection hidden="1"/>
    </xf>
    <xf numFmtId="0" fontId="528" fillId="0" borderId="0" xfId="0" applyFont="1" applyProtection="1">
      <protection hidden="1"/>
    </xf>
    <xf numFmtId="0" fontId="530" fillId="0" borderId="0" xfId="0" applyFont="1" applyProtection="1">
      <protection hidden="1"/>
    </xf>
    <xf numFmtId="0" fontId="532" fillId="0" borderId="0" xfId="0" applyFont="1" applyProtection="1">
      <protection hidden="1"/>
    </xf>
    <xf numFmtId="0" fontId="534" fillId="0" borderId="0" xfId="0" applyFont="1" applyProtection="1">
      <protection hidden="1"/>
    </xf>
    <xf numFmtId="0" fontId="536" fillId="0" borderId="0" xfId="0" applyFont="1" applyProtection="1">
      <protection hidden="1"/>
    </xf>
    <xf numFmtId="0" fontId="538" fillId="0" borderId="0" xfId="0" applyFont="1" applyProtection="1">
      <protection hidden="1"/>
    </xf>
    <xf numFmtId="0" fontId="540" fillId="0" borderId="0" xfId="0" applyFont="1" applyProtection="1">
      <protection hidden="1"/>
    </xf>
    <xf numFmtId="0" fontId="542" fillId="0" borderId="0" xfId="0" applyFont="1" applyProtection="1">
      <protection hidden="1"/>
    </xf>
    <xf numFmtId="0" fontId="544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73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/>
      <c r="I5" s="323"/>
      <c r="J5" s="323"/>
      <c r="K5" s="321"/>
      <c r="M5" s="25" t="s">
        <v>10</v>
      </c>
      <c r="N5" s="324">
        <v>45159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14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Понедельник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0.33333333333333331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 t="s">
        <v>55</v>
      </c>
    </row>
    <row r="18" spans="1:29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</row>
    <row r="19" spans="1:29" ht="27.75" customHeight="1" x14ac:dyDescent="0.2">
      <c r="A19" s="383" t="s">
        <v>58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49"/>
      <c r="Y19" s="49"/>
    </row>
    <row r="20" spans="1:29" ht="16.5" customHeight="1" x14ac:dyDescent="0.25">
      <c r="A20" s="385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29" ht="14.25" customHeight="1" x14ac:dyDescent="0.25">
      <c r="A21" s="386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29" ht="27" customHeight="1" x14ac:dyDescent="0.25">
      <c r="A22" s="55" t="s">
        <v>60</v>
      </c>
      <c r="B22" s="55" t="s">
        <v>61</v>
      </c>
      <c r="C22" s="32">
        <v>4301031106</v>
      </c>
      <c r="D22" s="387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8" t="str">
        <f>HYPERLINK("https:///products/Охлажденные/Ядрена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9"/>
      <c r="O22" s="389"/>
      <c r="P22" s="389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91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2"/>
      <c r="M23" s="390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29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2"/>
      <c r="M24" s="390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29" ht="14.25" customHeight="1" x14ac:dyDescent="0.25">
      <c r="A25" s="386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29" ht="27" customHeight="1" x14ac:dyDescent="0.25">
      <c r="A26" s="55" t="s">
        <v>67</v>
      </c>
      <c r="B26" s="55" t="s">
        <v>68</v>
      </c>
      <c r="C26" s="32">
        <v>4301051176</v>
      </c>
      <c r="D26" s="387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9"/>
      <c r="O26" s="389"/>
      <c r="P26" s="389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69</v>
      </c>
      <c r="B27" s="55" t="s">
        <v>70</v>
      </c>
      <c r="C27" s="32">
        <v>4301051172</v>
      </c>
      <c r="D27" s="387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9"/>
      <c r="O27" s="389"/>
      <c r="P27" s="389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71</v>
      </c>
      <c r="B28" s="55" t="s">
        <v>72</v>
      </c>
      <c r="C28" s="32">
        <v>4301051180</v>
      </c>
      <c r="D28" s="387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9"/>
      <c r="O28" s="389"/>
      <c r="P28" s="389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73</v>
      </c>
      <c r="B29" s="55" t="s">
        <v>74</v>
      </c>
      <c r="C29" s="32">
        <v>4301051426</v>
      </c>
      <c r="D29" s="387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6" t="str">
        <f>HYPERLINK("https:///products/Охлажденные/Ядрена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9"/>
      <c r="O29" s="389"/>
      <c r="P29" s="389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87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9"/>
      <c r="O30" s="389"/>
      <c r="P30" s="389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87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9"/>
      <c r="O31" s="389"/>
      <c r="P31" s="389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91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2"/>
      <c r="M32" s="390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29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2"/>
      <c r="M33" s="390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29" ht="14.25" customHeight="1" x14ac:dyDescent="0.25">
      <c r="A34" s="386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87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3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9"/>
      <c r="O35" s="389"/>
      <c r="P35" s="389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87">
        <v>4680115880139</v>
      </c>
      <c r="E36" s="332"/>
      <c r="F36" s="307">
        <v>2.5000000000000001E-2</v>
      </c>
      <c r="G36" s="33">
        <v>10</v>
      </c>
      <c r="H36" s="307">
        <v>0.25</v>
      </c>
      <c r="I36" s="307">
        <v>0.41</v>
      </c>
      <c r="J36" s="33">
        <v>234</v>
      </c>
      <c r="K36" s="34" t="s">
        <v>86</v>
      </c>
      <c r="L36" s="33">
        <v>120</v>
      </c>
      <c r="M36" s="40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9"/>
      <c r="O36" s="389"/>
      <c r="P36" s="389"/>
      <c r="Q36" s="332"/>
      <c r="R36" s="35"/>
      <c r="S36" s="35"/>
      <c r="T36" s="36" t="s">
        <v>63</v>
      </c>
      <c r="U36" s="308">
        <v>0</v>
      </c>
      <c r="V36" s="309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91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2"/>
      <c r="M37" s="390" t="s">
        <v>64</v>
      </c>
      <c r="N37" s="344"/>
      <c r="O37" s="344"/>
      <c r="P37" s="344"/>
      <c r="Q37" s="344"/>
      <c r="R37" s="344"/>
      <c r="S37" s="345"/>
      <c r="T37" s="38" t="s">
        <v>65</v>
      </c>
      <c r="U37" s="310">
        <f>IFERROR(U35/H35,"0")+IFERROR(U36/H36,"0")</f>
        <v>0</v>
      </c>
      <c r="V37" s="310">
        <f>IFERROR(V35/H35,"0")+IFERROR(V36/H36,"0")</f>
        <v>0</v>
      </c>
      <c r="W37" s="310">
        <f>IFERROR(IF(W35="",0,W35),"0")+IFERROR(IF(W36="",0,W36),"0")</f>
        <v>0</v>
      </c>
      <c r="X37" s="311"/>
      <c r="Y37" s="311"/>
    </row>
    <row r="38" spans="1:29" x14ac:dyDescent="0.2">
      <c r="A38" s="316"/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92"/>
      <c r="M38" s="390" t="s">
        <v>64</v>
      </c>
      <c r="N38" s="344"/>
      <c r="O38" s="344"/>
      <c r="P38" s="344"/>
      <c r="Q38" s="344"/>
      <c r="R38" s="344"/>
      <c r="S38" s="345"/>
      <c r="T38" s="38" t="s">
        <v>63</v>
      </c>
      <c r="U38" s="310">
        <f>IFERROR(SUM(U35:U36),"0")</f>
        <v>0</v>
      </c>
      <c r="V38" s="310">
        <f>IFERROR(SUM(V35:V36),"0")</f>
        <v>0</v>
      </c>
      <c r="W38" s="38"/>
      <c r="X38" s="311"/>
      <c r="Y38" s="311"/>
    </row>
    <row r="39" spans="1:29" ht="14.25" customHeight="1" x14ac:dyDescent="0.25">
      <c r="A39" s="386" t="s">
        <v>87</v>
      </c>
      <c r="B39" s="316"/>
      <c r="C39" s="316"/>
      <c r="D39" s="316"/>
      <c r="E39" s="316"/>
      <c r="F39" s="316"/>
      <c r="G39" s="316"/>
      <c r="H39" s="316"/>
      <c r="I39" s="316"/>
      <c r="J39" s="316"/>
      <c r="K39" s="316"/>
      <c r="L39" s="316"/>
      <c r="M39" s="316"/>
      <c r="N39" s="316"/>
      <c r="O39" s="316"/>
      <c r="P39" s="316"/>
      <c r="Q39" s="316"/>
      <c r="R39" s="316"/>
      <c r="S39" s="316"/>
      <c r="T39" s="316"/>
      <c r="U39" s="316"/>
      <c r="V39" s="316"/>
      <c r="W39" s="316"/>
      <c r="X39" s="303"/>
      <c r="Y39" s="303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87">
        <v>4607091388282</v>
      </c>
      <c r="E40" s="332"/>
      <c r="F40" s="307">
        <v>0.3</v>
      </c>
      <c r="G40" s="33">
        <v>6</v>
      </c>
      <c r="H40" s="307">
        <v>1.8</v>
      </c>
      <c r="I40" s="307">
        <v>2.0840000000000001</v>
      </c>
      <c r="J40" s="33">
        <v>156</v>
      </c>
      <c r="K40" s="34" t="s">
        <v>82</v>
      </c>
      <c r="L40" s="33">
        <v>30</v>
      </c>
      <c r="M40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9"/>
      <c r="O40" s="389"/>
      <c r="P40" s="389"/>
      <c r="Q40" s="332"/>
      <c r="R40" s="35"/>
      <c r="S40" s="35"/>
      <c r="T40" s="36" t="s">
        <v>63</v>
      </c>
      <c r="U40" s="308">
        <v>0</v>
      </c>
      <c r="V40" s="309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91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2"/>
      <c r="M41" s="390" t="s">
        <v>64</v>
      </c>
      <c r="N41" s="344"/>
      <c r="O41" s="344"/>
      <c r="P41" s="344"/>
      <c r="Q41" s="344"/>
      <c r="R41" s="344"/>
      <c r="S41" s="345"/>
      <c r="T41" s="38" t="s">
        <v>65</v>
      </c>
      <c r="U41" s="310">
        <f>IFERROR(U40/H40,"0")</f>
        <v>0</v>
      </c>
      <c r="V41" s="310">
        <f>IFERROR(V40/H40,"0")</f>
        <v>0</v>
      </c>
      <c r="W41" s="310">
        <f>IFERROR(IF(W40="",0,W40),"0")</f>
        <v>0</v>
      </c>
      <c r="X41" s="311"/>
      <c r="Y41" s="311"/>
    </row>
    <row r="42" spans="1:29" x14ac:dyDescent="0.2">
      <c r="A42" s="316"/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92"/>
      <c r="M42" s="390" t="s">
        <v>64</v>
      </c>
      <c r="N42" s="344"/>
      <c r="O42" s="344"/>
      <c r="P42" s="344"/>
      <c r="Q42" s="344"/>
      <c r="R42" s="344"/>
      <c r="S42" s="345"/>
      <c r="T42" s="38" t="s">
        <v>63</v>
      </c>
      <c r="U42" s="310">
        <f>IFERROR(SUM(U40:U40),"0")</f>
        <v>0</v>
      </c>
      <c r="V42" s="310">
        <f>IFERROR(SUM(V40:V40),"0")</f>
        <v>0</v>
      </c>
      <c r="W42" s="38"/>
      <c r="X42" s="311"/>
      <c r="Y42" s="311"/>
    </row>
    <row r="43" spans="1:29" ht="14.25" customHeight="1" x14ac:dyDescent="0.25">
      <c r="A43" s="386" t="s">
        <v>91</v>
      </c>
      <c r="B43" s="316"/>
      <c r="C43" s="316"/>
      <c r="D43" s="316"/>
      <c r="E43" s="316"/>
      <c r="F43" s="316"/>
      <c r="G43" s="316"/>
      <c r="H43" s="316"/>
      <c r="I43" s="316"/>
      <c r="J43" s="316"/>
      <c r="K43" s="316"/>
      <c r="L43" s="316"/>
      <c r="M43" s="316"/>
      <c r="N43" s="316"/>
      <c r="O43" s="316"/>
      <c r="P43" s="316"/>
      <c r="Q43" s="316"/>
      <c r="R43" s="316"/>
      <c r="S43" s="316"/>
      <c r="T43" s="316"/>
      <c r="U43" s="316"/>
      <c r="V43" s="316"/>
      <c r="W43" s="316"/>
      <c r="X43" s="303"/>
      <c r="Y43" s="303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87">
        <v>4607091389111</v>
      </c>
      <c r="E44" s="332"/>
      <c r="F44" s="307">
        <v>2.5000000000000001E-2</v>
      </c>
      <c r="G44" s="33">
        <v>10</v>
      </c>
      <c r="H44" s="307">
        <v>0.25</v>
      </c>
      <c r="I44" s="307">
        <v>0.49199999999999999</v>
      </c>
      <c r="J44" s="33">
        <v>156</v>
      </c>
      <c r="K44" s="34" t="s">
        <v>82</v>
      </c>
      <c r="L44" s="33">
        <v>120</v>
      </c>
      <c r="M44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89"/>
      <c r="O44" s="389"/>
      <c r="P44" s="389"/>
      <c r="Q44" s="332"/>
      <c r="R44" s="35"/>
      <c r="S44" s="35"/>
      <c r="T44" s="36" t="s">
        <v>63</v>
      </c>
      <c r="U44" s="308">
        <v>0</v>
      </c>
      <c r="V44" s="309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91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2"/>
      <c r="M45" s="390" t="s">
        <v>64</v>
      </c>
      <c r="N45" s="344"/>
      <c r="O45" s="344"/>
      <c r="P45" s="344"/>
      <c r="Q45" s="344"/>
      <c r="R45" s="344"/>
      <c r="S45" s="345"/>
      <c r="T45" s="38" t="s">
        <v>65</v>
      </c>
      <c r="U45" s="310">
        <f>IFERROR(U44/H44,"0")</f>
        <v>0</v>
      </c>
      <c r="V45" s="310">
        <f>IFERROR(V44/H44,"0")</f>
        <v>0</v>
      </c>
      <c r="W45" s="310">
        <f>IFERROR(IF(W44="",0,W44),"0")</f>
        <v>0</v>
      </c>
      <c r="X45" s="311"/>
      <c r="Y45" s="311"/>
    </row>
    <row r="46" spans="1:29" x14ac:dyDescent="0.2">
      <c r="A46" s="316"/>
      <c r="B46" s="316"/>
      <c r="C46" s="316"/>
      <c r="D46" s="316"/>
      <c r="E46" s="316"/>
      <c r="F46" s="316"/>
      <c r="G46" s="316"/>
      <c r="H46" s="316"/>
      <c r="I46" s="316"/>
      <c r="J46" s="316"/>
      <c r="K46" s="316"/>
      <c r="L46" s="392"/>
      <c r="M46" s="390" t="s">
        <v>64</v>
      </c>
      <c r="N46" s="344"/>
      <c r="O46" s="344"/>
      <c r="P46" s="344"/>
      <c r="Q46" s="344"/>
      <c r="R46" s="344"/>
      <c r="S46" s="345"/>
      <c r="T46" s="38" t="s">
        <v>63</v>
      </c>
      <c r="U46" s="310">
        <f>IFERROR(SUM(U44:U44),"0")</f>
        <v>0</v>
      </c>
      <c r="V46" s="310">
        <f>IFERROR(SUM(V44:V44),"0")</f>
        <v>0</v>
      </c>
      <c r="W46" s="38"/>
      <c r="X46" s="311"/>
      <c r="Y46" s="311"/>
    </row>
    <row r="47" spans="1:29" ht="27.75" customHeight="1" x14ac:dyDescent="0.2">
      <c r="A47" s="383" t="s">
        <v>94</v>
      </c>
      <c r="B47" s="384"/>
      <c r="C47" s="384"/>
      <c r="D47" s="384"/>
      <c r="E47" s="384"/>
      <c r="F47" s="384"/>
      <c r="G47" s="384"/>
      <c r="H47" s="384"/>
      <c r="I47" s="384"/>
      <c r="J47" s="384"/>
      <c r="K47" s="384"/>
      <c r="L47" s="384"/>
      <c r="M47" s="384"/>
      <c r="N47" s="384"/>
      <c r="O47" s="384"/>
      <c r="P47" s="384"/>
      <c r="Q47" s="384"/>
      <c r="R47" s="384"/>
      <c r="S47" s="384"/>
      <c r="T47" s="384"/>
      <c r="U47" s="384"/>
      <c r="V47" s="384"/>
      <c r="W47" s="384"/>
      <c r="X47" s="49"/>
      <c r="Y47" s="49"/>
    </row>
    <row r="48" spans="1:29" ht="16.5" customHeight="1" x14ac:dyDescent="0.25">
      <c r="A48" s="385" t="s">
        <v>95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4"/>
      <c r="Y48" s="304"/>
    </row>
    <row r="49" spans="1:29" ht="14.25" customHeight="1" x14ac:dyDescent="0.25">
      <c r="A49" s="386" t="s">
        <v>96</v>
      </c>
      <c r="B49" s="316"/>
      <c r="C49" s="316"/>
      <c r="D49" s="316"/>
      <c r="E49" s="316"/>
      <c r="F49" s="316"/>
      <c r="G49" s="316"/>
      <c r="H49" s="316"/>
      <c r="I49" s="316"/>
      <c r="J49" s="316"/>
      <c r="K49" s="316"/>
      <c r="L49" s="316"/>
      <c r="M49" s="316"/>
      <c r="N49" s="316"/>
      <c r="O49" s="316"/>
      <c r="P49" s="316"/>
      <c r="Q49" s="316"/>
      <c r="R49" s="316"/>
      <c r="S49" s="316"/>
      <c r="T49" s="316"/>
      <c r="U49" s="316"/>
      <c r="V49" s="316"/>
      <c r="W49" s="316"/>
      <c r="X49" s="303"/>
      <c r="Y49" s="303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87">
        <v>4680115881440</v>
      </c>
      <c r="E50" s="332"/>
      <c r="F50" s="307">
        <v>1.35</v>
      </c>
      <c r="G50" s="33">
        <v>8</v>
      </c>
      <c r="H50" s="307">
        <v>10.8</v>
      </c>
      <c r="I50" s="307">
        <v>11.28</v>
      </c>
      <c r="J50" s="33">
        <v>56</v>
      </c>
      <c r="K50" s="34" t="s">
        <v>99</v>
      </c>
      <c r="L50" s="33">
        <v>50</v>
      </c>
      <c r="M50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89"/>
      <c r="O50" s="389"/>
      <c r="P50" s="389"/>
      <c r="Q50" s="332"/>
      <c r="R50" s="35"/>
      <c r="S50" s="35"/>
      <c r="T50" s="36" t="s">
        <v>63</v>
      </c>
      <c r="U50" s="308">
        <v>100</v>
      </c>
      <c r="V50" s="309">
        <f>IFERROR(IF(U50="",0,CEILING((U50/$H50),1)*$H50),"")</f>
        <v>108</v>
      </c>
      <c r="W50" s="37">
        <f>IFERROR(IF(V50=0,"",ROUNDUP(V50/H50,0)*0.02175),"")</f>
        <v>0.21749999999999997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87">
        <v>4680115881433</v>
      </c>
      <c r="E51" s="332"/>
      <c r="F51" s="307">
        <v>0.45</v>
      </c>
      <c r="G51" s="33">
        <v>6</v>
      </c>
      <c r="H51" s="307">
        <v>2.7</v>
      </c>
      <c r="I51" s="307">
        <v>2.9</v>
      </c>
      <c r="J51" s="33">
        <v>156</v>
      </c>
      <c r="K51" s="34" t="s">
        <v>99</v>
      </c>
      <c r="L51" s="33">
        <v>50</v>
      </c>
      <c r="M51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89"/>
      <c r="O51" s="389"/>
      <c r="P51" s="389"/>
      <c r="Q51" s="332"/>
      <c r="R51" s="35"/>
      <c r="S51" s="35"/>
      <c r="T51" s="36" t="s">
        <v>63</v>
      </c>
      <c r="U51" s="308">
        <v>112.5</v>
      </c>
      <c r="V51" s="309">
        <f>IFERROR(IF(U51="",0,CEILING((U51/$H51),1)*$H51),"")</f>
        <v>113.4</v>
      </c>
      <c r="W51" s="37">
        <f>IFERROR(IF(V51=0,"",ROUNDUP(V51/H51,0)*0.00753),"")</f>
        <v>0.31625999999999999</v>
      </c>
      <c r="X51" s="57"/>
      <c r="Y51" s="58"/>
      <c r="AC51" s="71" t="s">
        <v>1</v>
      </c>
    </row>
    <row r="52" spans="1:29" x14ac:dyDescent="0.2">
      <c r="A52" s="391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2"/>
      <c r="M52" s="390" t="s">
        <v>64</v>
      </c>
      <c r="N52" s="344"/>
      <c r="O52" s="344"/>
      <c r="P52" s="344"/>
      <c r="Q52" s="344"/>
      <c r="R52" s="344"/>
      <c r="S52" s="345"/>
      <c r="T52" s="38" t="s">
        <v>65</v>
      </c>
      <c r="U52" s="310">
        <f>IFERROR(U50/H50,"0")+IFERROR(U51/H51,"0")</f>
        <v>50.925925925925924</v>
      </c>
      <c r="V52" s="310">
        <f>IFERROR(V50/H50,"0")+IFERROR(V51/H51,"0")</f>
        <v>52</v>
      </c>
      <c r="W52" s="310">
        <f>IFERROR(IF(W50="",0,W50),"0")+IFERROR(IF(W51="",0,W51),"0")</f>
        <v>0.53376000000000001</v>
      </c>
      <c r="X52" s="311"/>
      <c r="Y52" s="311"/>
    </row>
    <row r="53" spans="1:29" x14ac:dyDescent="0.2">
      <c r="A53" s="316"/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92"/>
      <c r="M53" s="390" t="s">
        <v>64</v>
      </c>
      <c r="N53" s="344"/>
      <c r="O53" s="344"/>
      <c r="P53" s="344"/>
      <c r="Q53" s="344"/>
      <c r="R53" s="344"/>
      <c r="S53" s="345"/>
      <c r="T53" s="38" t="s">
        <v>63</v>
      </c>
      <c r="U53" s="310">
        <f>IFERROR(SUM(U50:U51),"0")</f>
        <v>212.5</v>
      </c>
      <c r="V53" s="310">
        <f>IFERROR(SUM(V50:V51),"0")</f>
        <v>221.4</v>
      </c>
      <c r="W53" s="38"/>
      <c r="X53" s="311"/>
      <c r="Y53" s="311"/>
    </row>
    <row r="54" spans="1:29" ht="16.5" customHeight="1" x14ac:dyDescent="0.25">
      <c r="A54" s="385" t="s">
        <v>102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4"/>
      <c r="Y54" s="304"/>
    </row>
    <row r="55" spans="1:29" ht="14.25" customHeight="1" x14ac:dyDescent="0.25">
      <c r="A55" s="386" t="s">
        <v>103</v>
      </c>
      <c r="B55" s="316"/>
      <c r="C55" s="316"/>
      <c r="D55" s="316"/>
      <c r="E55" s="316"/>
      <c r="F55" s="316"/>
      <c r="G55" s="316"/>
      <c r="H55" s="316"/>
      <c r="I55" s="316"/>
      <c r="J55" s="316"/>
      <c r="K55" s="316"/>
      <c r="L55" s="316"/>
      <c r="M55" s="316"/>
      <c r="N55" s="316"/>
      <c r="O55" s="316"/>
      <c r="P55" s="316"/>
      <c r="Q55" s="316"/>
      <c r="R55" s="316"/>
      <c r="S55" s="316"/>
      <c r="T55" s="316"/>
      <c r="U55" s="316"/>
      <c r="V55" s="316"/>
      <c r="W55" s="316"/>
      <c r="X55" s="303"/>
      <c r="Y55" s="303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87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99</v>
      </c>
      <c r="L56" s="33">
        <v>50</v>
      </c>
      <c r="M56" s="4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9"/>
      <c r="O56" s="389"/>
      <c r="P56" s="389"/>
      <c r="Q56" s="332"/>
      <c r="R56" s="35"/>
      <c r="S56" s="35"/>
      <c r="T56" s="36" t="s">
        <v>63</v>
      </c>
      <c r="U56" s="308">
        <v>350</v>
      </c>
      <c r="V56" s="309">
        <f>IFERROR(IF(U56="",0,CEILING((U56/$H56),1)*$H56),"")</f>
        <v>356.40000000000003</v>
      </c>
      <c r="W56" s="37">
        <f>IFERROR(IF(V56=0,"",ROUNDUP(V56/H56,0)*0.02175),"")</f>
        <v>0.71775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87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99</v>
      </c>
      <c r="L57" s="33">
        <v>50</v>
      </c>
      <c r="M57" s="40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9"/>
      <c r="O57" s="389"/>
      <c r="P57" s="389"/>
      <c r="Q57" s="332"/>
      <c r="R57" s="35"/>
      <c r="S57" s="35"/>
      <c r="T57" s="36" t="s">
        <v>63</v>
      </c>
      <c r="U57" s="308">
        <v>585</v>
      </c>
      <c r="V57" s="309">
        <f>IFERROR(IF(U57="",0,CEILING((U57/$H57),1)*$H57),"")</f>
        <v>585</v>
      </c>
      <c r="W57" s="37">
        <f>IFERROR(IF(V57=0,"",ROUNDUP(V57/H57,0)*0.00937),"")</f>
        <v>1.2181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87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99</v>
      </c>
      <c r="L58" s="33">
        <v>50</v>
      </c>
      <c r="M58" s="407" t="s">
        <v>110</v>
      </c>
      <c r="N58" s="389"/>
      <c r="O58" s="389"/>
      <c r="P58" s="389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91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2"/>
      <c r="M59" s="390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IFERROR(U56/H56,"0")+IFERROR(U57/H57,"0")+IFERROR(U58/H58,"0")</f>
        <v>162.40740740740739</v>
      </c>
      <c r="V59" s="310">
        <f>IFERROR(V56/H56,"0")+IFERROR(V57/H57,"0")+IFERROR(V58/H58,"0")</f>
        <v>163</v>
      </c>
      <c r="W59" s="310">
        <f>IFERROR(IF(W56="",0,W56),"0")+IFERROR(IF(W57="",0,W57),"0")+IFERROR(IF(W58="",0,W58),"0")</f>
        <v>1.9358499999999998</v>
      </c>
      <c r="X59" s="311"/>
      <c r="Y59" s="311"/>
    </row>
    <row r="60" spans="1:29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2"/>
      <c r="M60" s="390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IFERROR(SUM(U56:U58),"0")</f>
        <v>935</v>
      </c>
      <c r="V60" s="310">
        <f>IFERROR(SUM(V56:V58),"0")</f>
        <v>941.40000000000009</v>
      </c>
      <c r="W60" s="38"/>
      <c r="X60" s="311"/>
      <c r="Y60" s="311"/>
    </row>
    <row r="61" spans="1:29" ht="16.5" customHeight="1" x14ac:dyDescent="0.25">
      <c r="A61" s="385" t="s">
        <v>94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29" ht="14.25" customHeight="1" x14ac:dyDescent="0.25">
      <c r="A62" s="386" t="s">
        <v>103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87">
        <v>4607091382945</v>
      </c>
      <c r="E63" s="332"/>
      <c r="F63" s="307">
        <v>1.35</v>
      </c>
      <c r="G63" s="33">
        <v>8</v>
      </c>
      <c r="H63" s="307">
        <v>10.8</v>
      </c>
      <c r="I63" s="307">
        <v>11.28</v>
      </c>
      <c r="J63" s="33">
        <v>56</v>
      </c>
      <c r="K63" s="34" t="s">
        <v>99</v>
      </c>
      <c r="L63" s="33">
        <v>50</v>
      </c>
      <c r="M63" s="40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89"/>
      <c r="O63" s="389"/>
      <c r="P63" s="389"/>
      <c r="Q63" s="332"/>
      <c r="R63" s="35"/>
      <c r="S63" s="35"/>
      <c r="T63" s="36" t="s">
        <v>63</v>
      </c>
      <c r="U63" s="308">
        <v>0</v>
      </c>
      <c r="V63" s="309">
        <f t="shared" ref="V63:V79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87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99</v>
      </c>
      <c r="L64" s="33">
        <v>50</v>
      </c>
      <c r="M64" s="4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9"/>
      <c r="O64" s="389"/>
      <c r="P64" s="389"/>
      <c r="Q64" s="332"/>
      <c r="R64" s="35"/>
      <c r="S64" s="35"/>
      <c r="T64" s="36" t="s">
        <v>63</v>
      </c>
      <c r="U64" s="308">
        <v>150</v>
      </c>
      <c r="V64" s="309">
        <f t="shared" si="2"/>
        <v>151.20000000000002</v>
      </c>
      <c r="W64" s="37">
        <f>IFERROR(IF(V64=0,"",ROUNDUP(V64/H64,0)*0.02175),"")</f>
        <v>0.30449999999999999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87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117</v>
      </c>
      <c r="L65" s="33">
        <v>50</v>
      </c>
      <c r="M65" s="4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9"/>
      <c r="O65" s="389"/>
      <c r="P65" s="389"/>
      <c r="Q65" s="332"/>
      <c r="R65" s="35"/>
      <c r="S65" s="35"/>
      <c r="T65" s="36" t="s">
        <v>63</v>
      </c>
      <c r="U65" s="308">
        <v>350</v>
      </c>
      <c r="V65" s="309">
        <f t="shared" si="2"/>
        <v>356.40000000000003</v>
      </c>
      <c r="W65" s="37">
        <f>IFERROR(IF(V65=0,"",ROUNDUP(V65/H65,0)*0.02175),"")</f>
        <v>0.71775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87">
        <v>4607091388312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99</v>
      </c>
      <c r="L66" s="33">
        <v>45</v>
      </c>
      <c r="M66" s="41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89"/>
      <c r="O66" s="389"/>
      <c r="P66" s="389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87">
        <v>4680115882133</v>
      </c>
      <c r="E67" s="332"/>
      <c r="F67" s="307">
        <v>1.35</v>
      </c>
      <c r="G67" s="33">
        <v>8</v>
      </c>
      <c r="H67" s="307">
        <v>10.8</v>
      </c>
      <c r="I67" s="307">
        <v>11.28</v>
      </c>
      <c r="J67" s="33">
        <v>56</v>
      </c>
      <c r="K67" s="34" t="s">
        <v>99</v>
      </c>
      <c r="L67" s="33">
        <v>50</v>
      </c>
      <c r="M67" s="412" t="str">
        <f>HYPERLINK("https:///products/Охлажденные/Вязанка/Вязанка/Вареные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7" s="389"/>
      <c r="O67" s="389"/>
      <c r="P67" s="389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122</v>
      </c>
      <c r="B68" s="55" t="s">
        <v>123</v>
      </c>
      <c r="C68" s="32">
        <v>4301011192</v>
      </c>
      <c r="D68" s="387">
        <v>4607091382952</v>
      </c>
      <c r="E68" s="332"/>
      <c r="F68" s="307">
        <v>0.5</v>
      </c>
      <c r="G68" s="33">
        <v>6</v>
      </c>
      <c r="H68" s="307">
        <v>3</v>
      </c>
      <c r="I68" s="307">
        <v>3.2</v>
      </c>
      <c r="J68" s="33">
        <v>156</v>
      </c>
      <c r="K68" s="34" t="s">
        <v>99</v>
      </c>
      <c r="L68" s="33">
        <v>50</v>
      </c>
      <c r="M68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89"/>
      <c r="O68" s="389"/>
      <c r="P68" s="389"/>
      <c r="Q68" s="332"/>
      <c r="R68" s="35"/>
      <c r="S68" s="35"/>
      <c r="T68" s="36" t="s">
        <v>63</v>
      </c>
      <c r="U68" s="308">
        <v>15</v>
      </c>
      <c r="V68" s="309">
        <f t="shared" si="2"/>
        <v>15</v>
      </c>
      <c r="W68" s="37">
        <f>IFERROR(IF(V68=0,"",ROUNDUP(V68/H68,0)*0.00753),"")</f>
        <v>3.7650000000000003E-2</v>
      </c>
      <c r="X68" s="57"/>
      <c r="Y68" s="58"/>
      <c r="AC68" s="80" t="s">
        <v>1</v>
      </c>
    </row>
    <row r="69" spans="1:29" ht="27" customHeight="1" x14ac:dyDescent="0.25">
      <c r="A69" s="55" t="s">
        <v>124</v>
      </c>
      <c r="B69" s="55" t="s">
        <v>125</v>
      </c>
      <c r="C69" s="32">
        <v>4301011382</v>
      </c>
      <c r="D69" s="387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126</v>
      </c>
      <c r="L69" s="33">
        <v>50</v>
      </c>
      <c r="M69" s="41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9"/>
      <c r="O69" s="389"/>
      <c r="P69" s="389"/>
      <c r="Q69" s="332"/>
      <c r="R69" s="35"/>
      <c r="S69" s="35"/>
      <c r="T69" s="36" t="s">
        <v>63</v>
      </c>
      <c r="U69" s="308">
        <v>80</v>
      </c>
      <c r="V69" s="309">
        <f t="shared" si="2"/>
        <v>80</v>
      </c>
      <c r="W69" s="37">
        <f t="shared" ref="W69:W75" si="3">IFERROR(IF(V69=0,"",ROUNDUP(V69/H69,0)*0.00937),"")</f>
        <v>0.18740000000000001</v>
      </c>
      <c r="X69" s="57"/>
      <c r="Y69" s="58"/>
      <c r="AC69" s="81" t="s">
        <v>1</v>
      </c>
    </row>
    <row r="70" spans="1:29" ht="27" customHeight="1" x14ac:dyDescent="0.25">
      <c r="A70" s="55" t="s">
        <v>127</v>
      </c>
      <c r="B70" s="55" t="s">
        <v>128</v>
      </c>
      <c r="C70" s="32">
        <v>4301011565</v>
      </c>
      <c r="D70" s="387">
        <v>4680115882539</v>
      </c>
      <c r="E70" s="332"/>
      <c r="F70" s="307">
        <v>0.37</v>
      </c>
      <c r="G70" s="33">
        <v>10</v>
      </c>
      <c r="H70" s="307">
        <v>3.7</v>
      </c>
      <c r="I70" s="307">
        <v>3.94</v>
      </c>
      <c r="J70" s="33">
        <v>120</v>
      </c>
      <c r="K70" s="34" t="s">
        <v>126</v>
      </c>
      <c r="L70" s="33">
        <v>50</v>
      </c>
      <c r="M70" s="415" t="s">
        <v>129</v>
      </c>
      <c r="N70" s="389"/>
      <c r="O70" s="389"/>
      <c r="P70" s="389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4301011344</v>
      </c>
      <c r="D71" s="387">
        <v>4607091384604</v>
      </c>
      <c r="E71" s="332"/>
      <c r="F71" s="307">
        <v>0.4</v>
      </c>
      <c r="G71" s="33">
        <v>10</v>
      </c>
      <c r="H71" s="307">
        <v>4</v>
      </c>
      <c r="I71" s="307">
        <v>4.24</v>
      </c>
      <c r="J71" s="33">
        <v>120</v>
      </c>
      <c r="K71" s="34" t="s">
        <v>99</v>
      </c>
      <c r="L71" s="33">
        <v>50</v>
      </c>
      <c r="M71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89"/>
      <c r="O71" s="389"/>
      <c r="P71" s="389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27" customHeight="1" x14ac:dyDescent="0.25">
      <c r="A72" s="55" t="s">
        <v>132</v>
      </c>
      <c r="B72" s="55" t="s">
        <v>133</v>
      </c>
      <c r="C72" s="32">
        <v>4301011386</v>
      </c>
      <c r="D72" s="387">
        <v>4680115880283</v>
      </c>
      <c r="E72" s="332"/>
      <c r="F72" s="307">
        <v>0.6</v>
      </c>
      <c r="G72" s="33">
        <v>8</v>
      </c>
      <c r="H72" s="307">
        <v>4.8</v>
      </c>
      <c r="I72" s="307">
        <v>5.04</v>
      </c>
      <c r="J72" s="33">
        <v>120</v>
      </c>
      <c r="K72" s="34" t="s">
        <v>99</v>
      </c>
      <c r="L72" s="33">
        <v>45</v>
      </c>
      <c r="M72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89"/>
      <c r="O72" s="389"/>
      <c r="P72" s="389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16.5" customHeight="1" x14ac:dyDescent="0.25">
      <c r="A73" s="55" t="s">
        <v>134</v>
      </c>
      <c r="B73" s="55" t="s">
        <v>135</v>
      </c>
      <c r="C73" s="32">
        <v>4301011476</v>
      </c>
      <c r="D73" s="387">
        <v>4680115881518</v>
      </c>
      <c r="E73" s="332"/>
      <c r="F73" s="307">
        <v>0.4</v>
      </c>
      <c r="G73" s="33">
        <v>10</v>
      </c>
      <c r="H73" s="307">
        <v>4</v>
      </c>
      <c r="I73" s="307">
        <v>4.24</v>
      </c>
      <c r="J73" s="33">
        <v>120</v>
      </c>
      <c r="K73" s="34" t="s">
        <v>126</v>
      </c>
      <c r="L73" s="33">
        <v>50</v>
      </c>
      <c r="M73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89"/>
      <c r="O73" s="389"/>
      <c r="P73" s="389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4301011443</v>
      </c>
      <c r="D74" s="387">
        <v>4680115881303</v>
      </c>
      <c r="E74" s="332"/>
      <c r="F74" s="307">
        <v>0.45</v>
      </c>
      <c r="G74" s="33">
        <v>10</v>
      </c>
      <c r="H74" s="307">
        <v>4.5</v>
      </c>
      <c r="I74" s="307">
        <v>4.71</v>
      </c>
      <c r="J74" s="33">
        <v>120</v>
      </c>
      <c r="K74" s="34" t="s">
        <v>117</v>
      </c>
      <c r="L74" s="33">
        <v>50</v>
      </c>
      <c r="M74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89"/>
      <c r="O74" s="389"/>
      <c r="P74" s="389"/>
      <c r="Q74" s="332"/>
      <c r="R74" s="35"/>
      <c r="S74" s="35"/>
      <c r="T74" s="36" t="s">
        <v>63</v>
      </c>
      <c r="U74" s="308">
        <v>450</v>
      </c>
      <c r="V74" s="309">
        <f t="shared" si="2"/>
        <v>450</v>
      </c>
      <c r="W74" s="37">
        <f t="shared" si="3"/>
        <v>0.93699999999999994</v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4301011414</v>
      </c>
      <c r="D75" s="387">
        <v>4607091381986</v>
      </c>
      <c r="E75" s="332"/>
      <c r="F75" s="307">
        <v>0.5</v>
      </c>
      <c r="G75" s="33">
        <v>10</v>
      </c>
      <c r="H75" s="307">
        <v>5</v>
      </c>
      <c r="I75" s="307">
        <v>5.24</v>
      </c>
      <c r="J75" s="33">
        <v>120</v>
      </c>
      <c r="K75" s="34" t="s">
        <v>99</v>
      </c>
      <c r="L75" s="33">
        <v>45</v>
      </c>
      <c r="M75" s="42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89"/>
      <c r="O75" s="389"/>
      <c r="P75" s="389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 t="shared" si="3"/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4301011352</v>
      </c>
      <c r="D76" s="387">
        <v>4607091388466</v>
      </c>
      <c r="E76" s="332"/>
      <c r="F76" s="307">
        <v>0.45</v>
      </c>
      <c r="G76" s="33">
        <v>6</v>
      </c>
      <c r="H76" s="307">
        <v>2.7</v>
      </c>
      <c r="I76" s="307">
        <v>2.9</v>
      </c>
      <c r="J76" s="33">
        <v>156</v>
      </c>
      <c r="K76" s="34" t="s">
        <v>126</v>
      </c>
      <c r="L76" s="33">
        <v>45</v>
      </c>
      <c r="M76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89"/>
      <c r="O76" s="389"/>
      <c r="P76" s="389"/>
      <c r="Q76" s="332"/>
      <c r="R76" s="35"/>
      <c r="S76" s="35"/>
      <c r="T76" s="36" t="s">
        <v>63</v>
      </c>
      <c r="U76" s="308">
        <v>135</v>
      </c>
      <c r="V76" s="309">
        <f t="shared" si="2"/>
        <v>135</v>
      </c>
      <c r="W76" s="37">
        <f>IFERROR(IF(V76=0,"",ROUNDUP(V76/H76,0)*0.00753),"")</f>
        <v>0.3765</v>
      </c>
      <c r="X76" s="57"/>
      <c r="Y76" s="58"/>
      <c r="AC76" s="88" t="s">
        <v>1</v>
      </c>
    </row>
    <row r="77" spans="1:29" ht="27" customHeight="1" x14ac:dyDescent="0.25">
      <c r="A77" s="55" t="s">
        <v>142</v>
      </c>
      <c r="B77" s="55" t="s">
        <v>143</v>
      </c>
      <c r="C77" s="32">
        <v>4301011417</v>
      </c>
      <c r="D77" s="387">
        <v>4680115880269</v>
      </c>
      <c r="E77" s="332"/>
      <c r="F77" s="307">
        <v>0.375</v>
      </c>
      <c r="G77" s="33">
        <v>10</v>
      </c>
      <c r="H77" s="307">
        <v>3.75</v>
      </c>
      <c r="I77" s="307">
        <v>3.99</v>
      </c>
      <c r="J77" s="33">
        <v>120</v>
      </c>
      <c r="K77" s="34" t="s">
        <v>126</v>
      </c>
      <c r="L77" s="33">
        <v>50</v>
      </c>
      <c r="M77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89"/>
      <c r="O77" s="389"/>
      <c r="P77" s="389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4301011415</v>
      </c>
      <c r="D78" s="387">
        <v>4680115880429</v>
      </c>
      <c r="E78" s="332"/>
      <c r="F78" s="307">
        <v>0.45</v>
      </c>
      <c r="G78" s="33">
        <v>10</v>
      </c>
      <c r="H78" s="307">
        <v>4.5</v>
      </c>
      <c r="I78" s="307">
        <v>4.74</v>
      </c>
      <c r="J78" s="33">
        <v>120</v>
      </c>
      <c r="K78" s="34" t="s">
        <v>126</v>
      </c>
      <c r="L78" s="33">
        <v>50</v>
      </c>
      <c r="M78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89"/>
      <c r="O78" s="389"/>
      <c r="P78" s="389"/>
      <c r="Q78" s="332"/>
      <c r="R78" s="35"/>
      <c r="S78" s="35"/>
      <c r="T78" s="36" t="s">
        <v>63</v>
      </c>
      <c r="U78" s="308">
        <v>315</v>
      </c>
      <c r="V78" s="309">
        <f t="shared" si="2"/>
        <v>315</v>
      </c>
      <c r="W78" s="37">
        <f>IFERROR(IF(V78=0,"",ROUNDUP(V78/H78,0)*0.00937),"")</f>
        <v>0.65590000000000004</v>
      </c>
      <c r="X78" s="57"/>
      <c r="Y78" s="58"/>
      <c r="AC78" s="90" t="s">
        <v>1</v>
      </c>
    </row>
    <row r="79" spans="1:29" ht="16.5" customHeight="1" x14ac:dyDescent="0.25">
      <c r="A79" s="55" t="s">
        <v>146</v>
      </c>
      <c r="B79" s="55" t="s">
        <v>147</v>
      </c>
      <c r="C79" s="32">
        <v>4301011462</v>
      </c>
      <c r="D79" s="387">
        <v>4680115881457</v>
      </c>
      <c r="E79" s="332"/>
      <c r="F79" s="307">
        <v>0.75</v>
      </c>
      <c r="G79" s="33">
        <v>6</v>
      </c>
      <c r="H79" s="307">
        <v>4.5</v>
      </c>
      <c r="I79" s="307">
        <v>4.74</v>
      </c>
      <c r="J79" s="33">
        <v>120</v>
      </c>
      <c r="K79" s="34" t="s">
        <v>126</v>
      </c>
      <c r="L79" s="33">
        <v>50</v>
      </c>
      <c r="M79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89"/>
      <c r="O79" s="389"/>
      <c r="P79" s="389"/>
      <c r="Q79" s="332"/>
      <c r="R79" s="35"/>
      <c r="S79" s="35"/>
      <c r="T79" s="36" t="s">
        <v>63</v>
      </c>
      <c r="U79" s="308">
        <v>0</v>
      </c>
      <c r="V79" s="309">
        <f t="shared" si="2"/>
        <v>0</v>
      </c>
      <c r="W79" s="37" t="str">
        <f>IFERROR(IF(V79=0,"",ROUNDUP(V79/H79,0)*0.00937),"")</f>
        <v/>
      </c>
      <c r="X79" s="57"/>
      <c r="Y79" s="58"/>
      <c r="AC79" s="91" t="s">
        <v>1</v>
      </c>
    </row>
    <row r="80" spans="1:29" x14ac:dyDescent="0.2">
      <c r="A80" s="391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2"/>
      <c r="M80" s="390" t="s">
        <v>64</v>
      </c>
      <c r="N80" s="344"/>
      <c r="O80" s="344"/>
      <c r="P80" s="344"/>
      <c r="Q80" s="344"/>
      <c r="R80" s="344"/>
      <c r="S80" s="345"/>
      <c r="T80" s="38" t="s">
        <v>65</v>
      </c>
      <c r="U80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291.2962962962963</v>
      </c>
      <c r="V80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292</v>
      </c>
      <c r="W80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3.2166999999999999</v>
      </c>
      <c r="X80" s="311"/>
      <c r="Y80" s="311"/>
    </row>
    <row r="81" spans="1:29" x14ac:dyDescent="0.2">
      <c r="A81" s="316"/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92"/>
      <c r="M81" s="390" t="s">
        <v>64</v>
      </c>
      <c r="N81" s="344"/>
      <c r="O81" s="344"/>
      <c r="P81" s="344"/>
      <c r="Q81" s="344"/>
      <c r="R81" s="344"/>
      <c r="S81" s="345"/>
      <c r="T81" s="38" t="s">
        <v>63</v>
      </c>
      <c r="U81" s="310">
        <f>IFERROR(SUM(U63:U79),"0")</f>
        <v>1495</v>
      </c>
      <c r="V81" s="310">
        <f>IFERROR(SUM(V63:V79),"0")</f>
        <v>1502.6</v>
      </c>
      <c r="W81" s="38"/>
      <c r="X81" s="311"/>
      <c r="Y81" s="311"/>
    </row>
    <row r="82" spans="1:29" ht="14.25" customHeight="1" x14ac:dyDescent="0.25">
      <c r="A82" s="386" t="s">
        <v>96</v>
      </c>
      <c r="B82" s="316"/>
      <c r="C82" s="316"/>
      <c r="D82" s="316"/>
      <c r="E82" s="316"/>
      <c r="F82" s="316"/>
      <c r="G82" s="316"/>
      <c r="H82" s="316"/>
      <c r="I82" s="316"/>
      <c r="J82" s="316"/>
      <c r="K82" s="316"/>
      <c r="L82" s="316"/>
      <c r="M82" s="316"/>
      <c r="N82" s="316"/>
      <c r="O82" s="316"/>
      <c r="P82" s="316"/>
      <c r="Q82" s="316"/>
      <c r="R82" s="316"/>
      <c r="S82" s="316"/>
      <c r="T82" s="316"/>
      <c r="U82" s="316"/>
      <c r="V82" s="316"/>
      <c r="W82" s="316"/>
      <c r="X82" s="303"/>
      <c r="Y82" s="303"/>
    </row>
    <row r="83" spans="1:29" ht="16.5" customHeight="1" x14ac:dyDescent="0.25">
      <c r="A83" s="55" t="s">
        <v>148</v>
      </c>
      <c r="B83" s="55" t="s">
        <v>149</v>
      </c>
      <c r="C83" s="32">
        <v>4301020204</v>
      </c>
      <c r="D83" s="387">
        <v>4607091388442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56</v>
      </c>
      <c r="K83" s="34" t="s">
        <v>99</v>
      </c>
      <c r="L83" s="33">
        <v>45</v>
      </c>
      <c r="M83" s="42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89"/>
      <c r="O83" s="389"/>
      <c r="P83" s="389"/>
      <c r="Q83" s="332"/>
      <c r="R83" s="35"/>
      <c r="S83" s="35"/>
      <c r="T83" s="36" t="s">
        <v>63</v>
      </c>
      <c r="U83" s="308">
        <v>0</v>
      </c>
      <c r="V83" s="309">
        <f t="shared" ref="V83:V88" si="4">IFERROR(IF(U83="",0,CEILING((U83/$H83),1)*$H83),"")</f>
        <v>0</v>
      </c>
      <c r="W83" s="37" t="str">
        <f>IFERROR(IF(V83=0,"",ROUNDUP(V83/H83,0)*0.02175),"")</f>
        <v/>
      </c>
      <c r="X83" s="57"/>
      <c r="Y83" s="58"/>
      <c r="AC83" s="92" t="s">
        <v>1</v>
      </c>
    </row>
    <row r="84" spans="1:29" ht="27" customHeight="1" x14ac:dyDescent="0.25">
      <c r="A84" s="55" t="s">
        <v>150</v>
      </c>
      <c r="B84" s="55" t="s">
        <v>151</v>
      </c>
      <c r="C84" s="32">
        <v>4301020189</v>
      </c>
      <c r="D84" s="387">
        <v>4607091384789</v>
      </c>
      <c r="E84" s="332"/>
      <c r="F84" s="307">
        <v>1</v>
      </c>
      <c r="G84" s="33">
        <v>6</v>
      </c>
      <c r="H84" s="307">
        <v>6</v>
      </c>
      <c r="I84" s="307">
        <v>6.36</v>
      </c>
      <c r="J84" s="33">
        <v>104</v>
      </c>
      <c r="K84" s="34" t="s">
        <v>99</v>
      </c>
      <c r="L84" s="33">
        <v>45</v>
      </c>
      <c r="M84" s="426" t="s">
        <v>152</v>
      </c>
      <c r="N84" s="389"/>
      <c r="O84" s="389"/>
      <c r="P84" s="389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IFERROR(IF(V84=0,"",ROUNDUP(V84/H84,0)*0.01196),"")</f>
        <v/>
      </c>
      <c r="X84" s="57"/>
      <c r="Y84" s="58"/>
      <c r="AC84" s="93" t="s">
        <v>1</v>
      </c>
    </row>
    <row r="85" spans="1:29" ht="16.5" customHeight="1" x14ac:dyDescent="0.25">
      <c r="A85" s="55" t="s">
        <v>153</v>
      </c>
      <c r="B85" s="55" t="s">
        <v>154</v>
      </c>
      <c r="C85" s="32">
        <v>4301020235</v>
      </c>
      <c r="D85" s="387">
        <v>4680115881488</v>
      </c>
      <c r="E85" s="332"/>
      <c r="F85" s="307">
        <v>1.35</v>
      </c>
      <c r="G85" s="33">
        <v>8</v>
      </c>
      <c r="H85" s="307">
        <v>10.8</v>
      </c>
      <c r="I85" s="307">
        <v>11.28</v>
      </c>
      <c r="J85" s="33">
        <v>48</v>
      </c>
      <c r="K85" s="34" t="s">
        <v>99</v>
      </c>
      <c r="L85" s="33">
        <v>50</v>
      </c>
      <c r="M85" s="42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89"/>
      <c r="O85" s="389"/>
      <c r="P85" s="389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IFERROR(IF(V85=0,"",ROUNDUP(V85/H85,0)*0.02175),"")</f>
        <v/>
      </c>
      <c r="X85" s="57"/>
      <c r="Y85" s="58"/>
      <c r="AC85" s="94" t="s">
        <v>1</v>
      </c>
    </row>
    <row r="86" spans="1:29" ht="27" customHeight="1" x14ac:dyDescent="0.25">
      <c r="A86" s="55" t="s">
        <v>155</v>
      </c>
      <c r="B86" s="55" t="s">
        <v>156</v>
      </c>
      <c r="C86" s="32">
        <v>4301020183</v>
      </c>
      <c r="D86" s="387">
        <v>4607091384765</v>
      </c>
      <c r="E86" s="332"/>
      <c r="F86" s="307">
        <v>0.42</v>
      </c>
      <c r="G86" s="33">
        <v>6</v>
      </c>
      <c r="H86" s="307">
        <v>2.52</v>
      </c>
      <c r="I86" s="307">
        <v>2.72</v>
      </c>
      <c r="J86" s="33">
        <v>156</v>
      </c>
      <c r="K86" s="34" t="s">
        <v>99</v>
      </c>
      <c r="L86" s="33">
        <v>45</v>
      </c>
      <c r="M86" s="428" t="s">
        <v>157</v>
      </c>
      <c r="N86" s="389"/>
      <c r="O86" s="389"/>
      <c r="P86" s="389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4301020217</v>
      </c>
      <c r="D87" s="387">
        <v>4680115880658</v>
      </c>
      <c r="E87" s="332"/>
      <c r="F87" s="307">
        <v>0.4</v>
      </c>
      <c r="G87" s="33">
        <v>6</v>
      </c>
      <c r="H87" s="307">
        <v>2.4</v>
      </c>
      <c r="I87" s="307">
        <v>2.6</v>
      </c>
      <c r="J87" s="33">
        <v>156</v>
      </c>
      <c r="K87" s="34" t="s">
        <v>99</v>
      </c>
      <c r="L87" s="33">
        <v>50</v>
      </c>
      <c r="M87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89"/>
      <c r="O87" s="389"/>
      <c r="P87" s="389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ht="27" customHeight="1" x14ac:dyDescent="0.25">
      <c r="A88" s="55" t="s">
        <v>160</v>
      </c>
      <c r="B88" s="55" t="s">
        <v>161</v>
      </c>
      <c r="C88" s="32">
        <v>4301020223</v>
      </c>
      <c r="D88" s="387">
        <v>4607091381962</v>
      </c>
      <c r="E88" s="332"/>
      <c r="F88" s="307">
        <v>0.5</v>
      </c>
      <c r="G88" s="33">
        <v>6</v>
      </c>
      <c r="H88" s="307">
        <v>3</v>
      </c>
      <c r="I88" s="307">
        <v>3.2</v>
      </c>
      <c r="J88" s="33">
        <v>156</v>
      </c>
      <c r="K88" s="34" t="s">
        <v>99</v>
      </c>
      <c r="L88" s="33">
        <v>50</v>
      </c>
      <c r="M88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89"/>
      <c r="O88" s="389"/>
      <c r="P88" s="389"/>
      <c r="Q88" s="332"/>
      <c r="R88" s="35"/>
      <c r="S88" s="35"/>
      <c r="T88" s="36" t="s">
        <v>63</v>
      </c>
      <c r="U88" s="308">
        <v>0</v>
      </c>
      <c r="V88" s="309">
        <f t="shared" si="4"/>
        <v>0</v>
      </c>
      <c r="W88" s="37" t="str">
        <f>IFERROR(IF(V88=0,"",ROUNDUP(V88/H88,0)*0.00753),"")</f>
        <v/>
      </c>
      <c r="X88" s="57"/>
      <c r="Y88" s="58"/>
      <c r="AC88" s="97" t="s">
        <v>1</v>
      </c>
    </row>
    <row r="89" spans="1:29" x14ac:dyDescent="0.2">
      <c r="A89" s="391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2"/>
      <c r="M89" s="390" t="s">
        <v>64</v>
      </c>
      <c r="N89" s="344"/>
      <c r="O89" s="344"/>
      <c r="P89" s="344"/>
      <c r="Q89" s="344"/>
      <c r="R89" s="344"/>
      <c r="S89" s="345"/>
      <c r="T89" s="38" t="s">
        <v>65</v>
      </c>
      <c r="U89" s="310">
        <f>IFERROR(U83/H83,"0")+IFERROR(U84/H84,"0")+IFERROR(U85/H85,"0")+IFERROR(U86/H86,"0")+IFERROR(U87/H87,"0")+IFERROR(U88/H88,"0")</f>
        <v>0</v>
      </c>
      <c r="V89" s="310">
        <f>IFERROR(V83/H83,"0")+IFERROR(V84/H84,"0")+IFERROR(V85/H85,"0")+IFERROR(V86/H86,"0")+IFERROR(V87/H87,"0")+IFERROR(V88/H88,"0")</f>
        <v>0</v>
      </c>
      <c r="W89" s="310">
        <f>IFERROR(IF(W83="",0,W83),"0")+IFERROR(IF(W84="",0,W84),"0")+IFERROR(IF(W85="",0,W85),"0")+IFERROR(IF(W86="",0,W86),"0")+IFERROR(IF(W87="",0,W87),"0")+IFERROR(IF(W88="",0,W88),"0")</f>
        <v>0</v>
      </c>
      <c r="X89" s="311"/>
      <c r="Y89" s="311"/>
    </row>
    <row r="90" spans="1:29" x14ac:dyDescent="0.2">
      <c r="A90" s="316"/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92"/>
      <c r="M90" s="390" t="s">
        <v>64</v>
      </c>
      <c r="N90" s="344"/>
      <c r="O90" s="344"/>
      <c r="P90" s="344"/>
      <c r="Q90" s="344"/>
      <c r="R90" s="344"/>
      <c r="S90" s="345"/>
      <c r="T90" s="38" t="s">
        <v>63</v>
      </c>
      <c r="U90" s="310">
        <f>IFERROR(SUM(U83:U88),"0")</f>
        <v>0</v>
      </c>
      <c r="V90" s="310">
        <f>IFERROR(SUM(V83:V88),"0")</f>
        <v>0</v>
      </c>
      <c r="W90" s="38"/>
      <c r="X90" s="311"/>
      <c r="Y90" s="311"/>
    </row>
    <row r="91" spans="1:29" ht="14.25" customHeight="1" x14ac:dyDescent="0.25">
      <c r="A91" s="386" t="s">
        <v>59</v>
      </c>
      <c r="B91" s="316"/>
      <c r="C91" s="316"/>
      <c r="D91" s="316"/>
      <c r="E91" s="316"/>
      <c r="F91" s="316"/>
      <c r="G91" s="316"/>
      <c r="H91" s="316"/>
      <c r="I91" s="316"/>
      <c r="J91" s="316"/>
      <c r="K91" s="316"/>
      <c r="L91" s="316"/>
      <c r="M91" s="316"/>
      <c r="N91" s="316"/>
      <c r="O91" s="316"/>
      <c r="P91" s="316"/>
      <c r="Q91" s="316"/>
      <c r="R91" s="316"/>
      <c r="S91" s="316"/>
      <c r="T91" s="316"/>
      <c r="U91" s="316"/>
      <c r="V91" s="316"/>
      <c r="W91" s="316"/>
      <c r="X91" s="303"/>
      <c r="Y91" s="303"/>
    </row>
    <row r="92" spans="1:29" ht="16.5" customHeight="1" x14ac:dyDescent="0.25">
      <c r="A92" s="55" t="s">
        <v>162</v>
      </c>
      <c r="B92" s="55" t="s">
        <v>163</v>
      </c>
      <c r="C92" s="32">
        <v>4301030895</v>
      </c>
      <c r="D92" s="387">
        <v>4607091387667</v>
      </c>
      <c r="E92" s="332"/>
      <c r="F92" s="307">
        <v>0.9</v>
      </c>
      <c r="G92" s="33">
        <v>10</v>
      </c>
      <c r="H92" s="307">
        <v>9</v>
      </c>
      <c r="I92" s="307">
        <v>9.6300000000000008</v>
      </c>
      <c r="J92" s="33">
        <v>56</v>
      </c>
      <c r="K92" s="34" t="s">
        <v>99</v>
      </c>
      <c r="L92" s="33">
        <v>40</v>
      </c>
      <c r="M92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89"/>
      <c r="O92" s="389"/>
      <c r="P92" s="389"/>
      <c r="Q92" s="332"/>
      <c r="R92" s="35"/>
      <c r="S92" s="35"/>
      <c r="T92" s="36" t="s">
        <v>63</v>
      </c>
      <c r="U92" s="308">
        <v>0</v>
      </c>
      <c r="V92" s="309">
        <f t="shared" ref="V92:V100" si="5">IFERROR(IF(U92="",0,CEILING((U92/$H92),1)*$H92),"")</f>
        <v>0</v>
      </c>
      <c r="W92" s="37" t="str">
        <f>IFERROR(IF(V92=0,"",ROUNDUP(V92/H92,0)*0.02175),"")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4301030961</v>
      </c>
      <c r="D93" s="387">
        <v>4607091387636</v>
      </c>
      <c r="E93" s="332"/>
      <c r="F93" s="307">
        <v>0.7</v>
      </c>
      <c r="G93" s="33">
        <v>6</v>
      </c>
      <c r="H93" s="307">
        <v>4.2</v>
      </c>
      <c r="I93" s="307">
        <v>4.5</v>
      </c>
      <c r="J93" s="33">
        <v>120</v>
      </c>
      <c r="K93" s="34" t="s">
        <v>62</v>
      </c>
      <c r="L93" s="33">
        <v>40</v>
      </c>
      <c r="M93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89"/>
      <c r="O93" s="389"/>
      <c r="P93" s="389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IFERROR(IF(V93=0,"",ROUNDUP(V93/H93,0)*0.00937),"")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4301031078</v>
      </c>
      <c r="D94" s="387">
        <v>4607091384727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89"/>
      <c r="O94" s="389"/>
      <c r="P94" s="389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27" customHeight="1" x14ac:dyDescent="0.25">
      <c r="A95" s="55" t="s">
        <v>168</v>
      </c>
      <c r="B95" s="55" t="s">
        <v>169</v>
      </c>
      <c r="C95" s="32">
        <v>4301031080</v>
      </c>
      <c r="D95" s="387">
        <v>4607091386745</v>
      </c>
      <c r="E95" s="332"/>
      <c r="F95" s="307">
        <v>0.8</v>
      </c>
      <c r="G95" s="33">
        <v>6</v>
      </c>
      <c r="H95" s="307">
        <v>4.8</v>
      </c>
      <c r="I95" s="307">
        <v>5.16</v>
      </c>
      <c r="J95" s="33">
        <v>104</v>
      </c>
      <c r="K95" s="34" t="s">
        <v>62</v>
      </c>
      <c r="L95" s="33">
        <v>45</v>
      </c>
      <c r="M95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89"/>
      <c r="O95" s="389"/>
      <c r="P95" s="389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IFERROR(IF(V95=0,"",ROUNDUP(V95/H95,0)*0.01196),"")</f>
        <v/>
      </c>
      <c r="X95" s="57"/>
      <c r="Y95" s="58"/>
      <c r="AC95" s="101" t="s">
        <v>1</v>
      </c>
    </row>
    <row r="96" spans="1:29" ht="16.5" customHeight="1" x14ac:dyDescent="0.25">
      <c r="A96" s="55" t="s">
        <v>170</v>
      </c>
      <c r="B96" s="55" t="s">
        <v>171</v>
      </c>
      <c r="C96" s="32">
        <v>4301030963</v>
      </c>
      <c r="D96" s="387">
        <v>4607091382426</v>
      </c>
      <c r="E96" s="332"/>
      <c r="F96" s="307">
        <v>0.9</v>
      </c>
      <c r="G96" s="33">
        <v>10</v>
      </c>
      <c r="H96" s="307">
        <v>9</v>
      </c>
      <c r="I96" s="307">
        <v>9.6300000000000008</v>
      </c>
      <c r="J96" s="33">
        <v>56</v>
      </c>
      <c r="K96" s="34" t="s">
        <v>62</v>
      </c>
      <c r="L96" s="33">
        <v>40</v>
      </c>
      <c r="M96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89"/>
      <c r="O96" s="389"/>
      <c r="P96" s="389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IFERROR(IF(V96=0,"",ROUNDUP(V96/H96,0)*0.02175),"")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4301030962</v>
      </c>
      <c r="D97" s="387">
        <v>4607091386547</v>
      </c>
      <c r="E97" s="332"/>
      <c r="F97" s="307">
        <v>0.35</v>
      </c>
      <c r="G97" s="33">
        <v>8</v>
      </c>
      <c r="H97" s="307">
        <v>2.8</v>
      </c>
      <c r="I97" s="307">
        <v>2.94</v>
      </c>
      <c r="J97" s="33">
        <v>234</v>
      </c>
      <c r="K97" s="34" t="s">
        <v>62</v>
      </c>
      <c r="L97" s="33">
        <v>40</v>
      </c>
      <c r="M97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89"/>
      <c r="O97" s="389"/>
      <c r="P97" s="389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4301031077</v>
      </c>
      <c r="D98" s="387">
        <v>4607091384703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89"/>
      <c r="O98" s="389"/>
      <c r="P98" s="389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4301031079</v>
      </c>
      <c r="D99" s="387">
        <v>4607091384734</v>
      </c>
      <c r="E99" s="332"/>
      <c r="F99" s="307">
        <v>0.35</v>
      </c>
      <c r="G99" s="33">
        <v>6</v>
      </c>
      <c r="H99" s="307">
        <v>2.1</v>
      </c>
      <c r="I99" s="307">
        <v>2.2000000000000002</v>
      </c>
      <c r="J99" s="33">
        <v>234</v>
      </c>
      <c r="K99" s="34" t="s">
        <v>62</v>
      </c>
      <c r="L99" s="33">
        <v>45</v>
      </c>
      <c r="M99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89"/>
      <c r="O99" s="389"/>
      <c r="P99" s="389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ht="27" customHeight="1" x14ac:dyDescent="0.25">
      <c r="A100" s="55" t="s">
        <v>178</v>
      </c>
      <c r="B100" s="55" t="s">
        <v>179</v>
      </c>
      <c r="C100" s="32">
        <v>4301030964</v>
      </c>
      <c r="D100" s="387">
        <v>4607091382464</v>
      </c>
      <c r="E100" s="332"/>
      <c r="F100" s="307">
        <v>0.35</v>
      </c>
      <c r="G100" s="33">
        <v>8</v>
      </c>
      <c r="H100" s="307">
        <v>2.8</v>
      </c>
      <c r="I100" s="307">
        <v>2.964</v>
      </c>
      <c r="J100" s="33">
        <v>234</v>
      </c>
      <c r="K100" s="34" t="s">
        <v>62</v>
      </c>
      <c r="L100" s="33">
        <v>40</v>
      </c>
      <c r="M100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89"/>
      <c r="O100" s="389"/>
      <c r="P100" s="389"/>
      <c r="Q100" s="332"/>
      <c r="R100" s="35"/>
      <c r="S100" s="35"/>
      <c r="T100" s="36" t="s">
        <v>63</v>
      </c>
      <c r="U100" s="308">
        <v>0</v>
      </c>
      <c r="V100" s="309">
        <f t="shared" si="5"/>
        <v>0</v>
      </c>
      <c r="W100" s="37" t="str">
        <f>IFERROR(IF(V100=0,"",ROUNDUP(V100/H100,0)*0.00502),"")</f>
        <v/>
      </c>
      <c r="X100" s="57"/>
      <c r="Y100" s="58"/>
      <c r="AC100" s="106" t="s">
        <v>1</v>
      </c>
    </row>
    <row r="101" spans="1:29" x14ac:dyDescent="0.2">
      <c r="A101" s="391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2"/>
      <c r="M101" s="390" t="s">
        <v>64</v>
      </c>
      <c r="N101" s="344"/>
      <c r="O101" s="344"/>
      <c r="P101" s="344"/>
      <c r="Q101" s="344"/>
      <c r="R101" s="344"/>
      <c r="S101" s="345"/>
      <c r="T101" s="38" t="s">
        <v>65</v>
      </c>
      <c r="U101" s="310">
        <f>IFERROR(U92/H92,"0")+IFERROR(U93/H93,"0")+IFERROR(U94/H94,"0")+IFERROR(U95/H95,"0")+IFERROR(U96/H96,"0")+IFERROR(U97/H97,"0")+IFERROR(U98/H98,"0")+IFERROR(U99/H99,"0")+IFERROR(U100/H100,"0")</f>
        <v>0</v>
      </c>
      <c r="V101" s="310">
        <f>IFERROR(V92/H92,"0")+IFERROR(V93/H93,"0")+IFERROR(V94/H94,"0")+IFERROR(V95/H95,"0")+IFERROR(V96/H96,"0")+IFERROR(V97/H97,"0")+IFERROR(V98/H98,"0")+IFERROR(V99/H99,"0")+IFERROR(V100/H100,"0")</f>
        <v>0</v>
      </c>
      <c r="W101" s="310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311"/>
      <c r="Y101" s="311"/>
    </row>
    <row r="102" spans="1:29" x14ac:dyDescent="0.2">
      <c r="A102" s="316"/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92"/>
      <c r="M102" s="390" t="s">
        <v>64</v>
      </c>
      <c r="N102" s="344"/>
      <c r="O102" s="344"/>
      <c r="P102" s="344"/>
      <c r="Q102" s="344"/>
      <c r="R102" s="344"/>
      <c r="S102" s="345"/>
      <c r="T102" s="38" t="s">
        <v>63</v>
      </c>
      <c r="U102" s="310">
        <f>IFERROR(SUM(U92:U100),"0")</f>
        <v>0</v>
      </c>
      <c r="V102" s="310">
        <f>IFERROR(SUM(V92:V100),"0")</f>
        <v>0</v>
      </c>
      <c r="W102" s="38"/>
      <c r="X102" s="311"/>
      <c r="Y102" s="311"/>
    </row>
    <row r="103" spans="1:29" ht="14.25" customHeight="1" x14ac:dyDescent="0.25">
      <c r="A103" s="386" t="s">
        <v>66</v>
      </c>
      <c r="B103" s="316"/>
      <c r="C103" s="316"/>
      <c r="D103" s="316"/>
      <c r="E103" s="316"/>
      <c r="F103" s="316"/>
      <c r="G103" s="316"/>
      <c r="H103" s="316"/>
      <c r="I103" s="316"/>
      <c r="J103" s="316"/>
      <c r="K103" s="316"/>
      <c r="L103" s="316"/>
      <c r="M103" s="316"/>
      <c r="N103" s="316"/>
      <c r="O103" s="316"/>
      <c r="P103" s="316"/>
      <c r="Q103" s="316"/>
      <c r="R103" s="316"/>
      <c r="S103" s="316"/>
      <c r="T103" s="316"/>
      <c r="U103" s="316"/>
      <c r="V103" s="316"/>
      <c r="W103" s="316"/>
      <c r="X103" s="303"/>
      <c r="Y103" s="303"/>
    </row>
    <row r="104" spans="1:29" ht="27" customHeight="1" x14ac:dyDescent="0.25">
      <c r="A104" s="55" t="s">
        <v>180</v>
      </c>
      <c r="B104" s="55" t="s">
        <v>181</v>
      </c>
      <c r="C104" s="32">
        <v>4301051437</v>
      </c>
      <c r="D104" s="387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126</v>
      </c>
      <c r="L104" s="33">
        <v>45</v>
      </c>
      <c r="M104" s="440" t="s">
        <v>182</v>
      </c>
      <c r="N104" s="389"/>
      <c r="O104" s="389"/>
      <c r="P104" s="389"/>
      <c r="Q104" s="332"/>
      <c r="R104" s="35"/>
      <c r="S104" s="35"/>
      <c r="T104" s="36" t="s">
        <v>63</v>
      </c>
      <c r="U104" s="308">
        <v>0</v>
      </c>
      <c r="V104" s="309">
        <f t="shared" ref="V104:V110" si="6">IFERROR(IF(U104="",0,CEILING((U104/$H104),1)*$H104),"")</f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4301051311</v>
      </c>
      <c r="D105" s="387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89"/>
      <c r="O105" s="389"/>
      <c r="P105" s="389"/>
      <c r="Q105" s="33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108" t="s">
        <v>1</v>
      </c>
    </row>
    <row r="106" spans="1:29" ht="16.5" customHeight="1" x14ac:dyDescent="0.25">
      <c r="A106" s="55" t="s">
        <v>185</v>
      </c>
      <c r="B106" s="55" t="s">
        <v>186</v>
      </c>
      <c r="C106" s="32">
        <v>4301051306</v>
      </c>
      <c r="D106" s="387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89"/>
      <c r="O106" s="389"/>
      <c r="P106" s="389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187</v>
      </c>
      <c r="B107" s="55" t="s">
        <v>188</v>
      </c>
      <c r="C107" s="32">
        <v>4301051436</v>
      </c>
      <c r="D107" s="387">
        <v>4607091385731</v>
      </c>
      <c r="E107" s="332"/>
      <c r="F107" s="307">
        <v>0.45</v>
      </c>
      <c r="G107" s="33">
        <v>6</v>
      </c>
      <c r="H107" s="307">
        <v>2.7</v>
      </c>
      <c r="I107" s="307">
        <v>2.972</v>
      </c>
      <c r="J107" s="33">
        <v>156</v>
      </c>
      <c r="K107" s="34" t="s">
        <v>126</v>
      </c>
      <c r="L107" s="33">
        <v>45</v>
      </c>
      <c r="M107" s="443" t="s">
        <v>189</v>
      </c>
      <c r="N107" s="389"/>
      <c r="O107" s="389"/>
      <c r="P107" s="389"/>
      <c r="Q107" s="332"/>
      <c r="R107" s="35"/>
      <c r="S107" s="35"/>
      <c r="T107" s="36" t="s">
        <v>63</v>
      </c>
      <c r="U107" s="308">
        <v>450</v>
      </c>
      <c r="V107" s="309">
        <f t="shared" si="6"/>
        <v>450.90000000000003</v>
      </c>
      <c r="W107" s="37">
        <f>IFERROR(IF(V107=0,"",ROUNDUP(V107/H107,0)*0.00753),"")</f>
        <v>1.2575100000000001</v>
      </c>
      <c r="X107" s="57"/>
      <c r="Y107" s="58"/>
      <c r="AC107" s="110" t="s">
        <v>1</v>
      </c>
    </row>
    <row r="108" spans="1:29" ht="27" customHeight="1" x14ac:dyDescent="0.25">
      <c r="A108" s="55" t="s">
        <v>190</v>
      </c>
      <c r="B108" s="55" t="s">
        <v>191</v>
      </c>
      <c r="C108" s="32">
        <v>4301051439</v>
      </c>
      <c r="D108" s="387">
        <v>4680115880214</v>
      </c>
      <c r="E108" s="332"/>
      <c r="F108" s="307">
        <v>0.45</v>
      </c>
      <c r="G108" s="33">
        <v>6</v>
      </c>
      <c r="H108" s="307">
        <v>2.7</v>
      </c>
      <c r="I108" s="307">
        <v>2.988</v>
      </c>
      <c r="J108" s="33">
        <v>120</v>
      </c>
      <c r="K108" s="34" t="s">
        <v>126</v>
      </c>
      <c r="L108" s="33">
        <v>45</v>
      </c>
      <c r="M108" s="444" t="s">
        <v>192</v>
      </c>
      <c r="N108" s="389"/>
      <c r="O108" s="389"/>
      <c r="P108" s="389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IFERROR(IF(V108=0,"",ROUNDUP(V108/H108,0)*0.00937),"")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193</v>
      </c>
      <c r="B109" s="55" t="s">
        <v>194</v>
      </c>
      <c r="C109" s="32">
        <v>4301051438</v>
      </c>
      <c r="D109" s="387">
        <v>4680115880894</v>
      </c>
      <c r="E109" s="332"/>
      <c r="F109" s="307">
        <v>0.33</v>
      </c>
      <c r="G109" s="33">
        <v>6</v>
      </c>
      <c r="H109" s="307">
        <v>1.98</v>
      </c>
      <c r="I109" s="307">
        <v>2.258</v>
      </c>
      <c r="J109" s="33">
        <v>156</v>
      </c>
      <c r="K109" s="34" t="s">
        <v>126</v>
      </c>
      <c r="L109" s="33">
        <v>45</v>
      </c>
      <c r="M109" s="445" t="s">
        <v>195</v>
      </c>
      <c r="N109" s="389"/>
      <c r="O109" s="389"/>
      <c r="P109" s="389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ht="27" customHeight="1" x14ac:dyDescent="0.25">
      <c r="A110" s="55" t="s">
        <v>196</v>
      </c>
      <c r="B110" s="55" t="s">
        <v>197</v>
      </c>
      <c r="C110" s="32">
        <v>4301051313</v>
      </c>
      <c r="D110" s="387">
        <v>4607091385427</v>
      </c>
      <c r="E110" s="332"/>
      <c r="F110" s="307">
        <v>0.5</v>
      </c>
      <c r="G110" s="33">
        <v>6</v>
      </c>
      <c r="H110" s="307">
        <v>3</v>
      </c>
      <c r="I110" s="307">
        <v>3.2719999999999998</v>
      </c>
      <c r="J110" s="33">
        <v>156</v>
      </c>
      <c r="K110" s="34" t="s">
        <v>62</v>
      </c>
      <c r="L110" s="33">
        <v>40</v>
      </c>
      <c r="M110" s="44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89"/>
      <c r="O110" s="389"/>
      <c r="P110" s="389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113" t="s">
        <v>1</v>
      </c>
    </row>
    <row r="111" spans="1:29" x14ac:dyDescent="0.2">
      <c r="A111" s="391"/>
      <c r="B111" s="316"/>
      <c r="C111" s="316"/>
      <c r="D111" s="316"/>
      <c r="E111" s="316"/>
      <c r="F111" s="316"/>
      <c r="G111" s="316"/>
      <c r="H111" s="316"/>
      <c r="I111" s="316"/>
      <c r="J111" s="316"/>
      <c r="K111" s="316"/>
      <c r="L111" s="392"/>
      <c r="M111" s="390" t="s">
        <v>64</v>
      </c>
      <c r="N111" s="344"/>
      <c r="O111" s="344"/>
      <c r="P111" s="344"/>
      <c r="Q111" s="344"/>
      <c r="R111" s="344"/>
      <c r="S111" s="345"/>
      <c r="T111" s="38" t="s">
        <v>65</v>
      </c>
      <c r="U111" s="310">
        <f>IFERROR(U104/H104,"0")+IFERROR(U105/H105,"0")+IFERROR(U106/H106,"0")+IFERROR(U107/H107,"0")+IFERROR(U108/H108,"0")+IFERROR(U109/H109,"0")+IFERROR(U110/H110,"0")</f>
        <v>166.66666666666666</v>
      </c>
      <c r="V111" s="310">
        <f>IFERROR(V104/H104,"0")+IFERROR(V105/H105,"0")+IFERROR(V106/H106,"0")+IFERROR(V107/H107,"0")+IFERROR(V108/H108,"0")+IFERROR(V109/H109,"0")+IFERROR(V110/H110,"0")</f>
        <v>167</v>
      </c>
      <c r="W111" s="310">
        <f>IFERROR(IF(W104="",0,W104),"0")+IFERROR(IF(W105="",0,W105),"0")+IFERROR(IF(W106="",0,W106),"0")+IFERROR(IF(W107="",0,W107),"0")+IFERROR(IF(W108="",0,W108),"0")+IFERROR(IF(W109="",0,W109),"0")+IFERROR(IF(W110="",0,W110),"0")</f>
        <v>1.2575100000000001</v>
      </c>
      <c r="X111" s="311"/>
      <c r="Y111" s="311"/>
    </row>
    <row r="112" spans="1:29" x14ac:dyDescent="0.2">
      <c r="A112" s="316"/>
      <c r="B112" s="316"/>
      <c r="C112" s="316"/>
      <c r="D112" s="316"/>
      <c r="E112" s="316"/>
      <c r="F112" s="316"/>
      <c r="G112" s="316"/>
      <c r="H112" s="316"/>
      <c r="I112" s="316"/>
      <c r="J112" s="316"/>
      <c r="K112" s="316"/>
      <c r="L112" s="392"/>
      <c r="M112" s="390" t="s">
        <v>64</v>
      </c>
      <c r="N112" s="344"/>
      <c r="O112" s="344"/>
      <c r="P112" s="344"/>
      <c r="Q112" s="344"/>
      <c r="R112" s="344"/>
      <c r="S112" s="345"/>
      <c r="T112" s="38" t="s">
        <v>63</v>
      </c>
      <c r="U112" s="310">
        <f>IFERROR(SUM(U104:U110),"0")</f>
        <v>450</v>
      </c>
      <c r="V112" s="310">
        <f>IFERROR(SUM(V104:V110),"0")</f>
        <v>450.90000000000003</v>
      </c>
      <c r="W112" s="38"/>
      <c r="X112" s="311"/>
      <c r="Y112" s="311"/>
    </row>
    <row r="113" spans="1:29" ht="14.25" customHeight="1" x14ac:dyDescent="0.25">
      <c r="A113" s="386" t="s">
        <v>198</v>
      </c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16"/>
      <c r="M113" s="316"/>
      <c r="N113" s="316"/>
      <c r="O113" s="316"/>
      <c r="P113" s="316"/>
      <c r="Q113" s="316"/>
      <c r="R113" s="316"/>
      <c r="S113" s="316"/>
      <c r="T113" s="316"/>
      <c r="U113" s="316"/>
      <c r="V113" s="316"/>
      <c r="W113" s="316"/>
      <c r="X113" s="303"/>
      <c r="Y113" s="303"/>
    </row>
    <row r="114" spans="1:29" ht="27" customHeight="1" x14ac:dyDescent="0.25">
      <c r="A114" s="55" t="s">
        <v>199</v>
      </c>
      <c r="B114" s="55" t="s">
        <v>200</v>
      </c>
      <c r="C114" s="32">
        <v>4301060296</v>
      </c>
      <c r="D114" s="387">
        <v>4607091383065</v>
      </c>
      <c r="E114" s="332"/>
      <c r="F114" s="307">
        <v>0.83</v>
      </c>
      <c r="G114" s="33">
        <v>4</v>
      </c>
      <c r="H114" s="307">
        <v>3.32</v>
      </c>
      <c r="I114" s="307">
        <v>3.5819999999999999</v>
      </c>
      <c r="J114" s="33">
        <v>120</v>
      </c>
      <c r="K114" s="34" t="s">
        <v>62</v>
      </c>
      <c r="L114" s="33">
        <v>30</v>
      </c>
      <c r="M114" s="44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89"/>
      <c r="O114" s="389"/>
      <c r="P114" s="389"/>
      <c r="Q114" s="332"/>
      <c r="R114" s="35"/>
      <c r="S114" s="35"/>
      <c r="T114" s="36" t="s">
        <v>63</v>
      </c>
      <c r="U114" s="308">
        <v>0</v>
      </c>
      <c r="V114" s="309">
        <f>IFERROR(IF(U114="",0,CEILING((U114/$H114),1)*$H114),"")</f>
        <v>0</v>
      </c>
      <c r="W114" s="37" t="str">
        <f>IFERROR(IF(V114=0,"",ROUNDUP(V114/H114,0)*0.00937),"")</f>
        <v/>
      </c>
      <c r="X114" s="57"/>
      <c r="Y114" s="58"/>
      <c r="AC114" s="114" t="s">
        <v>1</v>
      </c>
    </row>
    <row r="115" spans="1:29" ht="27" customHeight="1" x14ac:dyDescent="0.25">
      <c r="A115" s="55" t="s">
        <v>201</v>
      </c>
      <c r="B115" s="55" t="s">
        <v>202</v>
      </c>
      <c r="C115" s="32">
        <v>4301060350</v>
      </c>
      <c r="D115" s="387">
        <v>4680115881532</v>
      </c>
      <c r="E115" s="332"/>
      <c r="F115" s="307">
        <v>1.35</v>
      </c>
      <c r="G115" s="33">
        <v>6</v>
      </c>
      <c r="H115" s="307">
        <v>8.1</v>
      </c>
      <c r="I115" s="307">
        <v>8.58</v>
      </c>
      <c r="J115" s="33">
        <v>56</v>
      </c>
      <c r="K115" s="34" t="s">
        <v>126</v>
      </c>
      <c r="L115" s="33">
        <v>30</v>
      </c>
      <c r="M115" s="448" t="str">
        <f>HYPERLINK("https:///products/Охлажденные/Вязанка/Вязанка/Сардельки/P003237/","Сардельки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5" s="389"/>
      <c r="O115" s="389"/>
      <c r="P115" s="389"/>
      <c r="Q115" s="332"/>
      <c r="R115" s="35"/>
      <c r="S115" s="35"/>
      <c r="T115" s="36" t="s">
        <v>63</v>
      </c>
      <c r="U115" s="308">
        <v>90</v>
      </c>
      <c r="V115" s="309">
        <f>IFERROR(IF(U115="",0,CEILING((U115/$H115),1)*$H115),"")</f>
        <v>97.199999999999989</v>
      </c>
      <c r="W115" s="37">
        <f>IFERROR(IF(V115=0,"",ROUNDUP(V115/H115,0)*0.02175),"")</f>
        <v>0.26100000000000001</v>
      </c>
      <c r="X115" s="57"/>
      <c r="Y115" s="58"/>
      <c r="AC115" s="115" t="s">
        <v>1</v>
      </c>
    </row>
    <row r="116" spans="1:29" ht="16.5" customHeight="1" x14ac:dyDescent="0.25">
      <c r="A116" s="55" t="s">
        <v>203</v>
      </c>
      <c r="B116" s="55" t="s">
        <v>204</v>
      </c>
      <c r="C116" s="32">
        <v>4301060309</v>
      </c>
      <c r="D116" s="387">
        <v>4680115880238</v>
      </c>
      <c r="E116" s="332"/>
      <c r="F116" s="307">
        <v>0.33</v>
      </c>
      <c r="G116" s="33">
        <v>6</v>
      </c>
      <c r="H116" s="307">
        <v>1.98</v>
      </c>
      <c r="I116" s="307">
        <v>2.258</v>
      </c>
      <c r="J116" s="33">
        <v>156</v>
      </c>
      <c r="K116" s="34" t="s">
        <v>62</v>
      </c>
      <c r="L116" s="33">
        <v>40</v>
      </c>
      <c r="M116" s="449" t="str">
        <f>HYPERLINK("https:///products/Охлажденные/Вязанка/Вязанка/Сардельки/P002644/","Сардельки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6" s="389"/>
      <c r="O116" s="389"/>
      <c r="P116" s="389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ht="27" customHeight="1" x14ac:dyDescent="0.25">
      <c r="A117" s="55" t="s">
        <v>205</v>
      </c>
      <c r="B117" s="55" t="s">
        <v>206</v>
      </c>
      <c r="C117" s="32">
        <v>4301060351</v>
      </c>
      <c r="D117" s="387">
        <v>4680115881464</v>
      </c>
      <c r="E117" s="332"/>
      <c r="F117" s="307">
        <v>0.4</v>
      </c>
      <c r="G117" s="33">
        <v>6</v>
      </c>
      <c r="H117" s="307">
        <v>2.4</v>
      </c>
      <c r="I117" s="307">
        <v>2.6</v>
      </c>
      <c r="J117" s="33">
        <v>156</v>
      </c>
      <c r="K117" s="34" t="s">
        <v>126</v>
      </c>
      <c r="L117" s="33">
        <v>30</v>
      </c>
      <c r="M117" s="450" t="s">
        <v>207</v>
      </c>
      <c r="N117" s="389"/>
      <c r="O117" s="389"/>
      <c r="P117" s="389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IFERROR(IF(V117=0,"",ROUNDUP(V117/H117,0)*0.00753),"")</f>
        <v/>
      </c>
      <c r="X117" s="57"/>
      <c r="Y117" s="58"/>
      <c r="AC117" s="117" t="s">
        <v>1</v>
      </c>
    </row>
    <row r="118" spans="1:29" x14ac:dyDescent="0.2">
      <c r="A118" s="391"/>
      <c r="B118" s="316"/>
      <c r="C118" s="316"/>
      <c r="D118" s="316"/>
      <c r="E118" s="316"/>
      <c r="F118" s="316"/>
      <c r="G118" s="316"/>
      <c r="H118" s="316"/>
      <c r="I118" s="316"/>
      <c r="J118" s="316"/>
      <c r="K118" s="316"/>
      <c r="L118" s="392"/>
      <c r="M118" s="390" t="s">
        <v>64</v>
      </c>
      <c r="N118" s="344"/>
      <c r="O118" s="344"/>
      <c r="P118" s="344"/>
      <c r="Q118" s="344"/>
      <c r="R118" s="344"/>
      <c r="S118" s="345"/>
      <c r="T118" s="38" t="s">
        <v>65</v>
      </c>
      <c r="U118" s="310">
        <f>IFERROR(U114/H114,"0")+IFERROR(U115/H115,"0")+IFERROR(U116/H116,"0")+IFERROR(U117/H117,"0")</f>
        <v>11.111111111111111</v>
      </c>
      <c r="V118" s="310">
        <f>IFERROR(V114/H114,"0")+IFERROR(V115/H115,"0")+IFERROR(V116/H116,"0")+IFERROR(V117/H117,"0")</f>
        <v>12</v>
      </c>
      <c r="W118" s="310">
        <f>IFERROR(IF(W114="",0,W114),"0")+IFERROR(IF(W115="",0,W115),"0")+IFERROR(IF(W116="",0,W116),"0")+IFERROR(IF(W117="",0,W117),"0")</f>
        <v>0.26100000000000001</v>
      </c>
      <c r="X118" s="311"/>
      <c r="Y118" s="311"/>
    </row>
    <row r="119" spans="1:29" x14ac:dyDescent="0.2">
      <c r="A119" s="316"/>
      <c r="B119" s="316"/>
      <c r="C119" s="316"/>
      <c r="D119" s="316"/>
      <c r="E119" s="316"/>
      <c r="F119" s="316"/>
      <c r="G119" s="316"/>
      <c r="H119" s="316"/>
      <c r="I119" s="316"/>
      <c r="J119" s="316"/>
      <c r="K119" s="316"/>
      <c r="L119" s="392"/>
      <c r="M119" s="390" t="s">
        <v>64</v>
      </c>
      <c r="N119" s="344"/>
      <c r="O119" s="344"/>
      <c r="P119" s="344"/>
      <c r="Q119" s="344"/>
      <c r="R119" s="344"/>
      <c r="S119" s="345"/>
      <c r="T119" s="38" t="s">
        <v>63</v>
      </c>
      <c r="U119" s="310">
        <f>IFERROR(SUM(U114:U117),"0")</f>
        <v>90</v>
      </c>
      <c r="V119" s="310">
        <f>IFERROR(SUM(V114:V117),"0")</f>
        <v>97.199999999999989</v>
      </c>
      <c r="W119" s="38"/>
      <c r="X119" s="311"/>
      <c r="Y119" s="311"/>
    </row>
    <row r="120" spans="1:29" ht="16.5" customHeight="1" x14ac:dyDescent="0.25">
      <c r="A120" s="385" t="s">
        <v>208</v>
      </c>
      <c r="B120" s="316"/>
      <c r="C120" s="316"/>
      <c r="D120" s="316"/>
      <c r="E120" s="316"/>
      <c r="F120" s="316"/>
      <c r="G120" s="316"/>
      <c r="H120" s="316"/>
      <c r="I120" s="316"/>
      <c r="J120" s="316"/>
      <c r="K120" s="316"/>
      <c r="L120" s="316"/>
      <c r="M120" s="316"/>
      <c r="N120" s="316"/>
      <c r="O120" s="316"/>
      <c r="P120" s="316"/>
      <c r="Q120" s="316"/>
      <c r="R120" s="316"/>
      <c r="S120" s="316"/>
      <c r="T120" s="316"/>
      <c r="U120" s="316"/>
      <c r="V120" s="316"/>
      <c r="W120" s="316"/>
      <c r="X120" s="304"/>
      <c r="Y120" s="304"/>
    </row>
    <row r="121" spans="1:29" ht="14.25" customHeight="1" x14ac:dyDescent="0.25">
      <c r="A121" s="386" t="s">
        <v>66</v>
      </c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16"/>
      <c r="M121" s="316"/>
      <c r="N121" s="316"/>
      <c r="O121" s="316"/>
      <c r="P121" s="316"/>
      <c r="Q121" s="316"/>
      <c r="R121" s="316"/>
      <c r="S121" s="316"/>
      <c r="T121" s="316"/>
      <c r="U121" s="316"/>
      <c r="V121" s="316"/>
      <c r="W121" s="316"/>
      <c r="X121" s="303"/>
      <c r="Y121" s="303"/>
    </row>
    <row r="122" spans="1:29" ht="27" customHeight="1" x14ac:dyDescent="0.25">
      <c r="A122" s="55" t="s">
        <v>209</v>
      </c>
      <c r="B122" s="55" t="s">
        <v>210</v>
      </c>
      <c r="C122" s="32">
        <v>4301051360</v>
      </c>
      <c r="D122" s="387">
        <v>4607091385168</v>
      </c>
      <c r="E122" s="332"/>
      <c r="F122" s="307">
        <v>1.35</v>
      </c>
      <c r="G122" s="33">
        <v>6</v>
      </c>
      <c r="H122" s="307">
        <v>8.1</v>
      </c>
      <c r="I122" s="307">
        <v>8.6579999999999995</v>
      </c>
      <c r="J122" s="33">
        <v>56</v>
      </c>
      <c r="K122" s="34" t="s">
        <v>126</v>
      </c>
      <c r="L122" s="33">
        <v>45</v>
      </c>
      <c r="M122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89"/>
      <c r="O122" s="389"/>
      <c r="P122" s="389"/>
      <c r="Q122" s="332"/>
      <c r="R122" s="35"/>
      <c r="S122" s="35"/>
      <c r="T122" s="36" t="s">
        <v>63</v>
      </c>
      <c r="U122" s="308">
        <v>700</v>
      </c>
      <c r="V122" s="309">
        <f>IFERROR(IF(U122="",0,CEILING((U122/$H122),1)*$H122),"")</f>
        <v>704.69999999999993</v>
      </c>
      <c r="W122" s="37">
        <f>IFERROR(IF(V122=0,"",ROUNDUP(V122/H122,0)*0.02175),"")</f>
        <v>1.8922499999999998</v>
      </c>
      <c r="X122" s="57"/>
      <c r="Y122" s="58"/>
      <c r="AC122" s="118" t="s">
        <v>1</v>
      </c>
    </row>
    <row r="123" spans="1:29" ht="16.5" customHeight="1" x14ac:dyDescent="0.25">
      <c r="A123" s="55" t="s">
        <v>211</v>
      </c>
      <c r="B123" s="55" t="s">
        <v>212</v>
      </c>
      <c r="C123" s="32">
        <v>4301051362</v>
      </c>
      <c r="D123" s="387">
        <v>4607091383256</v>
      </c>
      <c r="E123" s="332"/>
      <c r="F123" s="307">
        <v>0.33</v>
      </c>
      <c r="G123" s="33">
        <v>6</v>
      </c>
      <c r="H123" s="307">
        <v>1.98</v>
      </c>
      <c r="I123" s="307">
        <v>2.246</v>
      </c>
      <c r="J123" s="33">
        <v>156</v>
      </c>
      <c r="K123" s="34" t="s">
        <v>126</v>
      </c>
      <c r="L123" s="33">
        <v>45</v>
      </c>
      <c r="M123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89"/>
      <c r="O123" s="389"/>
      <c r="P123" s="389"/>
      <c r="Q123" s="332"/>
      <c r="R123" s="35"/>
      <c r="S123" s="35"/>
      <c r="T123" s="36" t="s">
        <v>63</v>
      </c>
      <c r="U123" s="308">
        <v>0</v>
      </c>
      <c r="V123" s="309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213</v>
      </c>
      <c r="B124" s="55" t="s">
        <v>214</v>
      </c>
      <c r="C124" s="32">
        <v>4301051358</v>
      </c>
      <c r="D124" s="387">
        <v>4607091385748</v>
      </c>
      <c r="E124" s="332"/>
      <c r="F124" s="307">
        <v>0.45</v>
      </c>
      <c r="G124" s="33">
        <v>6</v>
      </c>
      <c r="H124" s="307">
        <v>2.7</v>
      </c>
      <c r="I124" s="307">
        <v>2.972</v>
      </c>
      <c r="J124" s="33">
        <v>156</v>
      </c>
      <c r="K124" s="34" t="s">
        <v>126</v>
      </c>
      <c r="L124" s="33">
        <v>45</v>
      </c>
      <c r="M124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89"/>
      <c r="O124" s="389"/>
      <c r="P124" s="389"/>
      <c r="Q124" s="332"/>
      <c r="R124" s="35"/>
      <c r="S124" s="35"/>
      <c r="T124" s="36" t="s">
        <v>63</v>
      </c>
      <c r="U124" s="308">
        <v>360</v>
      </c>
      <c r="V124" s="309">
        <f>IFERROR(IF(U124="",0,CEILING((U124/$H124),1)*$H124),"")</f>
        <v>361.8</v>
      </c>
      <c r="W124" s="37">
        <f>IFERROR(IF(V124=0,"",ROUNDUP(V124/H124,0)*0.00753),"")</f>
        <v>1.00902</v>
      </c>
      <c r="X124" s="57"/>
      <c r="Y124" s="58"/>
      <c r="AC124" s="120" t="s">
        <v>1</v>
      </c>
    </row>
    <row r="125" spans="1:29" ht="16.5" customHeight="1" x14ac:dyDescent="0.25">
      <c r="A125" s="55" t="s">
        <v>215</v>
      </c>
      <c r="B125" s="55" t="s">
        <v>216</v>
      </c>
      <c r="C125" s="32">
        <v>4301051364</v>
      </c>
      <c r="D125" s="387">
        <v>4607091384581</v>
      </c>
      <c r="E125" s="332"/>
      <c r="F125" s="307">
        <v>0.67</v>
      </c>
      <c r="G125" s="33">
        <v>4</v>
      </c>
      <c r="H125" s="307">
        <v>2.68</v>
      </c>
      <c r="I125" s="307">
        <v>2.9420000000000002</v>
      </c>
      <c r="J125" s="33">
        <v>120</v>
      </c>
      <c r="K125" s="34" t="s">
        <v>126</v>
      </c>
      <c r="L125" s="33">
        <v>45</v>
      </c>
      <c r="M125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89"/>
      <c r="O125" s="389"/>
      <c r="P125" s="389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IFERROR(IF(V125=0,"",ROUNDUP(V125/H125,0)*0.00937),"")</f>
        <v/>
      </c>
      <c r="X125" s="57"/>
      <c r="Y125" s="58"/>
      <c r="AC125" s="121" t="s">
        <v>1</v>
      </c>
    </row>
    <row r="126" spans="1:29" x14ac:dyDescent="0.2">
      <c r="A126" s="391"/>
      <c r="B126" s="316"/>
      <c r="C126" s="316"/>
      <c r="D126" s="316"/>
      <c r="E126" s="316"/>
      <c r="F126" s="316"/>
      <c r="G126" s="316"/>
      <c r="H126" s="316"/>
      <c r="I126" s="316"/>
      <c r="J126" s="316"/>
      <c r="K126" s="316"/>
      <c r="L126" s="392"/>
      <c r="M126" s="390" t="s">
        <v>64</v>
      </c>
      <c r="N126" s="344"/>
      <c r="O126" s="344"/>
      <c r="P126" s="344"/>
      <c r="Q126" s="344"/>
      <c r="R126" s="344"/>
      <c r="S126" s="345"/>
      <c r="T126" s="38" t="s">
        <v>65</v>
      </c>
      <c r="U126" s="310">
        <f>IFERROR(U122/H122,"0")+IFERROR(U123/H123,"0")+IFERROR(U124/H124,"0")+IFERROR(U125/H125,"0")</f>
        <v>219.75308641975306</v>
      </c>
      <c r="V126" s="310">
        <f>IFERROR(V122/H122,"0")+IFERROR(V123/H123,"0")+IFERROR(V124/H124,"0")+IFERROR(V125/H125,"0")</f>
        <v>221</v>
      </c>
      <c r="W126" s="310">
        <f>IFERROR(IF(W122="",0,W122),"0")+IFERROR(IF(W123="",0,W123),"0")+IFERROR(IF(W124="",0,W124),"0")+IFERROR(IF(W125="",0,W125),"0")</f>
        <v>2.9012699999999998</v>
      </c>
      <c r="X126" s="311"/>
      <c r="Y126" s="311"/>
    </row>
    <row r="127" spans="1:29" x14ac:dyDescent="0.2">
      <c r="A127" s="316"/>
      <c r="B127" s="316"/>
      <c r="C127" s="316"/>
      <c r="D127" s="316"/>
      <c r="E127" s="316"/>
      <c r="F127" s="316"/>
      <c r="G127" s="316"/>
      <c r="H127" s="316"/>
      <c r="I127" s="316"/>
      <c r="J127" s="316"/>
      <c r="K127" s="316"/>
      <c r="L127" s="392"/>
      <c r="M127" s="390" t="s">
        <v>64</v>
      </c>
      <c r="N127" s="344"/>
      <c r="O127" s="344"/>
      <c r="P127" s="344"/>
      <c r="Q127" s="344"/>
      <c r="R127" s="344"/>
      <c r="S127" s="345"/>
      <c r="T127" s="38" t="s">
        <v>63</v>
      </c>
      <c r="U127" s="310">
        <f>IFERROR(SUM(U122:U125),"0")</f>
        <v>1060</v>
      </c>
      <c r="V127" s="310">
        <f>IFERROR(SUM(V122:V125),"0")</f>
        <v>1066.5</v>
      </c>
      <c r="W127" s="38"/>
      <c r="X127" s="311"/>
      <c r="Y127" s="311"/>
    </row>
    <row r="128" spans="1:29" ht="27.75" customHeight="1" x14ac:dyDescent="0.2">
      <c r="A128" s="383" t="s">
        <v>217</v>
      </c>
      <c r="B128" s="384"/>
      <c r="C128" s="384"/>
      <c r="D128" s="384"/>
      <c r="E128" s="384"/>
      <c r="F128" s="384"/>
      <c r="G128" s="384"/>
      <c r="H128" s="384"/>
      <c r="I128" s="384"/>
      <c r="J128" s="384"/>
      <c r="K128" s="384"/>
      <c r="L128" s="384"/>
      <c r="M128" s="384"/>
      <c r="N128" s="384"/>
      <c r="O128" s="384"/>
      <c r="P128" s="384"/>
      <c r="Q128" s="384"/>
      <c r="R128" s="384"/>
      <c r="S128" s="384"/>
      <c r="T128" s="384"/>
      <c r="U128" s="384"/>
      <c r="V128" s="384"/>
      <c r="W128" s="384"/>
      <c r="X128" s="49"/>
      <c r="Y128" s="49"/>
    </row>
    <row r="129" spans="1:29" ht="16.5" customHeight="1" x14ac:dyDescent="0.25">
      <c r="A129" s="385" t="s">
        <v>218</v>
      </c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16"/>
      <c r="M129" s="316"/>
      <c r="N129" s="316"/>
      <c r="O129" s="316"/>
      <c r="P129" s="316"/>
      <c r="Q129" s="316"/>
      <c r="R129" s="316"/>
      <c r="S129" s="316"/>
      <c r="T129" s="316"/>
      <c r="U129" s="316"/>
      <c r="V129" s="316"/>
      <c r="W129" s="316"/>
      <c r="X129" s="304"/>
      <c r="Y129" s="304"/>
    </row>
    <row r="130" spans="1:29" ht="14.25" customHeight="1" x14ac:dyDescent="0.25">
      <c r="A130" s="386" t="s">
        <v>103</v>
      </c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16"/>
      <c r="M130" s="316"/>
      <c r="N130" s="316"/>
      <c r="O130" s="316"/>
      <c r="P130" s="316"/>
      <c r="Q130" s="316"/>
      <c r="R130" s="316"/>
      <c r="S130" s="316"/>
      <c r="T130" s="316"/>
      <c r="U130" s="316"/>
      <c r="V130" s="316"/>
      <c r="W130" s="316"/>
      <c r="X130" s="303"/>
      <c r="Y130" s="303"/>
    </row>
    <row r="131" spans="1:29" ht="27" customHeight="1" x14ac:dyDescent="0.25">
      <c r="A131" s="55" t="s">
        <v>219</v>
      </c>
      <c r="B131" s="55" t="s">
        <v>220</v>
      </c>
      <c r="C131" s="32">
        <v>4301011223</v>
      </c>
      <c r="D131" s="387">
        <v>4607091383423</v>
      </c>
      <c r="E131" s="332"/>
      <c r="F131" s="307">
        <v>1.35</v>
      </c>
      <c r="G131" s="33">
        <v>8</v>
      </c>
      <c r="H131" s="307">
        <v>10.8</v>
      </c>
      <c r="I131" s="307">
        <v>11.375999999999999</v>
      </c>
      <c r="J131" s="33">
        <v>56</v>
      </c>
      <c r="K131" s="34" t="s">
        <v>126</v>
      </c>
      <c r="L131" s="33">
        <v>35</v>
      </c>
      <c r="M131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89"/>
      <c r="O131" s="389"/>
      <c r="P131" s="389"/>
      <c r="Q131" s="332"/>
      <c r="R131" s="35"/>
      <c r="S131" s="35"/>
      <c r="T131" s="36" t="s">
        <v>63</v>
      </c>
      <c r="U131" s="308">
        <v>0</v>
      </c>
      <c r="V131" s="309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221</v>
      </c>
      <c r="B132" s="55" t="s">
        <v>222</v>
      </c>
      <c r="C132" s="32">
        <v>4301011338</v>
      </c>
      <c r="D132" s="387">
        <v>4607091381405</v>
      </c>
      <c r="E132" s="332"/>
      <c r="F132" s="307">
        <v>1.35</v>
      </c>
      <c r="G132" s="33">
        <v>8</v>
      </c>
      <c r="H132" s="307">
        <v>10.8</v>
      </c>
      <c r="I132" s="307">
        <v>11.375999999999999</v>
      </c>
      <c r="J132" s="33">
        <v>56</v>
      </c>
      <c r="K132" s="34" t="s">
        <v>62</v>
      </c>
      <c r="L132" s="33">
        <v>35</v>
      </c>
      <c r="M132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89"/>
      <c r="O132" s="389"/>
      <c r="P132" s="389"/>
      <c r="Q132" s="332"/>
      <c r="R132" s="35"/>
      <c r="S132" s="35"/>
      <c r="T132" s="36" t="s">
        <v>63</v>
      </c>
      <c r="U132" s="308">
        <v>0</v>
      </c>
      <c r="V132" s="309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ht="27" customHeight="1" x14ac:dyDescent="0.25">
      <c r="A133" s="55" t="s">
        <v>223</v>
      </c>
      <c r="B133" s="55" t="s">
        <v>224</v>
      </c>
      <c r="C133" s="32">
        <v>4301011333</v>
      </c>
      <c r="D133" s="387">
        <v>4607091386516</v>
      </c>
      <c r="E133" s="332"/>
      <c r="F133" s="307">
        <v>1.4</v>
      </c>
      <c r="G133" s="33">
        <v>8</v>
      </c>
      <c r="H133" s="307">
        <v>11.2</v>
      </c>
      <c r="I133" s="307">
        <v>11.776</v>
      </c>
      <c r="J133" s="33">
        <v>56</v>
      </c>
      <c r="K133" s="34" t="s">
        <v>62</v>
      </c>
      <c r="L133" s="33">
        <v>30</v>
      </c>
      <c r="M133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89"/>
      <c r="O133" s="389"/>
      <c r="P133" s="389"/>
      <c r="Q133" s="332"/>
      <c r="R133" s="35"/>
      <c r="S133" s="35"/>
      <c r="T133" s="36" t="s">
        <v>63</v>
      </c>
      <c r="U133" s="308">
        <v>0</v>
      </c>
      <c r="V133" s="309">
        <f>IFERROR(IF(U133="",0,CEILING((U133/$H133),1)*$H133),"")</f>
        <v>0</v>
      </c>
      <c r="W133" s="37" t="str">
        <f>IFERROR(IF(V133=0,"",ROUNDUP(V133/H133,0)*0.02175),"")</f>
        <v/>
      </c>
      <c r="X133" s="57"/>
      <c r="Y133" s="58"/>
      <c r="AC133" s="124" t="s">
        <v>1</v>
      </c>
    </row>
    <row r="134" spans="1:29" x14ac:dyDescent="0.2">
      <c r="A134" s="391"/>
      <c r="B134" s="316"/>
      <c r="C134" s="316"/>
      <c r="D134" s="316"/>
      <c r="E134" s="316"/>
      <c r="F134" s="316"/>
      <c r="G134" s="316"/>
      <c r="H134" s="316"/>
      <c r="I134" s="316"/>
      <c r="J134" s="316"/>
      <c r="K134" s="316"/>
      <c r="L134" s="392"/>
      <c r="M134" s="390" t="s">
        <v>64</v>
      </c>
      <c r="N134" s="344"/>
      <c r="O134" s="344"/>
      <c r="P134" s="344"/>
      <c r="Q134" s="344"/>
      <c r="R134" s="344"/>
      <c r="S134" s="345"/>
      <c r="T134" s="38" t="s">
        <v>65</v>
      </c>
      <c r="U134" s="310">
        <f>IFERROR(U131/H131,"0")+IFERROR(U132/H132,"0")+IFERROR(U133/H133,"0")</f>
        <v>0</v>
      </c>
      <c r="V134" s="310">
        <f>IFERROR(V131/H131,"0")+IFERROR(V132/H132,"0")+IFERROR(V133/H133,"0")</f>
        <v>0</v>
      </c>
      <c r="W134" s="310">
        <f>IFERROR(IF(W131="",0,W131),"0")+IFERROR(IF(W132="",0,W132),"0")+IFERROR(IF(W133="",0,W133),"0")</f>
        <v>0</v>
      </c>
      <c r="X134" s="311"/>
      <c r="Y134" s="311"/>
    </row>
    <row r="135" spans="1:29" x14ac:dyDescent="0.2">
      <c r="A135" s="316"/>
      <c r="B135" s="316"/>
      <c r="C135" s="316"/>
      <c r="D135" s="316"/>
      <c r="E135" s="316"/>
      <c r="F135" s="316"/>
      <c r="G135" s="316"/>
      <c r="H135" s="316"/>
      <c r="I135" s="316"/>
      <c r="J135" s="316"/>
      <c r="K135" s="316"/>
      <c r="L135" s="392"/>
      <c r="M135" s="390" t="s">
        <v>64</v>
      </c>
      <c r="N135" s="344"/>
      <c r="O135" s="344"/>
      <c r="P135" s="344"/>
      <c r="Q135" s="344"/>
      <c r="R135" s="344"/>
      <c r="S135" s="345"/>
      <c r="T135" s="38" t="s">
        <v>63</v>
      </c>
      <c r="U135" s="310">
        <f>IFERROR(SUM(U131:U133),"0")</f>
        <v>0</v>
      </c>
      <c r="V135" s="310">
        <f>IFERROR(SUM(V131:V133),"0")</f>
        <v>0</v>
      </c>
      <c r="W135" s="38"/>
      <c r="X135" s="311"/>
      <c r="Y135" s="311"/>
    </row>
    <row r="136" spans="1:29" ht="16.5" customHeight="1" x14ac:dyDescent="0.25">
      <c r="A136" s="385" t="s">
        <v>225</v>
      </c>
      <c r="B136" s="316"/>
      <c r="C136" s="316"/>
      <c r="D136" s="316"/>
      <c r="E136" s="316"/>
      <c r="F136" s="316"/>
      <c r="G136" s="316"/>
      <c r="H136" s="316"/>
      <c r="I136" s="316"/>
      <c r="J136" s="316"/>
      <c r="K136" s="316"/>
      <c r="L136" s="316"/>
      <c r="M136" s="316"/>
      <c r="N136" s="316"/>
      <c r="O136" s="316"/>
      <c r="P136" s="316"/>
      <c r="Q136" s="316"/>
      <c r="R136" s="316"/>
      <c r="S136" s="316"/>
      <c r="T136" s="316"/>
      <c r="U136" s="316"/>
      <c r="V136" s="316"/>
      <c r="W136" s="316"/>
      <c r="X136" s="304"/>
      <c r="Y136" s="304"/>
    </row>
    <row r="137" spans="1:29" ht="14.25" customHeight="1" x14ac:dyDescent="0.25">
      <c r="A137" s="386" t="s">
        <v>59</v>
      </c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16"/>
      <c r="M137" s="316"/>
      <c r="N137" s="316"/>
      <c r="O137" s="316"/>
      <c r="P137" s="316"/>
      <c r="Q137" s="316"/>
      <c r="R137" s="316"/>
      <c r="S137" s="316"/>
      <c r="T137" s="316"/>
      <c r="U137" s="316"/>
      <c r="V137" s="316"/>
      <c r="W137" s="316"/>
      <c r="X137" s="303"/>
      <c r="Y137" s="303"/>
    </row>
    <row r="138" spans="1:29" ht="27" customHeight="1" x14ac:dyDescent="0.25">
      <c r="A138" s="55" t="s">
        <v>226</v>
      </c>
      <c r="B138" s="55" t="s">
        <v>227</v>
      </c>
      <c r="C138" s="32">
        <v>4301031191</v>
      </c>
      <c r="D138" s="387">
        <v>4680115880993</v>
      </c>
      <c r="E138" s="332"/>
      <c r="F138" s="307">
        <v>0.7</v>
      </c>
      <c r="G138" s="33">
        <v>6</v>
      </c>
      <c r="H138" s="307">
        <v>4.2</v>
      </c>
      <c r="I138" s="307">
        <v>4.46</v>
      </c>
      <c r="J138" s="33">
        <v>156</v>
      </c>
      <c r="K138" s="34" t="s">
        <v>62</v>
      </c>
      <c r="L138" s="33">
        <v>40</v>
      </c>
      <c r="M138" s="458" t="str">
        <f>HYPERLINK("https:///products/Охлажденные/Стародворье/Мясорубская/Копченые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8" s="389"/>
      <c r="O138" s="389"/>
      <c r="P138" s="389"/>
      <c r="Q138" s="332"/>
      <c r="R138" s="35"/>
      <c r="S138" s="35"/>
      <c r="T138" s="36" t="s">
        <v>63</v>
      </c>
      <c r="U138" s="308">
        <v>120</v>
      </c>
      <c r="V138" s="309">
        <f t="shared" ref="V138:V145" si="7">IFERROR(IF(U138="",0,CEILING((U138/$H138),1)*$H138),"")</f>
        <v>121.80000000000001</v>
      </c>
      <c r="W138" s="37">
        <f>IFERROR(IF(V138=0,"",ROUNDUP(V138/H138,0)*0.00753),"")</f>
        <v>0.21837000000000001</v>
      </c>
      <c r="X138" s="57"/>
      <c r="Y138" s="58"/>
      <c r="AC138" s="125" t="s">
        <v>1</v>
      </c>
    </row>
    <row r="139" spans="1:29" ht="27" customHeight="1" x14ac:dyDescent="0.25">
      <c r="A139" s="55" t="s">
        <v>228</v>
      </c>
      <c r="B139" s="55" t="s">
        <v>229</v>
      </c>
      <c r="C139" s="32">
        <v>4301031204</v>
      </c>
      <c r="D139" s="387">
        <v>4680115881761</v>
      </c>
      <c r="E139" s="332"/>
      <c r="F139" s="307">
        <v>0.7</v>
      </c>
      <c r="G139" s="33">
        <v>6</v>
      </c>
      <c r="H139" s="307">
        <v>4.2</v>
      </c>
      <c r="I139" s="307">
        <v>4.46</v>
      </c>
      <c r="J139" s="33">
        <v>156</v>
      </c>
      <c r="K139" s="34" t="s">
        <v>62</v>
      </c>
      <c r="L139" s="33">
        <v>40</v>
      </c>
      <c r="M139" s="459" t="s">
        <v>230</v>
      </c>
      <c r="N139" s="389"/>
      <c r="O139" s="389"/>
      <c r="P139" s="389"/>
      <c r="Q139" s="332"/>
      <c r="R139" s="35"/>
      <c r="S139" s="35"/>
      <c r="T139" s="36" t="s">
        <v>63</v>
      </c>
      <c r="U139" s="308">
        <v>20</v>
      </c>
      <c r="V139" s="309">
        <f t="shared" si="7"/>
        <v>21</v>
      </c>
      <c r="W139" s="37">
        <f>IFERROR(IF(V139=0,"",ROUNDUP(V139/H139,0)*0.00753),"")</f>
        <v>3.7650000000000003E-2</v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232</v>
      </c>
      <c r="C140" s="32">
        <v>4301031201</v>
      </c>
      <c r="D140" s="387">
        <v>4680115881563</v>
      </c>
      <c r="E140" s="332"/>
      <c r="F140" s="307">
        <v>0.7</v>
      </c>
      <c r="G140" s="33">
        <v>6</v>
      </c>
      <c r="H140" s="307">
        <v>4.2</v>
      </c>
      <c r="I140" s="307">
        <v>4.4000000000000004</v>
      </c>
      <c r="J140" s="33">
        <v>156</v>
      </c>
      <c r="K140" s="34" t="s">
        <v>62</v>
      </c>
      <c r="L140" s="33">
        <v>40</v>
      </c>
      <c r="M140" s="460" t="str">
        <f>HYPERLINK("https:///products/Охлажденные/Стародворье/Мясорубская/Копченые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0" s="389"/>
      <c r="O140" s="389"/>
      <c r="P140" s="389"/>
      <c r="Q140" s="332"/>
      <c r="R140" s="35"/>
      <c r="S140" s="35"/>
      <c r="T140" s="36" t="s">
        <v>63</v>
      </c>
      <c r="U140" s="308">
        <v>30</v>
      </c>
      <c r="V140" s="309">
        <f t="shared" si="7"/>
        <v>33.6</v>
      </c>
      <c r="W140" s="37">
        <f>IFERROR(IF(V140=0,"",ROUNDUP(V140/H140,0)*0.00753),"")</f>
        <v>6.0240000000000002E-2</v>
      </c>
      <c r="X140" s="57"/>
      <c r="Y140" s="58"/>
      <c r="AC140" s="127" t="s">
        <v>1</v>
      </c>
    </row>
    <row r="141" spans="1:29" ht="27" customHeight="1" x14ac:dyDescent="0.25">
      <c r="A141" s="55" t="s">
        <v>233</v>
      </c>
      <c r="B141" s="55" t="s">
        <v>234</v>
      </c>
      <c r="C141" s="32">
        <v>4301031199</v>
      </c>
      <c r="D141" s="387">
        <v>4680115880986</v>
      </c>
      <c r="E141" s="332"/>
      <c r="F141" s="307">
        <v>0.35</v>
      </c>
      <c r="G141" s="33">
        <v>6</v>
      </c>
      <c r="H141" s="307">
        <v>2.1</v>
      </c>
      <c r="I141" s="307">
        <v>2.23</v>
      </c>
      <c r="J141" s="33">
        <v>234</v>
      </c>
      <c r="K141" s="34" t="s">
        <v>62</v>
      </c>
      <c r="L141" s="33">
        <v>40</v>
      </c>
      <c r="M141" s="461" t="str">
        <f>HYPERLINK("https:///products/Охлажденные/Стародворье/Мясорубская/Копченые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1" s="389"/>
      <c r="O141" s="389"/>
      <c r="P141" s="389"/>
      <c r="Q141" s="332"/>
      <c r="R141" s="35"/>
      <c r="S141" s="35"/>
      <c r="T141" s="36" t="s">
        <v>63</v>
      </c>
      <c r="U141" s="308">
        <v>105</v>
      </c>
      <c r="V141" s="309">
        <f t="shared" si="7"/>
        <v>105</v>
      </c>
      <c r="W141" s="37">
        <f>IFERROR(IF(V141=0,"",ROUNDUP(V141/H141,0)*0.00502),"")</f>
        <v>0.251</v>
      </c>
      <c r="X141" s="57"/>
      <c r="Y141" s="58"/>
      <c r="AC141" s="128" t="s">
        <v>1</v>
      </c>
    </row>
    <row r="142" spans="1:29" ht="27" customHeight="1" x14ac:dyDescent="0.25">
      <c r="A142" s="55" t="s">
        <v>235</v>
      </c>
      <c r="B142" s="55" t="s">
        <v>236</v>
      </c>
      <c r="C142" s="32">
        <v>4301031190</v>
      </c>
      <c r="D142" s="387">
        <v>4680115880207</v>
      </c>
      <c r="E142" s="332"/>
      <c r="F142" s="307">
        <v>0.4</v>
      </c>
      <c r="G142" s="33">
        <v>6</v>
      </c>
      <c r="H142" s="307">
        <v>2.4</v>
      </c>
      <c r="I142" s="307">
        <v>2.63</v>
      </c>
      <c r="J142" s="33">
        <v>156</v>
      </c>
      <c r="K142" s="34" t="s">
        <v>62</v>
      </c>
      <c r="L142" s="33">
        <v>40</v>
      </c>
      <c r="M142" s="462" t="str">
        <f>HYPERLINK("https:///products/Охлажденные/Стародворье/Мясорубская/Копченые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2" s="389"/>
      <c r="O142" s="389"/>
      <c r="P142" s="389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238</v>
      </c>
      <c r="C143" s="32">
        <v>4301031205</v>
      </c>
      <c r="D143" s="387">
        <v>4680115881785</v>
      </c>
      <c r="E143" s="332"/>
      <c r="F143" s="307">
        <v>0.35</v>
      </c>
      <c r="G143" s="33">
        <v>6</v>
      </c>
      <c r="H143" s="307">
        <v>2.1</v>
      </c>
      <c r="I143" s="307">
        <v>2.23</v>
      </c>
      <c r="J143" s="33">
        <v>234</v>
      </c>
      <c r="K143" s="34" t="s">
        <v>62</v>
      </c>
      <c r="L143" s="33">
        <v>40</v>
      </c>
      <c r="M143" s="463" t="s">
        <v>239</v>
      </c>
      <c r="N143" s="389"/>
      <c r="O143" s="389"/>
      <c r="P143" s="389"/>
      <c r="Q143" s="332"/>
      <c r="R143" s="35"/>
      <c r="S143" s="35"/>
      <c r="T143" s="36" t="s">
        <v>63</v>
      </c>
      <c r="U143" s="308">
        <v>70</v>
      </c>
      <c r="V143" s="309">
        <f t="shared" si="7"/>
        <v>71.400000000000006</v>
      </c>
      <c r="W143" s="37">
        <f>IFERROR(IF(V143=0,"",ROUNDUP(V143/H143,0)*0.00502),"")</f>
        <v>0.17068</v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4301031202</v>
      </c>
      <c r="D144" s="387">
        <v>4680115881679</v>
      </c>
      <c r="E144" s="332"/>
      <c r="F144" s="307">
        <v>0.35</v>
      </c>
      <c r="G144" s="33">
        <v>6</v>
      </c>
      <c r="H144" s="307">
        <v>2.1</v>
      </c>
      <c r="I144" s="307">
        <v>2.2000000000000002</v>
      </c>
      <c r="J144" s="33">
        <v>234</v>
      </c>
      <c r="K144" s="34" t="s">
        <v>62</v>
      </c>
      <c r="L144" s="33">
        <v>40</v>
      </c>
      <c r="M144" s="464" t="str">
        <f>HYPERLINK("https:///products/Охлажденные/Стародворье/Мясорубская/Копченые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4" s="389"/>
      <c r="O144" s="389"/>
      <c r="P144" s="389"/>
      <c r="Q144" s="332"/>
      <c r="R144" s="35"/>
      <c r="S144" s="35"/>
      <c r="T144" s="36" t="s">
        <v>63</v>
      </c>
      <c r="U144" s="308">
        <v>140</v>
      </c>
      <c r="V144" s="309">
        <f t="shared" si="7"/>
        <v>140.70000000000002</v>
      </c>
      <c r="W144" s="37">
        <f>IFERROR(IF(V144=0,"",ROUNDUP(V144/H144,0)*0.00502),"")</f>
        <v>0.33634000000000003</v>
      </c>
      <c r="X144" s="57"/>
      <c r="Y144" s="58"/>
      <c r="AC144" s="131" t="s">
        <v>1</v>
      </c>
    </row>
    <row r="145" spans="1:29" ht="27" customHeight="1" x14ac:dyDescent="0.25">
      <c r="A145" s="55" t="s">
        <v>242</v>
      </c>
      <c r="B145" s="55" t="s">
        <v>243</v>
      </c>
      <c r="C145" s="32">
        <v>4301031158</v>
      </c>
      <c r="D145" s="387">
        <v>4680115880191</v>
      </c>
      <c r="E145" s="332"/>
      <c r="F145" s="307">
        <v>0.4</v>
      </c>
      <c r="G145" s="33">
        <v>6</v>
      </c>
      <c r="H145" s="307">
        <v>2.4</v>
      </c>
      <c r="I145" s="307">
        <v>2.6</v>
      </c>
      <c r="J145" s="33">
        <v>156</v>
      </c>
      <c r="K145" s="34" t="s">
        <v>62</v>
      </c>
      <c r="L145" s="33">
        <v>40</v>
      </c>
      <c r="M145" s="465" t="str">
        <f>HYPERLINK("https:///products/Охлажденные/Стародворье/Мясорубская/Копченые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5" s="389"/>
      <c r="O145" s="389"/>
      <c r="P145" s="389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132" t="s">
        <v>1</v>
      </c>
    </row>
    <row r="146" spans="1:29" x14ac:dyDescent="0.2">
      <c r="A146" s="391"/>
      <c r="B146" s="316"/>
      <c r="C146" s="316"/>
      <c r="D146" s="316"/>
      <c r="E146" s="316"/>
      <c r="F146" s="316"/>
      <c r="G146" s="316"/>
      <c r="H146" s="316"/>
      <c r="I146" s="316"/>
      <c r="J146" s="316"/>
      <c r="K146" s="316"/>
      <c r="L146" s="392"/>
      <c r="M146" s="390" t="s">
        <v>64</v>
      </c>
      <c r="N146" s="344"/>
      <c r="O146" s="344"/>
      <c r="P146" s="344"/>
      <c r="Q146" s="344"/>
      <c r="R146" s="344"/>
      <c r="S146" s="345"/>
      <c r="T146" s="38" t="s">
        <v>65</v>
      </c>
      <c r="U146" s="310">
        <f>IFERROR(U138/H138,"0")+IFERROR(U139/H139,"0")+IFERROR(U140/H140,"0")+IFERROR(U141/H141,"0")+IFERROR(U142/H142,"0")+IFERROR(U143/H143,"0")+IFERROR(U144/H144,"0")+IFERROR(U145/H145,"0")</f>
        <v>190.47619047619045</v>
      </c>
      <c r="V146" s="310">
        <f>IFERROR(V138/H138,"0")+IFERROR(V139/H139,"0")+IFERROR(V140/H140,"0")+IFERROR(V141/H141,"0")+IFERROR(V142/H142,"0")+IFERROR(V143/H143,"0")+IFERROR(V144/H144,"0")+IFERROR(V145/H145,"0")</f>
        <v>193</v>
      </c>
      <c r="W146" s="310">
        <f>IFERROR(IF(W138="",0,W138),"0")+IFERROR(IF(W139="",0,W139),"0")+IFERROR(IF(W140="",0,W140),"0")+IFERROR(IF(W141="",0,W141),"0")+IFERROR(IF(W142="",0,W142),"0")+IFERROR(IF(W143="",0,W143),"0")+IFERROR(IF(W144="",0,W144),"0")+IFERROR(IF(W145="",0,W145),"0")</f>
        <v>1.0742800000000001</v>
      </c>
      <c r="X146" s="311"/>
      <c r="Y146" s="311"/>
    </row>
    <row r="147" spans="1:29" x14ac:dyDescent="0.2">
      <c r="A147" s="316"/>
      <c r="B147" s="316"/>
      <c r="C147" s="316"/>
      <c r="D147" s="316"/>
      <c r="E147" s="316"/>
      <c r="F147" s="316"/>
      <c r="G147" s="316"/>
      <c r="H147" s="316"/>
      <c r="I147" s="316"/>
      <c r="J147" s="316"/>
      <c r="K147" s="316"/>
      <c r="L147" s="392"/>
      <c r="M147" s="390" t="s">
        <v>64</v>
      </c>
      <c r="N147" s="344"/>
      <c r="O147" s="344"/>
      <c r="P147" s="344"/>
      <c r="Q147" s="344"/>
      <c r="R147" s="344"/>
      <c r="S147" s="345"/>
      <c r="T147" s="38" t="s">
        <v>63</v>
      </c>
      <c r="U147" s="310">
        <f>IFERROR(SUM(U138:U145),"0")</f>
        <v>485</v>
      </c>
      <c r="V147" s="310">
        <f>IFERROR(SUM(V138:V145),"0")</f>
        <v>493.5</v>
      </c>
      <c r="W147" s="38"/>
      <c r="X147" s="311"/>
      <c r="Y147" s="311"/>
    </row>
    <row r="148" spans="1:29" ht="16.5" customHeight="1" x14ac:dyDescent="0.25">
      <c r="A148" s="385" t="s">
        <v>244</v>
      </c>
      <c r="B148" s="316"/>
      <c r="C148" s="316"/>
      <c r="D148" s="316"/>
      <c r="E148" s="316"/>
      <c r="F148" s="316"/>
      <c r="G148" s="316"/>
      <c r="H148" s="316"/>
      <c r="I148" s="316"/>
      <c r="J148" s="316"/>
      <c r="K148" s="316"/>
      <c r="L148" s="316"/>
      <c r="M148" s="316"/>
      <c r="N148" s="316"/>
      <c r="O148" s="316"/>
      <c r="P148" s="316"/>
      <c r="Q148" s="316"/>
      <c r="R148" s="316"/>
      <c r="S148" s="316"/>
      <c r="T148" s="316"/>
      <c r="U148" s="316"/>
      <c r="V148" s="316"/>
      <c r="W148" s="316"/>
      <c r="X148" s="304"/>
      <c r="Y148" s="304"/>
    </row>
    <row r="149" spans="1:29" ht="14.25" customHeight="1" x14ac:dyDescent="0.25">
      <c r="A149" s="386" t="s">
        <v>103</v>
      </c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16"/>
      <c r="M149" s="316"/>
      <c r="N149" s="316"/>
      <c r="O149" s="316"/>
      <c r="P149" s="316"/>
      <c r="Q149" s="316"/>
      <c r="R149" s="316"/>
      <c r="S149" s="316"/>
      <c r="T149" s="316"/>
      <c r="U149" s="316"/>
      <c r="V149" s="316"/>
      <c r="W149" s="316"/>
      <c r="X149" s="303"/>
      <c r="Y149" s="303"/>
    </row>
    <row r="150" spans="1:29" ht="16.5" customHeight="1" x14ac:dyDescent="0.25">
      <c r="A150" s="55" t="s">
        <v>245</v>
      </c>
      <c r="B150" s="55" t="s">
        <v>246</v>
      </c>
      <c r="C150" s="32">
        <v>4301011450</v>
      </c>
      <c r="D150" s="387">
        <v>4680115881402</v>
      </c>
      <c r="E150" s="332"/>
      <c r="F150" s="307">
        <v>1.35</v>
      </c>
      <c r="G150" s="33">
        <v>8</v>
      </c>
      <c r="H150" s="307">
        <v>10.8</v>
      </c>
      <c r="I150" s="307">
        <v>11.28</v>
      </c>
      <c r="J150" s="33">
        <v>56</v>
      </c>
      <c r="K150" s="34" t="s">
        <v>99</v>
      </c>
      <c r="L150" s="33">
        <v>55</v>
      </c>
      <c r="M150" s="466" t="s">
        <v>247</v>
      </c>
      <c r="N150" s="389"/>
      <c r="O150" s="389"/>
      <c r="P150" s="389"/>
      <c r="Q150" s="332"/>
      <c r="R150" s="35"/>
      <c r="S150" s="35"/>
      <c r="T150" s="36" t="s">
        <v>63</v>
      </c>
      <c r="U150" s="308">
        <v>120</v>
      </c>
      <c r="V150" s="309">
        <f>IFERROR(IF(U150="",0,CEILING((U150/$H150),1)*$H150),"")</f>
        <v>129.60000000000002</v>
      </c>
      <c r="W150" s="37">
        <f>IFERROR(IF(V150=0,"",ROUNDUP(V150/H150,0)*0.02175),"")</f>
        <v>0.26100000000000001</v>
      </c>
      <c r="X150" s="57"/>
      <c r="Y150" s="58"/>
      <c r="AC150" s="133" t="s">
        <v>1</v>
      </c>
    </row>
    <row r="151" spans="1:29" ht="27" customHeight="1" x14ac:dyDescent="0.25">
      <c r="A151" s="55" t="s">
        <v>248</v>
      </c>
      <c r="B151" s="55" t="s">
        <v>249</v>
      </c>
      <c r="C151" s="32">
        <v>4301011454</v>
      </c>
      <c r="D151" s="387">
        <v>4680115881396</v>
      </c>
      <c r="E151" s="332"/>
      <c r="F151" s="307">
        <v>0.45</v>
      </c>
      <c r="G151" s="33">
        <v>6</v>
      </c>
      <c r="H151" s="307">
        <v>2.7</v>
      </c>
      <c r="I151" s="307">
        <v>2.9</v>
      </c>
      <c r="J151" s="33">
        <v>156</v>
      </c>
      <c r="K151" s="34" t="s">
        <v>62</v>
      </c>
      <c r="L151" s="33">
        <v>55</v>
      </c>
      <c r="M151" s="467" t="str">
        <f>HYPERLINK("https:///products/Охлажденные/Стародворье/Сочинка/Вареные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1" s="389"/>
      <c r="O151" s="389"/>
      <c r="P151" s="389"/>
      <c r="Q151" s="332"/>
      <c r="R151" s="35"/>
      <c r="S151" s="35"/>
      <c r="T151" s="36" t="s">
        <v>63</v>
      </c>
      <c r="U151" s="308">
        <v>0</v>
      </c>
      <c r="V151" s="309">
        <f>IFERROR(IF(U151="",0,CEILING((U151/$H151),1)*$H151),"")</f>
        <v>0</v>
      </c>
      <c r="W151" s="37" t="str">
        <f>IFERROR(IF(V151=0,"",ROUNDUP(V151/H151,0)*0.00753),"")</f>
        <v/>
      </c>
      <c r="X151" s="57"/>
      <c r="Y151" s="58"/>
      <c r="AC151" s="134" t="s">
        <v>1</v>
      </c>
    </row>
    <row r="152" spans="1:29" x14ac:dyDescent="0.2">
      <c r="A152" s="391"/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92"/>
      <c r="M152" s="390" t="s">
        <v>64</v>
      </c>
      <c r="N152" s="344"/>
      <c r="O152" s="344"/>
      <c r="P152" s="344"/>
      <c r="Q152" s="344"/>
      <c r="R152" s="344"/>
      <c r="S152" s="345"/>
      <c r="T152" s="38" t="s">
        <v>65</v>
      </c>
      <c r="U152" s="310">
        <f>IFERROR(U150/H150,"0")+IFERROR(U151/H151,"0")</f>
        <v>11.111111111111111</v>
      </c>
      <c r="V152" s="310">
        <f>IFERROR(V150/H150,"0")+IFERROR(V151/H151,"0")</f>
        <v>12.000000000000002</v>
      </c>
      <c r="W152" s="310">
        <f>IFERROR(IF(W150="",0,W150),"0")+IFERROR(IF(W151="",0,W151),"0")</f>
        <v>0.26100000000000001</v>
      </c>
      <c r="X152" s="311"/>
      <c r="Y152" s="311"/>
    </row>
    <row r="153" spans="1:29" x14ac:dyDescent="0.2">
      <c r="A153" s="316"/>
      <c r="B153" s="316"/>
      <c r="C153" s="316"/>
      <c r="D153" s="316"/>
      <c r="E153" s="316"/>
      <c r="F153" s="316"/>
      <c r="G153" s="316"/>
      <c r="H153" s="316"/>
      <c r="I153" s="316"/>
      <c r="J153" s="316"/>
      <c r="K153" s="316"/>
      <c r="L153" s="392"/>
      <c r="M153" s="390" t="s">
        <v>64</v>
      </c>
      <c r="N153" s="344"/>
      <c r="O153" s="344"/>
      <c r="P153" s="344"/>
      <c r="Q153" s="344"/>
      <c r="R153" s="344"/>
      <c r="S153" s="345"/>
      <c r="T153" s="38" t="s">
        <v>63</v>
      </c>
      <c r="U153" s="310">
        <f>IFERROR(SUM(U150:U151),"0")</f>
        <v>120</v>
      </c>
      <c r="V153" s="310">
        <f>IFERROR(SUM(V150:V151),"0")</f>
        <v>129.60000000000002</v>
      </c>
      <c r="W153" s="38"/>
      <c r="X153" s="311"/>
      <c r="Y153" s="311"/>
    </row>
    <row r="154" spans="1:29" ht="14.25" customHeight="1" x14ac:dyDescent="0.25">
      <c r="A154" s="386" t="s">
        <v>96</v>
      </c>
      <c r="B154" s="316"/>
      <c r="C154" s="316"/>
      <c r="D154" s="316"/>
      <c r="E154" s="316"/>
      <c r="F154" s="316"/>
      <c r="G154" s="316"/>
      <c r="H154" s="316"/>
      <c r="I154" s="316"/>
      <c r="J154" s="316"/>
      <c r="K154" s="316"/>
      <c r="L154" s="316"/>
      <c r="M154" s="316"/>
      <c r="N154" s="316"/>
      <c r="O154" s="316"/>
      <c r="P154" s="316"/>
      <c r="Q154" s="316"/>
      <c r="R154" s="316"/>
      <c r="S154" s="316"/>
      <c r="T154" s="316"/>
      <c r="U154" s="316"/>
      <c r="V154" s="316"/>
      <c r="W154" s="316"/>
      <c r="X154" s="303"/>
      <c r="Y154" s="303"/>
    </row>
    <row r="155" spans="1:29" ht="16.5" customHeight="1" x14ac:dyDescent="0.25">
      <c r="A155" s="55" t="s">
        <v>250</v>
      </c>
      <c r="B155" s="55" t="s">
        <v>251</v>
      </c>
      <c r="C155" s="32">
        <v>4301020262</v>
      </c>
      <c r="D155" s="387">
        <v>4680115882935</v>
      </c>
      <c r="E155" s="332"/>
      <c r="F155" s="307">
        <v>1.35</v>
      </c>
      <c r="G155" s="33">
        <v>8</v>
      </c>
      <c r="H155" s="307">
        <v>10.8</v>
      </c>
      <c r="I155" s="307">
        <v>11.28</v>
      </c>
      <c r="J155" s="33">
        <v>56</v>
      </c>
      <c r="K155" s="34" t="s">
        <v>126</v>
      </c>
      <c r="L155" s="33">
        <v>50</v>
      </c>
      <c r="M155" s="468" t="s">
        <v>252</v>
      </c>
      <c r="N155" s="389"/>
      <c r="O155" s="389"/>
      <c r="P155" s="389"/>
      <c r="Q155" s="332"/>
      <c r="R155" s="35"/>
      <c r="S155" s="35"/>
      <c r="T155" s="36" t="s">
        <v>63</v>
      </c>
      <c r="U155" s="308">
        <v>120</v>
      </c>
      <c r="V155" s="309">
        <f>IFERROR(IF(U155="",0,CEILING((U155/$H155),1)*$H155),"")</f>
        <v>129.60000000000002</v>
      </c>
      <c r="W155" s="37">
        <f>IFERROR(IF(V155=0,"",ROUNDUP(V155/H155,0)*0.02175),"")</f>
        <v>0.26100000000000001</v>
      </c>
      <c r="X155" s="57"/>
      <c r="Y155" s="58"/>
      <c r="AC155" s="135" t="s">
        <v>1</v>
      </c>
    </row>
    <row r="156" spans="1:29" ht="16.5" customHeight="1" x14ac:dyDescent="0.25">
      <c r="A156" s="55" t="s">
        <v>253</v>
      </c>
      <c r="B156" s="55" t="s">
        <v>254</v>
      </c>
      <c r="C156" s="32">
        <v>4301020220</v>
      </c>
      <c r="D156" s="387">
        <v>4680115880764</v>
      </c>
      <c r="E156" s="332"/>
      <c r="F156" s="307">
        <v>0.35</v>
      </c>
      <c r="G156" s="33">
        <v>6</v>
      </c>
      <c r="H156" s="307">
        <v>2.1</v>
      </c>
      <c r="I156" s="307">
        <v>2.2999999999999998</v>
      </c>
      <c r="J156" s="33">
        <v>156</v>
      </c>
      <c r="K156" s="34" t="s">
        <v>99</v>
      </c>
      <c r="L156" s="33">
        <v>50</v>
      </c>
      <c r="M156" s="469" t="str">
        <f>HYPERLINK("https:///products/Охлажденные/Стародворье/Сочинка/Ветчины/P003128/","Ветчина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6" s="389"/>
      <c r="O156" s="389"/>
      <c r="P156" s="389"/>
      <c r="Q156" s="332"/>
      <c r="R156" s="35"/>
      <c r="S156" s="35"/>
      <c r="T156" s="36" t="s">
        <v>63</v>
      </c>
      <c r="U156" s="308">
        <v>0</v>
      </c>
      <c r="V156" s="309">
        <f>IFERROR(IF(U156="",0,CEILING((U156/$H156),1)*$H156),"")</f>
        <v>0</v>
      </c>
      <c r="W156" s="37" t="str">
        <f>IFERROR(IF(V156=0,"",ROUNDUP(V156/H156,0)*0.00753),"")</f>
        <v/>
      </c>
      <c r="X156" s="57"/>
      <c r="Y156" s="58"/>
      <c r="AC156" s="136" t="s">
        <v>1</v>
      </c>
    </row>
    <row r="157" spans="1:29" x14ac:dyDescent="0.2">
      <c r="A157" s="391"/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92"/>
      <c r="M157" s="390" t="s">
        <v>64</v>
      </c>
      <c r="N157" s="344"/>
      <c r="O157" s="344"/>
      <c r="P157" s="344"/>
      <c r="Q157" s="344"/>
      <c r="R157" s="344"/>
      <c r="S157" s="345"/>
      <c r="T157" s="38" t="s">
        <v>65</v>
      </c>
      <c r="U157" s="310">
        <f>IFERROR(U155/H155,"0")+IFERROR(U156/H156,"0")</f>
        <v>11.111111111111111</v>
      </c>
      <c r="V157" s="310">
        <f>IFERROR(V155/H155,"0")+IFERROR(V156/H156,"0")</f>
        <v>12.000000000000002</v>
      </c>
      <c r="W157" s="310">
        <f>IFERROR(IF(W155="",0,W155),"0")+IFERROR(IF(W156="",0,W156),"0")</f>
        <v>0.26100000000000001</v>
      </c>
      <c r="X157" s="311"/>
      <c r="Y157" s="311"/>
    </row>
    <row r="158" spans="1:29" x14ac:dyDescent="0.2">
      <c r="A158" s="316"/>
      <c r="B158" s="316"/>
      <c r="C158" s="316"/>
      <c r="D158" s="316"/>
      <c r="E158" s="316"/>
      <c r="F158" s="316"/>
      <c r="G158" s="316"/>
      <c r="H158" s="316"/>
      <c r="I158" s="316"/>
      <c r="J158" s="316"/>
      <c r="K158" s="316"/>
      <c r="L158" s="392"/>
      <c r="M158" s="390" t="s">
        <v>64</v>
      </c>
      <c r="N158" s="344"/>
      <c r="O158" s="344"/>
      <c r="P158" s="344"/>
      <c r="Q158" s="344"/>
      <c r="R158" s="344"/>
      <c r="S158" s="345"/>
      <c r="T158" s="38" t="s">
        <v>63</v>
      </c>
      <c r="U158" s="310">
        <f>IFERROR(SUM(U155:U156),"0")</f>
        <v>120</v>
      </c>
      <c r="V158" s="310">
        <f>IFERROR(SUM(V155:V156),"0")</f>
        <v>129.60000000000002</v>
      </c>
      <c r="W158" s="38"/>
      <c r="X158" s="311"/>
      <c r="Y158" s="311"/>
    </row>
    <row r="159" spans="1:29" ht="14.25" customHeight="1" x14ac:dyDescent="0.25">
      <c r="A159" s="386" t="s">
        <v>59</v>
      </c>
      <c r="B159" s="316"/>
      <c r="C159" s="316"/>
      <c r="D159" s="316"/>
      <c r="E159" s="316"/>
      <c r="F159" s="316"/>
      <c r="G159" s="316"/>
      <c r="H159" s="316"/>
      <c r="I159" s="316"/>
      <c r="J159" s="316"/>
      <c r="K159" s="316"/>
      <c r="L159" s="316"/>
      <c r="M159" s="316"/>
      <c r="N159" s="316"/>
      <c r="O159" s="316"/>
      <c r="P159" s="316"/>
      <c r="Q159" s="316"/>
      <c r="R159" s="316"/>
      <c r="S159" s="316"/>
      <c r="T159" s="316"/>
      <c r="U159" s="316"/>
      <c r="V159" s="316"/>
      <c r="W159" s="316"/>
      <c r="X159" s="303"/>
      <c r="Y159" s="303"/>
    </row>
    <row r="160" spans="1:29" ht="27" customHeight="1" x14ac:dyDescent="0.25">
      <c r="A160" s="55" t="s">
        <v>255</v>
      </c>
      <c r="B160" s="55" t="s">
        <v>256</v>
      </c>
      <c r="C160" s="32">
        <v>4301031224</v>
      </c>
      <c r="D160" s="387">
        <v>4680115882683</v>
      </c>
      <c r="E160" s="332"/>
      <c r="F160" s="307">
        <v>0.9</v>
      </c>
      <c r="G160" s="33">
        <v>6</v>
      </c>
      <c r="H160" s="307">
        <v>5.4</v>
      </c>
      <c r="I160" s="307">
        <v>5.61</v>
      </c>
      <c r="J160" s="33">
        <v>120</v>
      </c>
      <c r="K160" s="34" t="s">
        <v>62</v>
      </c>
      <c r="L160" s="33">
        <v>40</v>
      </c>
      <c r="M160" s="470" t="s">
        <v>257</v>
      </c>
      <c r="N160" s="389"/>
      <c r="O160" s="389"/>
      <c r="P160" s="389"/>
      <c r="Q160" s="332"/>
      <c r="R160" s="35"/>
      <c r="S160" s="35"/>
      <c r="T160" s="36" t="s">
        <v>63</v>
      </c>
      <c r="U160" s="308">
        <v>70</v>
      </c>
      <c r="V160" s="309">
        <f>IFERROR(IF(U160="",0,CEILING((U160/$H160),1)*$H160),"")</f>
        <v>70.2</v>
      </c>
      <c r="W160" s="37">
        <f>IFERROR(IF(V160=0,"",ROUNDUP(V160/H160,0)*0.00937),"")</f>
        <v>0.12181</v>
      </c>
      <c r="X160" s="57"/>
      <c r="Y160" s="58"/>
      <c r="AC160" s="137" t="s">
        <v>1</v>
      </c>
    </row>
    <row r="161" spans="1:29" ht="27" customHeight="1" x14ac:dyDescent="0.25">
      <c r="A161" s="55" t="s">
        <v>258</v>
      </c>
      <c r="B161" s="55" t="s">
        <v>259</v>
      </c>
      <c r="C161" s="32">
        <v>4301031230</v>
      </c>
      <c r="D161" s="387">
        <v>4680115882690</v>
      </c>
      <c r="E161" s="332"/>
      <c r="F161" s="307">
        <v>0.9</v>
      </c>
      <c r="G161" s="33">
        <v>6</v>
      </c>
      <c r="H161" s="307">
        <v>5.4</v>
      </c>
      <c r="I161" s="307">
        <v>5.61</v>
      </c>
      <c r="J161" s="33">
        <v>120</v>
      </c>
      <c r="K161" s="34" t="s">
        <v>62</v>
      </c>
      <c r="L161" s="33">
        <v>40</v>
      </c>
      <c r="M161" s="471" t="s">
        <v>260</v>
      </c>
      <c r="N161" s="389"/>
      <c r="O161" s="389"/>
      <c r="P161" s="389"/>
      <c r="Q161" s="332"/>
      <c r="R161" s="35"/>
      <c r="S161" s="35"/>
      <c r="T161" s="36" t="s">
        <v>63</v>
      </c>
      <c r="U161" s="308">
        <v>70</v>
      </c>
      <c r="V161" s="309">
        <f>IFERROR(IF(U161="",0,CEILING((U161/$H161),1)*$H161),"")</f>
        <v>70.2</v>
      </c>
      <c r="W161" s="37">
        <f>IFERROR(IF(V161=0,"",ROUNDUP(V161/H161,0)*0.00937),"")</f>
        <v>0.12181</v>
      </c>
      <c r="X161" s="57"/>
      <c r="Y161" s="58"/>
      <c r="AC161" s="138" t="s">
        <v>1</v>
      </c>
    </row>
    <row r="162" spans="1:29" ht="27" customHeight="1" x14ac:dyDescent="0.25">
      <c r="A162" s="55" t="s">
        <v>261</v>
      </c>
      <c r="B162" s="55" t="s">
        <v>262</v>
      </c>
      <c r="C162" s="32">
        <v>4301031220</v>
      </c>
      <c r="D162" s="387">
        <v>4680115882669</v>
      </c>
      <c r="E162" s="332"/>
      <c r="F162" s="307">
        <v>0.9</v>
      </c>
      <c r="G162" s="33">
        <v>6</v>
      </c>
      <c r="H162" s="307">
        <v>5.4</v>
      </c>
      <c r="I162" s="307">
        <v>5.61</v>
      </c>
      <c r="J162" s="33">
        <v>120</v>
      </c>
      <c r="K162" s="34" t="s">
        <v>62</v>
      </c>
      <c r="L162" s="33">
        <v>40</v>
      </c>
      <c r="M162" s="472" t="str">
        <f>HYPERLINK("https:///products/Охлажденные/Стародворье/Сочинка/Копченые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2" s="389"/>
      <c r="O162" s="389"/>
      <c r="P162" s="389"/>
      <c r="Q162" s="332"/>
      <c r="R162" s="35"/>
      <c r="S162" s="35"/>
      <c r="T162" s="36" t="s">
        <v>63</v>
      </c>
      <c r="U162" s="308">
        <v>80</v>
      </c>
      <c r="V162" s="309">
        <f>IFERROR(IF(U162="",0,CEILING((U162/$H162),1)*$H162),"")</f>
        <v>81</v>
      </c>
      <c r="W162" s="37">
        <f>IFERROR(IF(V162=0,"",ROUNDUP(V162/H162,0)*0.00937),"")</f>
        <v>0.14055000000000001</v>
      </c>
      <c r="X162" s="57"/>
      <c r="Y162" s="58"/>
      <c r="AC162" s="139" t="s">
        <v>1</v>
      </c>
    </row>
    <row r="163" spans="1:29" ht="27" customHeight="1" x14ac:dyDescent="0.25">
      <c r="A163" s="55" t="s">
        <v>263</v>
      </c>
      <c r="B163" s="55" t="s">
        <v>264</v>
      </c>
      <c r="C163" s="32">
        <v>4301031221</v>
      </c>
      <c r="D163" s="387">
        <v>4680115882676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3" t="s">
        <v>265</v>
      </c>
      <c r="N163" s="389"/>
      <c r="O163" s="389"/>
      <c r="P163" s="389"/>
      <c r="Q163" s="332"/>
      <c r="R163" s="35"/>
      <c r="S163" s="35"/>
      <c r="T163" s="36" t="s">
        <v>63</v>
      </c>
      <c r="U163" s="308">
        <v>80</v>
      </c>
      <c r="V163" s="309">
        <f>IFERROR(IF(U163="",0,CEILING((U163/$H163),1)*$H163),"")</f>
        <v>81</v>
      </c>
      <c r="W163" s="37">
        <f>IFERROR(IF(V163=0,"",ROUNDUP(V163/H163,0)*0.00937),"")</f>
        <v>0.14055000000000001</v>
      </c>
      <c r="X163" s="57"/>
      <c r="Y163" s="58"/>
      <c r="AC163" s="140" t="s">
        <v>1</v>
      </c>
    </row>
    <row r="164" spans="1:29" x14ac:dyDescent="0.2">
      <c r="A164" s="391"/>
      <c r="B164" s="316"/>
      <c r="C164" s="316"/>
      <c r="D164" s="316"/>
      <c r="E164" s="316"/>
      <c r="F164" s="316"/>
      <c r="G164" s="316"/>
      <c r="H164" s="316"/>
      <c r="I164" s="316"/>
      <c r="J164" s="316"/>
      <c r="K164" s="316"/>
      <c r="L164" s="392"/>
      <c r="M164" s="390" t="s">
        <v>64</v>
      </c>
      <c r="N164" s="344"/>
      <c r="O164" s="344"/>
      <c r="P164" s="344"/>
      <c r="Q164" s="344"/>
      <c r="R164" s="344"/>
      <c r="S164" s="345"/>
      <c r="T164" s="38" t="s">
        <v>65</v>
      </c>
      <c r="U164" s="310">
        <f>IFERROR(U160/H160,"0")+IFERROR(U161/H161,"0")+IFERROR(U162/H162,"0")+IFERROR(U163/H163,"0")</f>
        <v>55.555555555555543</v>
      </c>
      <c r="V164" s="310">
        <f>IFERROR(V160/H160,"0")+IFERROR(V161/H161,"0")+IFERROR(V162/H162,"0")+IFERROR(V163/H163,"0")</f>
        <v>56</v>
      </c>
      <c r="W164" s="310">
        <f>IFERROR(IF(W160="",0,W160),"0")+IFERROR(IF(W161="",0,W161),"0")+IFERROR(IF(W162="",0,W162),"0")+IFERROR(IF(W163="",0,W163),"0")</f>
        <v>0.52472000000000008</v>
      </c>
      <c r="X164" s="311"/>
      <c r="Y164" s="311"/>
    </row>
    <row r="165" spans="1:29" x14ac:dyDescent="0.2">
      <c r="A165" s="316"/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92"/>
      <c r="M165" s="390" t="s">
        <v>64</v>
      </c>
      <c r="N165" s="344"/>
      <c r="O165" s="344"/>
      <c r="P165" s="344"/>
      <c r="Q165" s="344"/>
      <c r="R165" s="344"/>
      <c r="S165" s="345"/>
      <c r="T165" s="38" t="s">
        <v>63</v>
      </c>
      <c r="U165" s="310">
        <f>IFERROR(SUM(U160:U163),"0")</f>
        <v>300</v>
      </c>
      <c r="V165" s="310">
        <f>IFERROR(SUM(V160:V163),"0")</f>
        <v>302.39999999999998</v>
      </c>
      <c r="W165" s="38"/>
      <c r="X165" s="311"/>
      <c r="Y165" s="311"/>
    </row>
    <row r="166" spans="1:29" ht="14.25" customHeight="1" x14ac:dyDescent="0.25">
      <c r="A166" s="386" t="s">
        <v>66</v>
      </c>
      <c r="B166" s="316"/>
      <c r="C166" s="316"/>
      <c r="D166" s="316"/>
      <c r="E166" s="316"/>
      <c r="F166" s="316"/>
      <c r="G166" s="316"/>
      <c r="H166" s="316"/>
      <c r="I166" s="316"/>
      <c r="J166" s="316"/>
      <c r="K166" s="316"/>
      <c r="L166" s="316"/>
      <c r="M166" s="316"/>
      <c r="N166" s="316"/>
      <c r="O166" s="316"/>
      <c r="P166" s="316"/>
      <c r="Q166" s="316"/>
      <c r="R166" s="316"/>
      <c r="S166" s="316"/>
      <c r="T166" s="316"/>
      <c r="U166" s="316"/>
      <c r="V166" s="316"/>
      <c r="W166" s="316"/>
      <c r="X166" s="303"/>
      <c r="Y166" s="303"/>
    </row>
    <row r="167" spans="1:29" ht="27" customHeight="1" x14ac:dyDescent="0.25">
      <c r="A167" s="55" t="s">
        <v>266</v>
      </c>
      <c r="B167" s="55" t="s">
        <v>267</v>
      </c>
      <c r="C167" s="32">
        <v>4301051409</v>
      </c>
      <c r="D167" s="387">
        <v>4680115881556</v>
      </c>
      <c r="E167" s="332"/>
      <c r="F167" s="307">
        <v>1</v>
      </c>
      <c r="G167" s="33">
        <v>4</v>
      </c>
      <c r="H167" s="307">
        <v>4</v>
      </c>
      <c r="I167" s="307">
        <v>4.4080000000000004</v>
      </c>
      <c r="J167" s="33">
        <v>104</v>
      </c>
      <c r="K167" s="34" t="s">
        <v>126</v>
      </c>
      <c r="L167" s="33">
        <v>45</v>
      </c>
      <c r="M167" s="474" t="s">
        <v>268</v>
      </c>
      <c r="N167" s="389"/>
      <c r="O167" s="389"/>
      <c r="P167" s="389"/>
      <c r="Q167" s="332"/>
      <c r="R167" s="35"/>
      <c r="S167" s="35"/>
      <c r="T167" s="36" t="s">
        <v>63</v>
      </c>
      <c r="U167" s="308">
        <v>0</v>
      </c>
      <c r="V167" s="309">
        <f t="shared" ref="V167:V183" si="8">IFERROR(IF(U167="",0,CEILING((U167/$H167),1)*$H167),"")</f>
        <v>0</v>
      </c>
      <c r="W167" s="37" t="str">
        <f>IFERROR(IF(V167=0,"",ROUNDUP(V167/H167,0)*0.01196),"")</f>
        <v/>
      </c>
      <c r="X167" s="57"/>
      <c r="Y167" s="58"/>
      <c r="AC167" s="141" t="s">
        <v>1</v>
      </c>
    </row>
    <row r="168" spans="1:29" ht="16.5" customHeight="1" x14ac:dyDescent="0.25">
      <c r="A168" s="55" t="s">
        <v>269</v>
      </c>
      <c r="B168" s="55" t="s">
        <v>270</v>
      </c>
      <c r="C168" s="32">
        <v>4301051470</v>
      </c>
      <c r="D168" s="387">
        <v>4680115880573</v>
      </c>
      <c r="E168" s="332"/>
      <c r="F168" s="307">
        <v>1.3</v>
      </c>
      <c r="G168" s="33">
        <v>6</v>
      </c>
      <c r="H168" s="307">
        <v>7.8</v>
      </c>
      <c r="I168" s="307">
        <v>8.3640000000000008</v>
      </c>
      <c r="J168" s="33">
        <v>56</v>
      </c>
      <c r="K168" s="34" t="s">
        <v>126</v>
      </c>
      <c r="L168" s="33">
        <v>45</v>
      </c>
      <c r="M168" s="475" t="s">
        <v>271</v>
      </c>
      <c r="N168" s="389"/>
      <c r="O168" s="389"/>
      <c r="P168" s="389"/>
      <c r="Q168" s="332"/>
      <c r="R168" s="35"/>
      <c r="S168" s="35"/>
      <c r="T168" s="36" t="s">
        <v>63</v>
      </c>
      <c r="U168" s="308">
        <v>100</v>
      </c>
      <c r="V168" s="309">
        <f t="shared" si="8"/>
        <v>101.39999999999999</v>
      </c>
      <c r="W168" s="37">
        <f>IFERROR(IF(V168=0,"",ROUNDUP(V168/H168,0)*0.02175),"")</f>
        <v>0.28275</v>
      </c>
      <c r="X168" s="57"/>
      <c r="Y168" s="58"/>
      <c r="AC168" s="142" t="s">
        <v>1</v>
      </c>
    </row>
    <row r="169" spans="1:29" ht="27" customHeight="1" x14ac:dyDescent="0.25">
      <c r="A169" s="55" t="s">
        <v>272</v>
      </c>
      <c r="B169" s="55" t="s">
        <v>273</v>
      </c>
      <c r="C169" s="32">
        <v>4301051408</v>
      </c>
      <c r="D169" s="387">
        <v>4680115881594</v>
      </c>
      <c r="E169" s="332"/>
      <c r="F169" s="307">
        <v>1.35</v>
      </c>
      <c r="G169" s="33">
        <v>6</v>
      </c>
      <c r="H169" s="307">
        <v>8.1</v>
      </c>
      <c r="I169" s="307">
        <v>8.6639999999999997</v>
      </c>
      <c r="J169" s="33">
        <v>56</v>
      </c>
      <c r="K169" s="34" t="s">
        <v>126</v>
      </c>
      <c r="L169" s="33">
        <v>40</v>
      </c>
      <c r="M169" s="476" t="str">
        <f>HYPERLINK("https:///products/Охлажденные/Стародворье/Сочинка/Сосиски/P003263/","Сосиски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9" s="389"/>
      <c r="O169" s="389"/>
      <c r="P169" s="389"/>
      <c r="Q169" s="332"/>
      <c r="R169" s="35"/>
      <c r="S169" s="35"/>
      <c r="T169" s="36" t="s">
        <v>63</v>
      </c>
      <c r="U169" s="308">
        <v>120</v>
      </c>
      <c r="V169" s="309">
        <f t="shared" si="8"/>
        <v>121.5</v>
      </c>
      <c r="W169" s="37">
        <f>IFERROR(IF(V169=0,"",ROUNDUP(V169/H169,0)*0.02175),"")</f>
        <v>0.32624999999999998</v>
      </c>
      <c r="X169" s="57"/>
      <c r="Y169" s="58"/>
      <c r="AC169" s="143" t="s">
        <v>1</v>
      </c>
    </row>
    <row r="170" spans="1:29" ht="27" customHeight="1" x14ac:dyDescent="0.25">
      <c r="A170" s="55" t="s">
        <v>274</v>
      </c>
      <c r="B170" s="55" t="s">
        <v>275</v>
      </c>
      <c r="C170" s="32">
        <v>4301051433</v>
      </c>
      <c r="D170" s="387">
        <v>4680115881587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62</v>
      </c>
      <c r="L170" s="33">
        <v>35</v>
      </c>
      <c r="M170" s="477" t="str">
        <f>HYPERLINK("https:///products/Охлажденные/Стародворье/Сочинка/Сосиски/P003322/","Сосиски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0" s="389"/>
      <c r="O170" s="389"/>
      <c r="P170" s="389"/>
      <c r="Q170" s="332"/>
      <c r="R170" s="35"/>
      <c r="S170" s="35"/>
      <c r="T170" s="36" t="s">
        <v>63</v>
      </c>
      <c r="U170" s="308">
        <v>0</v>
      </c>
      <c r="V170" s="309">
        <f t="shared" si="8"/>
        <v>0</v>
      </c>
      <c r="W170" s="37" t="str">
        <f>IFERROR(IF(V170=0,"",ROUNDUP(V170/H170,0)*0.01196),"")</f>
        <v/>
      </c>
      <c r="X170" s="57"/>
      <c r="Y170" s="58"/>
      <c r="AC170" s="144" t="s">
        <v>1</v>
      </c>
    </row>
    <row r="171" spans="1:29" ht="16.5" customHeight="1" x14ac:dyDescent="0.25">
      <c r="A171" s="55" t="s">
        <v>276</v>
      </c>
      <c r="B171" s="55" t="s">
        <v>277</v>
      </c>
      <c r="C171" s="32">
        <v>4301051380</v>
      </c>
      <c r="D171" s="387">
        <v>4680115880962</v>
      </c>
      <c r="E171" s="332"/>
      <c r="F171" s="307">
        <v>1.3</v>
      </c>
      <c r="G171" s="33">
        <v>6</v>
      </c>
      <c r="H171" s="307">
        <v>7.8</v>
      </c>
      <c r="I171" s="307">
        <v>8.3640000000000008</v>
      </c>
      <c r="J171" s="33">
        <v>56</v>
      </c>
      <c r="K171" s="34" t="s">
        <v>62</v>
      </c>
      <c r="L171" s="33">
        <v>40</v>
      </c>
      <c r="M171" s="478" t="str">
        <f>HYPERLINK("https:///products/Охлажденные/Стародворье/Сочинка/Сосиски/P003203/","Сосиски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1" s="389"/>
      <c r="O171" s="389"/>
      <c r="P171" s="389"/>
      <c r="Q171" s="332"/>
      <c r="R171" s="35"/>
      <c r="S171" s="35"/>
      <c r="T171" s="36" t="s">
        <v>63</v>
      </c>
      <c r="U171" s="308">
        <v>120</v>
      </c>
      <c r="V171" s="309">
        <f t="shared" si="8"/>
        <v>124.8</v>
      </c>
      <c r="W171" s="37">
        <f>IFERROR(IF(V171=0,"",ROUNDUP(V171/H171,0)*0.02175),"")</f>
        <v>0.34799999999999998</v>
      </c>
      <c r="X171" s="57"/>
      <c r="Y171" s="58"/>
      <c r="AC171" s="145" t="s">
        <v>1</v>
      </c>
    </row>
    <row r="172" spans="1:29" ht="27" customHeight="1" x14ac:dyDescent="0.25">
      <c r="A172" s="55" t="s">
        <v>278</v>
      </c>
      <c r="B172" s="55" t="s">
        <v>279</v>
      </c>
      <c r="C172" s="32">
        <v>4301051411</v>
      </c>
      <c r="D172" s="387">
        <v>4680115881617</v>
      </c>
      <c r="E172" s="332"/>
      <c r="F172" s="307">
        <v>1.35</v>
      </c>
      <c r="G172" s="33">
        <v>6</v>
      </c>
      <c r="H172" s="307">
        <v>8.1</v>
      </c>
      <c r="I172" s="307">
        <v>8.6460000000000008</v>
      </c>
      <c r="J172" s="33">
        <v>56</v>
      </c>
      <c r="K172" s="34" t="s">
        <v>126</v>
      </c>
      <c r="L172" s="33">
        <v>40</v>
      </c>
      <c r="M172" s="479" t="str">
        <f>HYPERLINK("https:///products/Охлажденные/Стародворье/Сочинка/Сосиски/P003266/","Сосиски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2" s="389"/>
      <c r="O172" s="389"/>
      <c r="P172" s="389"/>
      <c r="Q172" s="332"/>
      <c r="R172" s="35"/>
      <c r="S172" s="35"/>
      <c r="T172" s="36" t="s">
        <v>63</v>
      </c>
      <c r="U172" s="308">
        <v>120</v>
      </c>
      <c r="V172" s="309">
        <f t="shared" si="8"/>
        <v>121.5</v>
      </c>
      <c r="W172" s="37">
        <f>IFERROR(IF(V172=0,"",ROUNDUP(V172/H172,0)*0.02175),"")</f>
        <v>0.32624999999999998</v>
      </c>
      <c r="X172" s="57"/>
      <c r="Y172" s="58"/>
      <c r="AC172" s="146" t="s">
        <v>1</v>
      </c>
    </row>
    <row r="173" spans="1:29" ht="27" customHeight="1" x14ac:dyDescent="0.25">
      <c r="A173" s="55" t="s">
        <v>280</v>
      </c>
      <c r="B173" s="55" t="s">
        <v>281</v>
      </c>
      <c r="C173" s="32">
        <v>4301051377</v>
      </c>
      <c r="D173" s="387">
        <v>4680115881228</v>
      </c>
      <c r="E173" s="332"/>
      <c r="F173" s="307">
        <v>0.4</v>
      </c>
      <c r="G173" s="33">
        <v>6</v>
      </c>
      <c r="H173" s="307">
        <v>2.4</v>
      </c>
      <c r="I173" s="307">
        <v>2.6</v>
      </c>
      <c r="J173" s="33">
        <v>156</v>
      </c>
      <c r="K173" s="34" t="s">
        <v>62</v>
      </c>
      <c r="L173" s="33">
        <v>35</v>
      </c>
      <c r="M173" s="480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3" s="389"/>
      <c r="O173" s="389"/>
      <c r="P173" s="389"/>
      <c r="Q173" s="332"/>
      <c r="R173" s="35"/>
      <c r="S173" s="35"/>
      <c r="T173" s="36" t="s">
        <v>63</v>
      </c>
      <c r="U173" s="308">
        <v>480</v>
      </c>
      <c r="V173" s="309">
        <f t="shared" si="8"/>
        <v>480</v>
      </c>
      <c r="W173" s="37">
        <f>IFERROR(IF(V173=0,"",ROUNDUP(V173/H173,0)*0.00753),"")</f>
        <v>1.506</v>
      </c>
      <c r="X173" s="57"/>
      <c r="Y173" s="58"/>
      <c r="AC173" s="147" t="s">
        <v>1</v>
      </c>
    </row>
    <row r="174" spans="1:29" ht="27" customHeight="1" x14ac:dyDescent="0.25">
      <c r="A174" s="55" t="s">
        <v>282</v>
      </c>
      <c r="B174" s="55" t="s">
        <v>283</v>
      </c>
      <c r="C174" s="32">
        <v>4301051432</v>
      </c>
      <c r="D174" s="387">
        <v>4680115881037</v>
      </c>
      <c r="E174" s="332"/>
      <c r="F174" s="307">
        <v>0.84</v>
      </c>
      <c r="G174" s="33">
        <v>4</v>
      </c>
      <c r="H174" s="307">
        <v>3.36</v>
      </c>
      <c r="I174" s="307">
        <v>3.6179999999999999</v>
      </c>
      <c r="J174" s="33">
        <v>120</v>
      </c>
      <c r="K174" s="34" t="s">
        <v>62</v>
      </c>
      <c r="L174" s="33">
        <v>35</v>
      </c>
      <c r="M174" s="481" t="str">
        <f>HYPERLINK("https:///products/Охлажденные/Стародворье/Сочинка/Сосиски/P003321/","Сосиски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4" s="389"/>
      <c r="O174" s="389"/>
      <c r="P174" s="389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IFERROR(IF(V174=0,"",ROUNDUP(V174/H174,0)*0.00937),"")</f>
        <v/>
      </c>
      <c r="X174" s="57"/>
      <c r="Y174" s="58"/>
      <c r="AC174" s="148" t="s">
        <v>1</v>
      </c>
    </row>
    <row r="175" spans="1:29" ht="27" customHeight="1" x14ac:dyDescent="0.25">
      <c r="A175" s="55" t="s">
        <v>284</v>
      </c>
      <c r="B175" s="55" t="s">
        <v>285</v>
      </c>
      <c r="C175" s="32">
        <v>4301051384</v>
      </c>
      <c r="D175" s="387">
        <v>4680115881211</v>
      </c>
      <c r="E175" s="332"/>
      <c r="F175" s="307">
        <v>0.4</v>
      </c>
      <c r="G175" s="33">
        <v>6</v>
      </c>
      <c r="H175" s="307">
        <v>2.4</v>
      </c>
      <c r="I175" s="307">
        <v>2.6</v>
      </c>
      <c r="J175" s="33">
        <v>156</v>
      </c>
      <c r="K175" s="34" t="s">
        <v>62</v>
      </c>
      <c r="L175" s="33">
        <v>45</v>
      </c>
      <c r="M175" s="482" t="str">
        <f>HYPERLINK("https:///products/Охлажденные/Стародворье/Сочинка/Сосиски/P003217/","Сосиски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5" s="389"/>
      <c r="O175" s="389"/>
      <c r="P175" s="389"/>
      <c r="Q175" s="332"/>
      <c r="R175" s="35"/>
      <c r="S175" s="35"/>
      <c r="T175" s="36" t="s">
        <v>63</v>
      </c>
      <c r="U175" s="308">
        <v>520</v>
      </c>
      <c r="V175" s="309">
        <f t="shared" si="8"/>
        <v>520.79999999999995</v>
      </c>
      <c r="W175" s="37">
        <f>IFERROR(IF(V175=0,"",ROUNDUP(V175/H175,0)*0.00753),"")</f>
        <v>1.63401</v>
      </c>
      <c r="X175" s="57"/>
      <c r="Y175" s="58"/>
      <c r="AC175" s="149" t="s">
        <v>1</v>
      </c>
    </row>
    <row r="176" spans="1:29" ht="27" customHeight="1" x14ac:dyDescent="0.25">
      <c r="A176" s="55" t="s">
        <v>286</v>
      </c>
      <c r="B176" s="55" t="s">
        <v>287</v>
      </c>
      <c r="C176" s="32">
        <v>4301051378</v>
      </c>
      <c r="D176" s="387">
        <v>4680115881020</v>
      </c>
      <c r="E176" s="332"/>
      <c r="F176" s="307">
        <v>0.84</v>
      </c>
      <c r="G176" s="33">
        <v>4</v>
      </c>
      <c r="H176" s="307">
        <v>3.36</v>
      </c>
      <c r="I176" s="307">
        <v>3.57</v>
      </c>
      <c r="J176" s="33">
        <v>120</v>
      </c>
      <c r="K176" s="34" t="s">
        <v>62</v>
      </c>
      <c r="L176" s="33">
        <v>45</v>
      </c>
      <c r="M176" s="483" t="str">
        <f>HYPERLINK("https:///products/Охлажденные/Стародворье/Сочинка/Сосиски/P003201/","Сосиски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6" s="389"/>
      <c r="O176" s="389"/>
      <c r="P176" s="389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IFERROR(IF(V176=0,"",ROUNDUP(V176/H176,0)*0.00937),"")</f>
        <v/>
      </c>
      <c r="X176" s="57"/>
      <c r="Y176" s="58"/>
      <c r="AC176" s="150" t="s">
        <v>1</v>
      </c>
    </row>
    <row r="177" spans="1:29" ht="27" customHeight="1" x14ac:dyDescent="0.25">
      <c r="A177" s="55" t="s">
        <v>288</v>
      </c>
      <c r="B177" s="55" t="s">
        <v>289</v>
      </c>
      <c r="C177" s="32">
        <v>4301051407</v>
      </c>
      <c r="D177" s="387">
        <v>4680115882195</v>
      </c>
      <c r="E177" s="332"/>
      <c r="F177" s="307">
        <v>0.4</v>
      </c>
      <c r="G177" s="33">
        <v>6</v>
      </c>
      <c r="H177" s="307">
        <v>2.4</v>
      </c>
      <c r="I177" s="307">
        <v>2.69</v>
      </c>
      <c r="J177" s="33">
        <v>156</v>
      </c>
      <c r="K177" s="34" t="s">
        <v>126</v>
      </c>
      <c r="L177" s="33">
        <v>40</v>
      </c>
      <c r="M177" s="484" t="str">
        <f>HYPERLINK("https:///products/Охлажденные/Стародворье/Сочинка/Сосиски/P003262/","Сосиски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7" s="389"/>
      <c r="O177" s="389"/>
      <c r="P177" s="389"/>
      <c r="Q177" s="332"/>
      <c r="R177" s="35"/>
      <c r="S177" s="35"/>
      <c r="T177" s="36" t="s">
        <v>63</v>
      </c>
      <c r="U177" s="308">
        <v>80</v>
      </c>
      <c r="V177" s="309">
        <f t="shared" si="8"/>
        <v>81.599999999999994</v>
      </c>
      <c r="W177" s="37">
        <f t="shared" ref="W177:W183" si="9">IFERROR(IF(V177=0,"",ROUNDUP(V177/H177,0)*0.00753),"")</f>
        <v>0.25602000000000003</v>
      </c>
      <c r="X177" s="57"/>
      <c r="Y177" s="58"/>
      <c r="AC177" s="151" t="s">
        <v>1</v>
      </c>
    </row>
    <row r="178" spans="1:29" ht="27" customHeight="1" x14ac:dyDescent="0.25">
      <c r="A178" s="55" t="s">
        <v>290</v>
      </c>
      <c r="B178" s="55" t="s">
        <v>291</v>
      </c>
      <c r="C178" s="32">
        <v>4301051479</v>
      </c>
      <c r="D178" s="387">
        <v>4680115882607</v>
      </c>
      <c r="E178" s="332"/>
      <c r="F178" s="307">
        <v>0.3</v>
      </c>
      <c r="G178" s="33">
        <v>6</v>
      </c>
      <c r="H178" s="307">
        <v>1.8</v>
      </c>
      <c r="I178" s="307">
        <v>2.0720000000000001</v>
      </c>
      <c r="J178" s="33">
        <v>156</v>
      </c>
      <c r="K178" s="34" t="s">
        <v>126</v>
      </c>
      <c r="L178" s="33">
        <v>45</v>
      </c>
      <c r="M178" s="485" t="s">
        <v>292</v>
      </c>
      <c r="N178" s="389"/>
      <c r="O178" s="389"/>
      <c r="P178" s="389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 t="shared" si="9"/>
        <v/>
      </c>
      <c r="X178" s="57"/>
      <c r="Y178" s="58"/>
      <c r="AC178" s="152" t="s">
        <v>1</v>
      </c>
    </row>
    <row r="179" spans="1:29" ht="27" customHeight="1" x14ac:dyDescent="0.25">
      <c r="A179" s="55" t="s">
        <v>293</v>
      </c>
      <c r="B179" s="55" t="s">
        <v>294</v>
      </c>
      <c r="C179" s="32">
        <v>4301051468</v>
      </c>
      <c r="D179" s="387">
        <v>4680115880092</v>
      </c>
      <c r="E179" s="332"/>
      <c r="F179" s="307">
        <v>0.4</v>
      </c>
      <c r="G179" s="33">
        <v>6</v>
      </c>
      <c r="H179" s="307">
        <v>2.4</v>
      </c>
      <c r="I179" s="307">
        <v>2.6720000000000002</v>
      </c>
      <c r="J179" s="33">
        <v>156</v>
      </c>
      <c r="K179" s="34" t="s">
        <v>126</v>
      </c>
      <c r="L179" s="33">
        <v>45</v>
      </c>
      <c r="M179" s="486" t="str">
        <f>HYPERLINK("https:///products/Охлажденные/Стародворье/Сочинка/Сосиски/P003398/","Сосиски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9" s="389"/>
      <c r="O179" s="389"/>
      <c r="P179" s="389"/>
      <c r="Q179" s="332"/>
      <c r="R179" s="35"/>
      <c r="S179" s="35"/>
      <c r="T179" s="36" t="s">
        <v>63</v>
      </c>
      <c r="U179" s="308">
        <v>480</v>
      </c>
      <c r="V179" s="309">
        <f t="shared" si="8"/>
        <v>480</v>
      </c>
      <c r="W179" s="37">
        <f t="shared" si="9"/>
        <v>1.506</v>
      </c>
      <c r="X179" s="57"/>
      <c r="Y179" s="58"/>
      <c r="AC179" s="153" t="s">
        <v>1</v>
      </c>
    </row>
    <row r="180" spans="1:29" ht="27" customHeight="1" x14ac:dyDescent="0.25">
      <c r="A180" s="55" t="s">
        <v>295</v>
      </c>
      <c r="B180" s="55" t="s">
        <v>296</v>
      </c>
      <c r="C180" s="32">
        <v>4301051469</v>
      </c>
      <c r="D180" s="387">
        <v>4680115880221</v>
      </c>
      <c r="E180" s="332"/>
      <c r="F180" s="307">
        <v>0.4</v>
      </c>
      <c r="G180" s="33">
        <v>6</v>
      </c>
      <c r="H180" s="307">
        <v>2.4</v>
      </c>
      <c r="I180" s="307">
        <v>2.6720000000000002</v>
      </c>
      <c r="J180" s="33">
        <v>156</v>
      </c>
      <c r="K180" s="34" t="s">
        <v>126</v>
      </c>
      <c r="L180" s="33">
        <v>45</v>
      </c>
      <c r="M180" s="487" t="str">
        <f>HYPERLINK("https:///products/Охлажденные/Стародворье/Сочинка/Сосиски/P003399/","Сосиски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0" s="389"/>
      <c r="O180" s="389"/>
      <c r="P180" s="389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si="9"/>
        <v/>
      </c>
      <c r="X180" s="57"/>
      <c r="Y180" s="58"/>
      <c r="AC180" s="154" t="s">
        <v>1</v>
      </c>
    </row>
    <row r="181" spans="1:29" ht="16.5" customHeight="1" x14ac:dyDescent="0.25">
      <c r="A181" s="55" t="s">
        <v>297</v>
      </c>
      <c r="B181" s="55" t="s">
        <v>298</v>
      </c>
      <c r="C181" s="32">
        <v>4301051523</v>
      </c>
      <c r="D181" s="387">
        <v>4680115882942</v>
      </c>
      <c r="E181" s="332"/>
      <c r="F181" s="307">
        <v>0.3</v>
      </c>
      <c r="G181" s="33">
        <v>6</v>
      </c>
      <c r="H181" s="307">
        <v>1.8</v>
      </c>
      <c r="I181" s="307">
        <v>2.0720000000000001</v>
      </c>
      <c r="J181" s="33">
        <v>156</v>
      </c>
      <c r="K181" s="34" t="s">
        <v>62</v>
      </c>
      <c r="L181" s="33">
        <v>40</v>
      </c>
      <c r="M181" s="488" t="s">
        <v>299</v>
      </c>
      <c r="N181" s="389"/>
      <c r="O181" s="389"/>
      <c r="P181" s="389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155" t="s">
        <v>1</v>
      </c>
    </row>
    <row r="182" spans="1:29" ht="16.5" customHeight="1" x14ac:dyDescent="0.25">
      <c r="A182" s="55" t="s">
        <v>300</v>
      </c>
      <c r="B182" s="55" t="s">
        <v>301</v>
      </c>
      <c r="C182" s="32">
        <v>4301051326</v>
      </c>
      <c r="D182" s="387">
        <v>4680115880504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62</v>
      </c>
      <c r="L182" s="33">
        <v>40</v>
      </c>
      <c r="M182" s="489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182" s="389"/>
      <c r="O182" s="389"/>
      <c r="P182" s="389"/>
      <c r="Q182" s="332"/>
      <c r="R182" s="35"/>
      <c r="S182" s="35"/>
      <c r="T182" s="36" t="s">
        <v>63</v>
      </c>
      <c r="U182" s="308">
        <v>52</v>
      </c>
      <c r="V182" s="309">
        <f t="shared" si="8"/>
        <v>52.8</v>
      </c>
      <c r="W182" s="37">
        <f t="shared" si="9"/>
        <v>0.16566</v>
      </c>
      <c r="X182" s="57"/>
      <c r="Y182" s="58"/>
      <c r="AC182" s="156" t="s">
        <v>1</v>
      </c>
    </row>
    <row r="183" spans="1:29" ht="27" customHeight="1" x14ac:dyDescent="0.25">
      <c r="A183" s="55" t="s">
        <v>302</v>
      </c>
      <c r="B183" s="55" t="s">
        <v>303</v>
      </c>
      <c r="C183" s="32">
        <v>4301051410</v>
      </c>
      <c r="D183" s="387">
        <v>4680115882164</v>
      </c>
      <c r="E183" s="332"/>
      <c r="F183" s="307">
        <v>0.4</v>
      </c>
      <c r="G183" s="33">
        <v>6</v>
      </c>
      <c r="H183" s="307">
        <v>2.4</v>
      </c>
      <c r="I183" s="307">
        <v>2.6779999999999999</v>
      </c>
      <c r="J183" s="33">
        <v>156</v>
      </c>
      <c r="K183" s="34" t="s">
        <v>126</v>
      </c>
      <c r="L183" s="33">
        <v>40</v>
      </c>
      <c r="M183" s="490" t="str">
        <f>HYPERLINK("https:///products/Охлажденные/Стародворье/Сочинка/Сосиски/P003265/","Сосиски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3" s="389"/>
      <c r="O183" s="389"/>
      <c r="P183" s="389"/>
      <c r="Q183" s="332"/>
      <c r="R183" s="35"/>
      <c r="S183" s="35"/>
      <c r="T183" s="36" t="s">
        <v>63</v>
      </c>
      <c r="U183" s="308">
        <v>60</v>
      </c>
      <c r="V183" s="309">
        <f t="shared" si="8"/>
        <v>60</v>
      </c>
      <c r="W183" s="37">
        <f t="shared" si="9"/>
        <v>0.18825</v>
      </c>
      <c r="X183" s="57"/>
      <c r="Y183" s="58"/>
      <c r="AC183" s="157" t="s">
        <v>1</v>
      </c>
    </row>
    <row r="184" spans="1:29" x14ac:dyDescent="0.2">
      <c r="A184" s="391"/>
      <c r="B184" s="316"/>
      <c r="C184" s="316"/>
      <c r="D184" s="316"/>
      <c r="E184" s="316"/>
      <c r="F184" s="316"/>
      <c r="G184" s="316"/>
      <c r="H184" s="316"/>
      <c r="I184" s="316"/>
      <c r="J184" s="316"/>
      <c r="K184" s="316"/>
      <c r="L184" s="392"/>
      <c r="M184" s="390" t="s">
        <v>64</v>
      </c>
      <c r="N184" s="344"/>
      <c r="O184" s="344"/>
      <c r="P184" s="344"/>
      <c r="Q184" s="344"/>
      <c r="R184" s="344"/>
      <c r="S184" s="345"/>
      <c r="T184" s="38" t="s">
        <v>65</v>
      </c>
      <c r="U184" s="310">
        <f>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</f>
        <v>754.50142450142448</v>
      </c>
      <c r="V184" s="310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757</v>
      </c>
      <c r="W184" s="310">
        <f>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</f>
        <v>6.5391900000000005</v>
      </c>
      <c r="X184" s="311"/>
      <c r="Y184" s="311"/>
    </row>
    <row r="185" spans="1:29" x14ac:dyDescent="0.2">
      <c r="A185" s="316"/>
      <c r="B185" s="316"/>
      <c r="C185" s="316"/>
      <c r="D185" s="316"/>
      <c r="E185" s="316"/>
      <c r="F185" s="316"/>
      <c r="G185" s="316"/>
      <c r="H185" s="316"/>
      <c r="I185" s="316"/>
      <c r="J185" s="316"/>
      <c r="K185" s="316"/>
      <c r="L185" s="392"/>
      <c r="M185" s="390" t="s">
        <v>64</v>
      </c>
      <c r="N185" s="344"/>
      <c r="O185" s="344"/>
      <c r="P185" s="344"/>
      <c r="Q185" s="344"/>
      <c r="R185" s="344"/>
      <c r="S185" s="345"/>
      <c r="T185" s="38" t="s">
        <v>63</v>
      </c>
      <c r="U185" s="310">
        <f>IFERROR(SUM(U167:U183),"0")</f>
        <v>2132</v>
      </c>
      <c r="V185" s="310">
        <f>IFERROR(SUM(V167:V183),"0")</f>
        <v>2144.4</v>
      </c>
      <c r="W185" s="38"/>
      <c r="X185" s="311"/>
      <c r="Y185" s="311"/>
    </row>
    <row r="186" spans="1:29" ht="14.25" customHeight="1" x14ac:dyDescent="0.25">
      <c r="A186" s="386" t="s">
        <v>198</v>
      </c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16"/>
      <c r="M186" s="316"/>
      <c r="N186" s="316"/>
      <c r="O186" s="316"/>
      <c r="P186" s="316"/>
      <c r="Q186" s="316"/>
      <c r="R186" s="316"/>
      <c r="S186" s="316"/>
      <c r="T186" s="316"/>
      <c r="U186" s="316"/>
      <c r="V186" s="316"/>
      <c r="W186" s="316"/>
      <c r="X186" s="303"/>
      <c r="Y186" s="303"/>
    </row>
    <row r="187" spans="1:29" ht="16.5" customHeight="1" x14ac:dyDescent="0.25">
      <c r="A187" s="55" t="s">
        <v>304</v>
      </c>
      <c r="B187" s="55" t="s">
        <v>305</v>
      </c>
      <c r="C187" s="32">
        <v>4301060338</v>
      </c>
      <c r="D187" s="387">
        <v>4680115880801</v>
      </c>
      <c r="E187" s="332"/>
      <c r="F187" s="307">
        <v>0.4</v>
      </c>
      <c r="G187" s="33">
        <v>6</v>
      </c>
      <c r="H187" s="307">
        <v>2.4</v>
      </c>
      <c r="I187" s="307">
        <v>2.6720000000000002</v>
      </c>
      <c r="J187" s="33">
        <v>156</v>
      </c>
      <c r="K187" s="34" t="s">
        <v>62</v>
      </c>
      <c r="L187" s="33">
        <v>40</v>
      </c>
      <c r="M187" s="491" t="str">
        <f>HYPERLINK("https:///products/Охлажденные/Стародворье/Сочинка/Сардельки/P003129/","Сардельки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7" s="389"/>
      <c r="O187" s="389"/>
      <c r="P187" s="389"/>
      <c r="Q187" s="332"/>
      <c r="R187" s="35"/>
      <c r="S187" s="35"/>
      <c r="T187" s="36" t="s">
        <v>63</v>
      </c>
      <c r="U187" s="308">
        <v>0</v>
      </c>
      <c r="V187" s="309">
        <f>IFERROR(IF(U187="",0,CEILING((U187/$H187),1)*$H187),"")</f>
        <v>0</v>
      </c>
      <c r="W187" s="37" t="str">
        <f>IFERROR(IF(V187=0,"",ROUNDUP(V187/H187,0)*0.00753),"")</f>
        <v/>
      </c>
      <c r="X187" s="57"/>
      <c r="Y187" s="58"/>
      <c r="AC187" s="158" t="s">
        <v>1</v>
      </c>
    </row>
    <row r="188" spans="1:29" ht="27" customHeight="1" x14ac:dyDescent="0.25">
      <c r="A188" s="55" t="s">
        <v>306</v>
      </c>
      <c r="B188" s="55" t="s">
        <v>307</v>
      </c>
      <c r="C188" s="32">
        <v>4301060339</v>
      </c>
      <c r="D188" s="387">
        <v>4680115880818</v>
      </c>
      <c r="E188" s="332"/>
      <c r="F188" s="307">
        <v>0.4</v>
      </c>
      <c r="G188" s="33">
        <v>6</v>
      </c>
      <c r="H188" s="307">
        <v>2.4</v>
      </c>
      <c r="I188" s="307">
        <v>2.6720000000000002</v>
      </c>
      <c r="J188" s="33">
        <v>156</v>
      </c>
      <c r="K188" s="34" t="s">
        <v>62</v>
      </c>
      <c r="L188" s="33">
        <v>40</v>
      </c>
      <c r="M188" s="492" t="str">
        <f>HYPERLINK("https:///products/Охлажденные/Стародворье/Сочинка/Сардельки/P003130/","Сардельки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8" s="389"/>
      <c r="O188" s="389"/>
      <c r="P188" s="389"/>
      <c r="Q188" s="332"/>
      <c r="R188" s="35"/>
      <c r="S188" s="35"/>
      <c r="T188" s="36" t="s">
        <v>63</v>
      </c>
      <c r="U188" s="308">
        <v>28</v>
      </c>
      <c r="V188" s="309">
        <f>IFERROR(IF(U188="",0,CEILING((U188/$H188),1)*$H188),"")</f>
        <v>28.799999999999997</v>
      </c>
      <c r="W188" s="37">
        <f>IFERROR(IF(V188=0,"",ROUNDUP(V188/H188,0)*0.00753),"")</f>
        <v>9.0359999999999996E-2</v>
      </c>
      <c r="X188" s="57"/>
      <c r="Y188" s="58"/>
      <c r="AC188" s="159" t="s">
        <v>1</v>
      </c>
    </row>
    <row r="189" spans="1:29" x14ac:dyDescent="0.2">
      <c r="A189" s="391"/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92"/>
      <c r="M189" s="390" t="s">
        <v>64</v>
      </c>
      <c r="N189" s="344"/>
      <c r="O189" s="344"/>
      <c r="P189" s="344"/>
      <c r="Q189" s="344"/>
      <c r="R189" s="344"/>
      <c r="S189" s="345"/>
      <c r="T189" s="38" t="s">
        <v>65</v>
      </c>
      <c r="U189" s="310">
        <f>IFERROR(U187/H187,"0")+IFERROR(U188/H188,"0")</f>
        <v>11.666666666666668</v>
      </c>
      <c r="V189" s="310">
        <f>IFERROR(V187/H187,"0")+IFERROR(V188/H188,"0")</f>
        <v>12</v>
      </c>
      <c r="W189" s="310">
        <f>IFERROR(IF(W187="",0,W187),"0")+IFERROR(IF(W188="",0,W188),"0")</f>
        <v>9.0359999999999996E-2</v>
      </c>
      <c r="X189" s="311"/>
      <c r="Y189" s="311"/>
    </row>
    <row r="190" spans="1:29" x14ac:dyDescent="0.2">
      <c r="A190" s="316"/>
      <c r="B190" s="316"/>
      <c r="C190" s="316"/>
      <c r="D190" s="316"/>
      <c r="E190" s="316"/>
      <c r="F190" s="316"/>
      <c r="G190" s="316"/>
      <c r="H190" s="316"/>
      <c r="I190" s="316"/>
      <c r="J190" s="316"/>
      <c r="K190" s="316"/>
      <c r="L190" s="392"/>
      <c r="M190" s="390" t="s">
        <v>64</v>
      </c>
      <c r="N190" s="344"/>
      <c r="O190" s="344"/>
      <c r="P190" s="344"/>
      <c r="Q190" s="344"/>
      <c r="R190" s="344"/>
      <c r="S190" s="345"/>
      <c r="T190" s="38" t="s">
        <v>63</v>
      </c>
      <c r="U190" s="310">
        <f>IFERROR(SUM(U187:U188),"0")</f>
        <v>28</v>
      </c>
      <c r="V190" s="310">
        <f>IFERROR(SUM(V187:V188),"0")</f>
        <v>28.799999999999997</v>
      </c>
      <c r="W190" s="38"/>
      <c r="X190" s="311"/>
      <c r="Y190" s="311"/>
    </row>
    <row r="191" spans="1:29" ht="16.5" customHeight="1" x14ac:dyDescent="0.25">
      <c r="A191" s="385" t="s">
        <v>308</v>
      </c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16"/>
      <c r="M191" s="316"/>
      <c r="N191" s="316"/>
      <c r="O191" s="316"/>
      <c r="P191" s="316"/>
      <c r="Q191" s="316"/>
      <c r="R191" s="316"/>
      <c r="S191" s="316"/>
      <c r="T191" s="316"/>
      <c r="U191" s="316"/>
      <c r="V191" s="316"/>
      <c r="W191" s="316"/>
      <c r="X191" s="304"/>
      <c r="Y191" s="304"/>
    </row>
    <row r="192" spans="1:29" ht="14.25" customHeight="1" x14ac:dyDescent="0.25">
      <c r="A192" s="386" t="s">
        <v>103</v>
      </c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16"/>
      <c r="M192" s="316"/>
      <c r="N192" s="316"/>
      <c r="O192" s="316"/>
      <c r="P192" s="316"/>
      <c r="Q192" s="316"/>
      <c r="R192" s="316"/>
      <c r="S192" s="316"/>
      <c r="T192" s="316"/>
      <c r="U192" s="316"/>
      <c r="V192" s="316"/>
      <c r="W192" s="316"/>
      <c r="X192" s="303"/>
      <c r="Y192" s="303"/>
    </row>
    <row r="193" spans="1:29" ht="27" customHeight="1" x14ac:dyDescent="0.25">
      <c r="A193" s="55" t="s">
        <v>309</v>
      </c>
      <c r="B193" s="55" t="s">
        <v>310</v>
      </c>
      <c r="C193" s="32">
        <v>4301011346</v>
      </c>
      <c r="D193" s="387">
        <v>4607091387445</v>
      </c>
      <c r="E193" s="332"/>
      <c r="F193" s="307">
        <v>0.9</v>
      </c>
      <c r="G193" s="33">
        <v>10</v>
      </c>
      <c r="H193" s="307">
        <v>9</v>
      </c>
      <c r="I193" s="307">
        <v>9.6300000000000008</v>
      </c>
      <c r="J193" s="33">
        <v>56</v>
      </c>
      <c r="K193" s="34" t="s">
        <v>99</v>
      </c>
      <c r="L193" s="33">
        <v>31</v>
      </c>
      <c r="M193" s="49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3" s="389"/>
      <c r="O193" s="389"/>
      <c r="P193" s="389"/>
      <c r="Q193" s="332"/>
      <c r="R193" s="35"/>
      <c r="S193" s="35"/>
      <c r="T193" s="36" t="s">
        <v>63</v>
      </c>
      <c r="U193" s="308">
        <v>0</v>
      </c>
      <c r="V193" s="309">
        <f t="shared" ref="V193:V207" si="10">IFERROR(IF(U193="",0,CEILING((U193/$H193),1)*$H193),"")</f>
        <v>0</v>
      </c>
      <c r="W193" s="37" t="str">
        <f>IFERROR(IF(V193=0,"",ROUNDUP(V193/H193,0)*0.02175),"")</f>
        <v/>
      </c>
      <c r="X193" s="57"/>
      <c r="Y193" s="58"/>
      <c r="AC193" s="160" t="s">
        <v>1</v>
      </c>
    </row>
    <row r="194" spans="1:29" ht="27" customHeight="1" x14ac:dyDescent="0.25">
      <c r="A194" s="55" t="s">
        <v>311</v>
      </c>
      <c r="B194" s="55" t="s">
        <v>312</v>
      </c>
      <c r="C194" s="32">
        <v>4301011362</v>
      </c>
      <c r="D194" s="387">
        <v>4607091386004</v>
      </c>
      <c r="E194" s="332"/>
      <c r="F194" s="307">
        <v>1.35</v>
      </c>
      <c r="G194" s="33">
        <v>8</v>
      </c>
      <c r="H194" s="307">
        <v>10.8</v>
      </c>
      <c r="I194" s="307">
        <v>11.28</v>
      </c>
      <c r="J194" s="33">
        <v>48</v>
      </c>
      <c r="K194" s="34" t="s">
        <v>313</v>
      </c>
      <c r="L194" s="33">
        <v>55</v>
      </c>
      <c r="M194" s="49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4" s="389"/>
      <c r="O194" s="389"/>
      <c r="P194" s="389"/>
      <c r="Q194" s="332"/>
      <c r="R194" s="35"/>
      <c r="S194" s="35"/>
      <c r="T194" s="36" t="s">
        <v>63</v>
      </c>
      <c r="U194" s="308">
        <v>0</v>
      </c>
      <c r="V194" s="309">
        <f t="shared" si="10"/>
        <v>0</v>
      </c>
      <c r="W194" s="37" t="str">
        <f>IFERROR(IF(V194=0,"",ROUNDUP(V194/H194,0)*0.02039),"")</f>
        <v/>
      </c>
      <c r="X194" s="57"/>
      <c r="Y194" s="58"/>
      <c r="AC194" s="161" t="s">
        <v>1</v>
      </c>
    </row>
    <row r="195" spans="1:29" ht="27" customHeight="1" x14ac:dyDescent="0.25">
      <c r="A195" s="55" t="s">
        <v>311</v>
      </c>
      <c r="B195" s="55" t="s">
        <v>314</v>
      </c>
      <c r="C195" s="32">
        <v>4301011308</v>
      </c>
      <c r="D195" s="387">
        <v>4607091386004</v>
      </c>
      <c r="E195" s="332"/>
      <c r="F195" s="307">
        <v>1.35</v>
      </c>
      <c r="G195" s="33">
        <v>8</v>
      </c>
      <c r="H195" s="307">
        <v>10.8</v>
      </c>
      <c r="I195" s="307">
        <v>11.28</v>
      </c>
      <c r="J195" s="33">
        <v>56</v>
      </c>
      <c r="K195" s="34" t="s">
        <v>99</v>
      </c>
      <c r="L195" s="33">
        <v>55</v>
      </c>
      <c r="M195" s="49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5" s="389"/>
      <c r="O195" s="389"/>
      <c r="P195" s="389"/>
      <c r="Q195" s="332"/>
      <c r="R195" s="35"/>
      <c r="S195" s="35"/>
      <c r="T195" s="36" t="s">
        <v>63</v>
      </c>
      <c r="U195" s="308">
        <v>0</v>
      </c>
      <c r="V195" s="309">
        <f t="shared" si="10"/>
        <v>0</v>
      </c>
      <c r="W195" s="37" t="str">
        <f>IFERROR(IF(V195=0,"",ROUNDUP(V195/H195,0)*0.02175),"")</f>
        <v/>
      </c>
      <c r="X195" s="57"/>
      <c r="Y195" s="58"/>
      <c r="AC195" s="162" t="s">
        <v>1</v>
      </c>
    </row>
    <row r="196" spans="1:29" ht="27" customHeight="1" x14ac:dyDescent="0.25">
      <c r="A196" s="55" t="s">
        <v>315</v>
      </c>
      <c r="B196" s="55" t="s">
        <v>316</v>
      </c>
      <c r="C196" s="32">
        <v>4301011347</v>
      </c>
      <c r="D196" s="387">
        <v>4607091386073</v>
      </c>
      <c r="E196" s="332"/>
      <c r="F196" s="307">
        <v>0.9</v>
      </c>
      <c r="G196" s="33">
        <v>10</v>
      </c>
      <c r="H196" s="307">
        <v>9</v>
      </c>
      <c r="I196" s="307">
        <v>9.6300000000000008</v>
      </c>
      <c r="J196" s="33">
        <v>56</v>
      </c>
      <c r="K196" s="34" t="s">
        <v>99</v>
      </c>
      <c r="L196" s="33">
        <v>31</v>
      </c>
      <c r="M196" s="49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6" s="389"/>
      <c r="O196" s="389"/>
      <c r="P196" s="389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IFERROR(IF(V196=0,"",ROUNDUP(V196/H196,0)*0.02175),"")</f>
        <v/>
      </c>
      <c r="X196" s="57"/>
      <c r="Y196" s="58"/>
      <c r="AC196" s="163" t="s">
        <v>1</v>
      </c>
    </row>
    <row r="197" spans="1:29" ht="27" customHeight="1" x14ac:dyDescent="0.25">
      <c r="A197" s="55" t="s">
        <v>317</v>
      </c>
      <c r="B197" s="55" t="s">
        <v>318</v>
      </c>
      <c r="C197" s="32">
        <v>4301010928</v>
      </c>
      <c r="D197" s="387">
        <v>4607091387322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99</v>
      </c>
      <c r="L197" s="33">
        <v>55</v>
      </c>
      <c r="M197" s="49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7" s="389"/>
      <c r="O197" s="389"/>
      <c r="P197" s="389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164" t="s">
        <v>1</v>
      </c>
    </row>
    <row r="198" spans="1:29" ht="27" customHeight="1" x14ac:dyDescent="0.25">
      <c r="A198" s="55" t="s">
        <v>317</v>
      </c>
      <c r="B198" s="55" t="s">
        <v>319</v>
      </c>
      <c r="C198" s="32">
        <v>4301011395</v>
      </c>
      <c r="D198" s="387">
        <v>4607091387322</v>
      </c>
      <c r="E198" s="332"/>
      <c r="F198" s="307">
        <v>1.35</v>
      </c>
      <c r="G198" s="33">
        <v>8</v>
      </c>
      <c r="H198" s="307">
        <v>10.8</v>
      </c>
      <c r="I198" s="307">
        <v>11.28</v>
      </c>
      <c r="J198" s="33">
        <v>48</v>
      </c>
      <c r="K198" s="34" t="s">
        <v>313</v>
      </c>
      <c r="L198" s="33">
        <v>55</v>
      </c>
      <c r="M198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8" s="389"/>
      <c r="O198" s="389"/>
      <c r="P198" s="389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IFERROR(IF(V198=0,"",ROUNDUP(V198/H198,0)*0.02039),"")</f>
        <v/>
      </c>
      <c r="X198" s="57"/>
      <c r="Y198" s="58"/>
      <c r="AC198" s="165" t="s">
        <v>1</v>
      </c>
    </row>
    <row r="199" spans="1:29" ht="27" customHeight="1" x14ac:dyDescent="0.25">
      <c r="A199" s="55" t="s">
        <v>320</v>
      </c>
      <c r="B199" s="55" t="s">
        <v>321</v>
      </c>
      <c r="C199" s="32">
        <v>4301011311</v>
      </c>
      <c r="D199" s="387">
        <v>4607091387377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56</v>
      </c>
      <c r="K199" s="34" t="s">
        <v>99</v>
      </c>
      <c r="L199" s="33">
        <v>55</v>
      </c>
      <c r="M199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9" s="389"/>
      <c r="O199" s="389"/>
      <c r="P199" s="389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IFERROR(IF(V199=0,"",ROUNDUP(V199/H199,0)*0.02175),"")</f>
        <v/>
      </c>
      <c r="X199" s="57"/>
      <c r="Y199" s="58"/>
      <c r="AC199" s="166" t="s">
        <v>1</v>
      </c>
    </row>
    <row r="200" spans="1:29" ht="27" customHeight="1" x14ac:dyDescent="0.25">
      <c r="A200" s="55" t="s">
        <v>322</v>
      </c>
      <c r="B200" s="55" t="s">
        <v>323</v>
      </c>
      <c r="C200" s="32">
        <v>4301010945</v>
      </c>
      <c r="D200" s="387">
        <v>4607091387353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99</v>
      </c>
      <c r="L200" s="33">
        <v>55</v>
      </c>
      <c r="M200" s="50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0" s="389"/>
      <c r="O200" s="389"/>
      <c r="P200" s="389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167" t="s">
        <v>1</v>
      </c>
    </row>
    <row r="201" spans="1:29" ht="27" customHeight="1" x14ac:dyDescent="0.25">
      <c r="A201" s="55" t="s">
        <v>324</v>
      </c>
      <c r="B201" s="55" t="s">
        <v>325</v>
      </c>
      <c r="C201" s="32">
        <v>4301011328</v>
      </c>
      <c r="D201" s="387">
        <v>4607091386011</v>
      </c>
      <c r="E201" s="332"/>
      <c r="F201" s="307">
        <v>0.5</v>
      </c>
      <c r="G201" s="33">
        <v>10</v>
      </c>
      <c r="H201" s="307">
        <v>5</v>
      </c>
      <c r="I201" s="307">
        <v>5.21</v>
      </c>
      <c r="J201" s="33">
        <v>120</v>
      </c>
      <c r="K201" s="34" t="s">
        <v>62</v>
      </c>
      <c r="L201" s="33">
        <v>55</v>
      </c>
      <c r="M201" s="50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1" s="389"/>
      <c r="O201" s="389"/>
      <c r="P201" s="389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 t="shared" ref="W201:W207" si="11">IFERROR(IF(V201=0,"",ROUNDUP(V201/H201,0)*0.00937),"")</f>
        <v/>
      </c>
      <c r="X201" s="57"/>
      <c r="Y201" s="58"/>
      <c r="AC201" s="168" t="s">
        <v>1</v>
      </c>
    </row>
    <row r="202" spans="1:29" ht="27" customHeight="1" x14ac:dyDescent="0.25">
      <c r="A202" s="55" t="s">
        <v>326</v>
      </c>
      <c r="B202" s="55" t="s">
        <v>327</v>
      </c>
      <c r="C202" s="32">
        <v>4301011329</v>
      </c>
      <c r="D202" s="387">
        <v>4607091387308</v>
      </c>
      <c r="E202" s="332"/>
      <c r="F202" s="307">
        <v>0.5</v>
      </c>
      <c r="G202" s="33">
        <v>10</v>
      </c>
      <c r="H202" s="307">
        <v>5</v>
      </c>
      <c r="I202" s="307">
        <v>5.21</v>
      </c>
      <c r="J202" s="33">
        <v>120</v>
      </c>
      <c r="K202" s="34" t="s">
        <v>62</v>
      </c>
      <c r="L202" s="33">
        <v>55</v>
      </c>
      <c r="M202" s="50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2" s="389"/>
      <c r="O202" s="389"/>
      <c r="P202" s="389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 t="shared" si="11"/>
        <v/>
      </c>
      <c r="X202" s="57"/>
      <c r="Y202" s="58"/>
      <c r="AC202" s="169" t="s">
        <v>1</v>
      </c>
    </row>
    <row r="203" spans="1:29" ht="27" customHeight="1" x14ac:dyDescent="0.25">
      <c r="A203" s="55" t="s">
        <v>328</v>
      </c>
      <c r="B203" s="55" t="s">
        <v>329</v>
      </c>
      <c r="C203" s="32">
        <v>4301011049</v>
      </c>
      <c r="D203" s="387">
        <v>4607091387339</v>
      </c>
      <c r="E203" s="332"/>
      <c r="F203" s="307">
        <v>0.5</v>
      </c>
      <c r="G203" s="33">
        <v>10</v>
      </c>
      <c r="H203" s="307">
        <v>5</v>
      </c>
      <c r="I203" s="307">
        <v>5.24</v>
      </c>
      <c r="J203" s="33">
        <v>120</v>
      </c>
      <c r="K203" s="34" t="s">
        <v>99</v>
      </c>
      <c r="L203" s="33">
        <v>55</v>
      </c>
      <c r="M203" s="5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3" s="389"/>
      <c r="O203" s="389"/>
      <c r="P203" s="389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si="11"/>
        <v/>
      </c>
      <c r="X203" s="57"/>
      <c r="Y203" s="58"/>
      <c r="AC203" s="170" t="s">
        <v>1</v>
      </c>
    </row>
    <row r="204" spans="1:29" ht="27" customHeight="1" x14ac:dyDescent="0.25">
      <c r="A204" s="55" t="s">
        <v>330</v>
      </c>
      <c r="B204" s="55" t="s">
        <v>331</v>
      </c>
      <c r="C204" s="32">
        <v>4301011433</v>
      </c>
      <c r="D204" s="387">
        <v>4680115882638</v>
      </c>
      <c r="E204" s="332"/>
      <c r="F204" s="307">
        <v>0.4</v>
      </c>
      <c r="G204" s="33">
        <v>10</v>
      </c>
      <c r="H204" s="307">
        <v>4</v>
      </c>
      <c r="I204" s="307">
        <v>4.24</v>
      </c>
      <c r="J204" s="33">
        <v>120</v>
      </c>
      <c r="K204" s="34" t="s">
        <v>99</v>
      </c>
      <c r="L204" s="33">
        <v>90</v>
      </c>
      <c r="M204" s="504" t="s">
        <v>332</v>
      </c>
      <c r="N204" s="389"/>
      <c r="O204" s="389"/>
      <c r="P204" s="389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171" t="s">
        <v>1</v>
      </c>
    </row>
    <row r="205" spans="1:29" ht="27" customHeight="1" x14ac:dyDescent="0.25">
      <c r="A205" s="55" t="s">
        <v>333</v>
      </c>
      <c r="B205" s="55" t="s">
        <v>334</v>
      </c>
      <c r="C205" s="32">
        <v>4301011573</v>
      </c>
      <c r="D205" s="387">
        <v>4680115881938</v>
      </c>
      <c r="E205" s="332"/>
      <c r="F205" s="307">
        <v>0.4</v>
      </c>
      <c r="G205" s="33">
        <v>10</v>
      </c>
      <c r="H205" s="307">
        <v>4</v>
      </c>
      <c r="I205" s="307">
        <v>4.24</v>
      </c>
      <c r="J205" s="33">
        <v>120</v>
      </c>
      <c r="K205" s="34" t="s">
        <v>99</v>
      </c>
      <c r="L205" s="33">
        <v>90</v>
      </c>
      <c r="M205" s="505" t="str">
        <f>HYPERLINK("https:///products/Охлажденные/Стародворье/Бордо/Вареные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5" s="389"/>
      <c r="O205" s="389"/>
      <c r="P205" s="389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172" t="s">
        <v>1</v>
      </c>
    </row>
    <row r="206" spans="1:29" ht="27" customHeight="1" x14ac:dyDescent="0.25">
      <c r="A206" s="55" t="s">
        <v>335</v>
      </c>
      <c r="B206" s="55" t="s">
        <v>336</v>
      </c>
      <c r="C206" s="32">
        <v>4301010944</v>
      </c>
      <c r="D206" s="387">
        <v>4607091387346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99</v>
      </c>
      <c r="L206" s="33">
        <v>55</v>
      </c>
      <c r="M206" s="50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6" s="389"/>
      <c r="O206" s="389"/>
      <c r="P206" s="389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173" t="s">
        <v>1</v>
      </c>
    </row>
    <row r="207" spans="1:29" ht="27" customHeight="1" x14ac:dyDescent="0.25">
      <c r="A207" s="55" t="s">
        <v>337</v>
      </c>
      <c r="B207" s="55" t="s">
        <v>338</v>
      </c>
      <c r="C207" s="32">
        <v>4301011353</v>
      </c>
      <c r="D207" s="387">
        <v>4607091389807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99</v>
      </c>
      <c r="L207" s="33">
        <v>55</v>
      </c>
      <c r="M207" s="50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7" s="389"/>
      <c r="O207" s="389"/>
      <c r="P207" s="389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174" t="s">
        <v>1</v>
      </c>
    </row>
    <row r="208" spans="1:29" x14ac:dyDescent="0.2">
      <c r="A208" s="391"/>
      <c r="B208" s="316"/>
      <c r="C208" s="316"/>
      <c r="D208" s="316"/>
      <c r="E208" s="316"/>
      <c r="F208" s="316"/>
      <c r="G208" s="316"/>
      <c r="H208" s="316"/>
      <c r="I208" s="316"/>
      <c r="J208" s="316"/>
      <c r="K208" s="316"/>
      <c r="L208" s="392"/>
      <c r="M208" s="390" t="s">
        <v>64</v>
      </c>
      <c r="N208" s="344"/>
      <c r="O208" s="344"/>
      <c r="P208" s="344"/>
      <c r="Q208" s="344"/>
      <c r="R208" s="344"/>
      <c r="S208" s="345"/>
      <c r="T208" s="38" t="s">
        <v>65</v>
      </c>
      <c r="U208" s="310">
        <f>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</f>
        <v>0</v>
      </c>
      <c r="V208" s="310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10">
        <f>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</f>
        <v>0</v>
      </c>
      <c r="X208" s="311"/>
      <c r="Y208" s="311"/>
    </row>
    <row r="209" spans="1:29" x14ac:dyDescent="0.2">
      <c r="A209" s="316"/>
      <c r="B209" s="316"/>
      <c r="C209" s="316"/>
      <c r="D209" s="316"/>
      <c r="E209" s="316"/>
      <c r="F209" s="316"/>
      <c r="G209" s="316"/>
      <c r="H209" s="316"/>
      <c r="I209" s="316"/>
      <c r="J209" s="316"/>
      <c r="K209" s="316"/>
      <c r="L209" s="392"/>
      <c r="M209" s="390" t="s">
        <v>64</v>
      </c>
      <c r="N209" s="344"/>
      <c r="O209" s="344"/>
      <c r="P209" s="344"/>
      <c r="Q209" s="344"/>
      <c r="R209" s="344"/>
      <c r="S209" s="345"/>
      <c r="T209" s="38" t="s">
        <v>63</v>
      </c>
      <c r="U209" s="310">
        <f>IFERROR(SUM(U193:U207),"0")</f>
        <v>0</v>
      </c>
      <c r="V209" s="310">
        <f>IFERROR(SUM(V193:V207),"0")</f>
        <v>0</v>
      </c>
      <c r="W209" s="38"/>
      <c r="X209" s="311"/>
      <c r="Y209" s="311"/>
    </row>
    <row r="210" spans="1:29" ht="14.25" customHeight="1" x14ac:dyDescent="0.25">
      <c r="A210" s="386" t="s">
        <v>96</v>
      </c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16"/>
      <c r="M210" s="316"/>
      <c r="N210" s="316"/>
      <c r="O210" s="316"/>
      <c r="P210" s="316"/>
      <c r="Q210" s="316"/>
      <c r="R210" s="316"/>
      <c r="S210" s="316"/>
      <c r="T210" s="316"/>
      <c r="U210" s="316"/>
      <c r="V210" s="316"/>
      <c r="W210" s="316"/>
      <c r="X210" s="303"/>
      <c r="Y210" s="303"/>
    </row>
    <row r="211" spans="1:29" ht="27" customHeight="1" x14ac:dyDescent="0.25">
      <c r="A211" s="55" t="s">
        <v>339</v>
      </c>
      <c r="B211" s="55" t="s">
        <v>340</v>
      </c>
      <c r="C211" s="32">
        <v>4301020254</v>
      </c>
      <c r="D211" s="387">
        <v>4680115881914</v>
      </c>
      <c r="E211" s="332"/>
      <c r="F211" s="307">
        <v>0.4</v>
      </c>
      <c r="G211" s="33">
        <v>10</v>
      </c>
      <c r="H211" s="307">
        <v>4</v>
      </c>
      <c r="I211" s="307">
        <v>4.24</v>
      </c>
      <c r="J211" s="33">
        <v>120</v>
      </c>
      <c r="K211" s="34" t="s">
        <v>99</v>
      </c>
      <c r="L211" s="33">
        <v>90</v>
      </c>
      <c r="M211" s="508" t="str">
        <f>HYPERLINK("https:///products/Охлажденные/Стародворье/Бордо/Ветчины/P003190/","Ветчины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1" s="389"/>
      <c r="O211" s="389"/>
      <c r="P211" s="389"/>
      <c r="Q211" s="332"/>
      <c r="R211" s="35"/>
      <c r="S211" s="35"/>
      <c r="T211" s="36" t="s">
        <v>63</v>
      </c>
      <c r="U211" s="308">
        <v>0</v>
      </c>
      <c r="V211" s="309">
        <f>IFERROR(IF(U211="",0,CEILING((U211/$H211),1)*$H211),"")</f>
        <v>0</v>
      </c>
      <c r="W211" s="37" t="str">
        <f>IFERROR(IF(V211=0,"",ROUNDUP(V211/H211,0)*0.00937),"")</f>
        <v/>
      </c>
      <c r="X211" s="57"/>
      <c r="Y211" s="58"/>
      <c r="AC211" s="175" t="s">
        <v>1</v>
      </c>
    </row>
    <row r="212" spans="1:29" x14ac:dyDescent="0.2">
      <c r="A212" s="391"/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92"/>
      <c r="M212" s="390" t="s">
        <v>64</v>
      </c>
      <c r="N212" s="344"/>
      <c r="O212" s="344"/>
      <c r="P212" s="344"/>
      <c r="Q212" s="344"/>
      <c r="R212" s="344"/>
      <c r="S212" s="345"/>
      <c r="T212" s="38" t="s">
        <v>65</v>
      </c>
      <c r="U212" s="310">
        <f>IFERROR(U211/H211,"0")</f>
        <v>0</v>
      </c>
      <c r="V212" s="310">
        <f>IFERROR(V211/H211,"0")</f>
        <v>0</v>
      </c>
      <c r="W212" s="310">
        <f>IFERROR(IF(W211="",0,W211),"0")</f>
        <v>0</v>
      </c>
      <c r="X212" s="311"/>
      <c r="Y212" s="311"/>
    </row>
    <row r="213" spans="1:29" x14ac:dyDescent="0.2">
      <c r="A213" s="316"/>
      <c r="B213" s="316"/>
      <c r="C213" s="316"/>
      <c r="D213" s="316"/>
      <c r="E213" s="316"/>
      <c r="F213" s="316"/>
      <c r="G213" s="316"/>
      <c r="H213" s="316"/>
      <c r="I213" s="316"/>
      <c r="J213" s="316"/>
      <c r="K213" s="316"/>
      <c r="L213" s="392"/>
      <c r="M213" s="390" t="s">
        <v>64</v>
      </c>
      <c r="N213" s="344"/>
      <c r="O213" s="344"/>
      <c r="P213" s="344"/>
      <c r="Q213" s="344"/>
      <c r="R213" s="344"/>
      <c r="S213" s="345"/>
      <c r="T213" s="38" t="s">
        <v>63</v>
      </c>
      <c r="U213" s="310">
        <f>IFERROR(SUM(U211:U211),"0")</f>
        <v>0</v>
      </c>
      <c r="V213" s="310">
        <f>IFERROR(SUM(V211:V211),"0")</f>
        <v>0</v>
      </c>
      <c r="W213" s="38"/>
      <c r="X213" s="311"/>
      <c r="Y213" s="311"/>
    </row>
    <row r="214" spans="1:29" ht="14.25" customHeight="1" x14ac:dyDescent="0.25">
      <c r="A214" s="386" t="s">
        <v>59</v>
      </c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16"/>
      <c r="M214" s="316"/>
      <c r="N214" s="316"/>
      <c r="O214" s="316"/>
      <c r="P214" s="316"/>
      <c r="Q214" s="316"/>
      <c r="R214" s="316"/>
      <c r="S214" s="316"/>
      <c r="T214" s="316"/>
      <c r="U214" s="316"/>
      <c r="V214" s="316"/>
      <c r="W214" s="316"/>
      <c r="X214" s="303"/>
      <c r="Y214" s="303"/>
    </row>
    <row r="215" spans="1:29" ht="27" customHeight="1" x14ac:dyDescent="0.25">
      <c r="A215" s="55" t="s">
        <v>341</v>
      </c>
      <c r="B215" s="55" t="s">
        <v>342</v>
      </c>
      <c r="C215" s="32">
        <v>4301030878</v>
      </c>
      <c r="D215" s="387">
        <v>4607091387193</v>
      </c>
      <c r="E215" s="332"/>
      <c r="F215" s="307">
        <v>0.7</v>
      </c>
      <c r="G215" s="33">
        <v>6</v>
      </c>
      <c r="H215" s="307">
        <v>4.2</v>
      </c>
      <c r="I215" s="307">
        <v>4.46</v>
      </c>
      <c r="J215" s="33">
        <v>156</v>
      </c>
      <c r="K215" s="34" t="s">
        <v>62</v>
      </c>
      <c r="L215" s="33">
        <v>35</v>
      </c>
      <c r="M215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5" s="389"/>
      <c r="O215" s="389"/>
      <c r="P215" s="389"/>
      <c r="Q215" s="332"/>
      <c r="R215" s="35"/>
      <c r="S215" s="35"/>
      <c r="T215" s="36" t="s">
        <v>63</v>
      </c>
      <c r="U215" s="308">
        <v>10</v>
      </c>
      <c r="V215" s="309">
        <f>IFERROR(IF(U215="",0,CEILING((U215/$H215),1)*$H215),"")</f>
        <v>12.600000000000001</v>
      </c>
      <c r="W215" s="37">
        <f>IFERROR(IF(V215=0,"",ROUNDUP(V215/H215,0)*0.00753),"")</f>
        <v>2.2589999999999999E-2</v>
      </c>
      <c r="X215" s="57"/>
      <c r="Y215" s="58"/>
      <c r="AC215" s="176" t="s">
        <v>1</v>
      </c>
    </row>
    <row r="216" spans="1:29" ht="27" customHeight="1" x14ac:dyDescent="0.25">
      <c r="A216" s="55" t="s">
        <v>343</v>
      </c>
      <c r="B216" s="55" t="s">
        <v>344</v>
      </c>
      <c r="C216" s="32">
        <v>4301031153</v>
      </c>
      <c r="D216" s="387">
        <v>4607091387230</v>
      </c>
      <c r="E216" s="332"/>
      <c r="F216" s="307">
        <v>0.7</v>
      </c>
      <c r="G216" s="33">
        <v>6</v>
      </c>
      <c r="H216" s="307">
        <v>4.2</v>
      </c>
      <c r="I216" s="307">
        <v>4.46</v>
      </c>
      <c r="J216" s="33">
        <v>156</v>
      </c>
      <c r="K216" s="34" t="s">
        <v>62</v>
      </c>
      <c r="L216" s="33">
        <v>40</v>
      </c>
      <c r="M216" s="5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6" s="389"/>
      <c r="O216" s="389"/>
      <c r="P216" s="389"/>
      <c r="Q216" s="332"/>
      <c r="R216" s="35"/>
      <c r="S216" s="35"/>
      <c r="T216" s="36" t="s">
        <v>63</v>
      </c>
      <c r="U216" s="308">
        <v>0</v>
      </c>
      <c r="V216" s="309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77" t="s">
        <v>1</v>
      </c>
    </row>
    <row r="217" spans="1:29" ht="27" customHeight="1" x14ac:dyDescent="0.25">
      <c r="A217" s="55" t="s">
        <v>345</v>
      </c>
      <c r="B217" s="55" t="s">
        <v>346</v>
      </c>
      <c r="C217" s="32">
        <v>4301031152</v>
      </c>
      <c r="D217" s="387">
        <v>4607091387285</v>
      </c>
      <c r="E217" s="332"/>
      <c r="F217" s="307">
        <v>0.35</v>
      </c>
      <c r="G217" s="33">
        <v>6</v>
      </c>
      <c r="H217" s="307">
        <v>2.1</v>
      </c>
      <c r="I217" s="307">
        <v>2.23</v>
      </c>
      <c r="J217" s="33">
        <v>234</v>
      </c>
      <c r="K217" s="34" t="s">
        <v>62</v>
      </c>
      <c r="L217" s="33">
        <v>40</v>
      </c>
      <c r="M217" s="5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7" s="389"/>
      <c r="O217" s="389"/>
      <c r="P217" s="389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IFERROR(IF(V217=0,"",ROUNDUP(V217/H217,0)*0.00502),"")</f>
        <v/>
      </c>
      <c r="X217" s="57"/>
      <c r="Y217" s="58"/>
      <c r="AC217" s="178" t="s">
        <v>1</v>
      </c>
    </row>
    <row r="218" spans="1:29" ht="27" customHeight="1" x14ac:dyDescent="0.25">
      <c r="A218" s="55" t="s">
        <v>347</v>
      </c>
      <c r="B218" s="55" t="s">
        <v>348</v>
      </c>
      <c r="C218" s="32">
        <v>4301031151</v>
      </c>
      <c r="D218" s="387">
        <v>4607091389845</v>
      </c>
      <c r="E218" s="332"/>
      <c r="F218" s="307">
        <v>0.35</v>
      </c>
      <c r="G218" s="33">
        <v>6</v>
      </c>
      <c r="H218" s="307">
        <v>2.1</v>
      </c>
      <c r="I218" s="307">
        <v>2.2000000000000002</v>
      </c>
      <c r="J218" s="33">
        <v>234</v>
      </c>
      <c r="K218" s="34" t="s">
        <v>62</v>
      </c>
      <c r="L218" s="33">
        <v>40</v>
      </c>
      <c r="M218" s="5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8" s="389"/>
      <c r="O218" s="389"/>
      <c r="P218" s="389"/>
      <c r="Q218" s="332"/>
      <c r="R218" s="35"/>
      <c r="S218" s="35"/>
      <c r="T218" s="36" t="s">
        <v>63</v>
      </c>
      <c r="U218" s="308">
        <v>140</v>
      </c>
      <c r="V218" s="309">
        <f>IFERROR(IF(U218="",0,CEILING((U218/$H218),1)*$H218),"")</f>
        <v>140.70000000000002</v>
      </c>
      <c r="W218" s="37">
        <f>IFERROR(IF(V218=0,"",ROUNDUP(V218/H218,0)*0.00502),"")</f>
        <v>0.33634000000000003</v>
      </c>
      <c r="X218" s="57"/>
      <c r="Y218" s="58"/>
      <c r="AC218" s="179" t="s">
        <v>1</v>
      </c>
    </row>
    <row r="219" spans="1:29" x14ac:dyDescent="0.2">
      <c r="A219" s="391"/>
      <c r="B219" s="316"/>
      <c r="C219" s="316"/>
      <c r="D219" s="316"/>
      <c r="E219" s="316"/>
      <c r="F219" s="316"/>
      <c r="G219" s="316"/>
      <c r="H219" s="316"/>
      <c r="I219" s="316"/>
      <c r="J219" s="316"/>
      <c r="K219" s="316"/>
      <c r="L219" s="392"/>
      <c r="M219" s="390" t="s">
        <v>64</v>
      </c>
      <c r="N219" s="344"/>
      <c r="O219" s="344"/>
      <c r="P219" s="344"/>
      <c r="Q219" s="344"/>
      <c r="R219" s="344"/>
      <c r="S219" s="345"/>
      <c r="T219" s="38" t="s">
        <v>65</v>
      </c>
      <c r="U219" s="310">
        <f>IFERROR(U215/H215,"0")+IFERROR(U216/H216,"0")+IFERROR(U217/H217,"0")+IFERROR(U218/H218,"0")</f>
        <v>69.047619047619037</v>
      </c>
      <c r="V219" s="310">
        <f>IFERROR(V215/H215,"0")+IFERROR(V216/H216,"0")+IFERROR(V217/H217,"0")+IFERROR(V218/H218,"0")</f>
        <v>70</v>
      </c>
      <c r="W219" s="310">
        <f>IFERROR(IF(W215="",0,W215),"0")+IFERROR(IF(W216="",0,W216),"0")+IFERROR(IF(W217="",0,W217),"0")+IFERROR(IF(W218="",0,W218),"0")</f>
        <v>0.35893000000000003</v>
      </c>
      <c r="X219" s="311"/>
      <c r="Y219" s="311"/>
    </row>
    <row r="220" spans="1:29" x14ac:dyDescent="0.2">
      <c r="A220" s="316"/>
      <c r="B220" s="316"/>
      <c r="C220" s="316"/>
      <c r="D220" s="316"/>
      <c r="E220" s="316"/>
      <c r="F220" s="316"/>
      <c r="G220" s="316"/>
      <c r="H220" s="316"/>
      <c r="I220" s="316"/>
      <c r="J220" s="316"/>
      <c r="K220" s="316"/>
      <c r="L220" s="392"/>
      <c r="M220" s="390" t="s">
        <v>64</v>
      </c>
      <c r="N220" s="344"/>
      <c r="O220" s="344"/>
      <c r="P220" s="344"/>
      <c r="Q220" s="344"/>
      <c r="R220" s="344"/>
      <c r="S220" s="345"/>
      <c r="T220" s="38" t="s">
        <v>63</v>
      </c>
      <c r="U220" s="310">
        <f>IFERROR(SUM(U215:U218),"0")</f>
        <v>150</v>
      </c>
      <c r="V220" s="310">
        <f>IFERROR(SUM(V215:V218),"0")</f>
        <v>153.30000000000001</v>
      </c>
      <c r="W220" s="38"/>
      <c r="X220" s="311"/>
      <c r="Y220" s="311"/>
    </row>
    <row r="221" spans="1:29" ht="14.25" customHeight="1" x14ac:dyDescent="0.25">
      <c r="A221" s="386" t="s">
        <v>66</v>
      </c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16"/>
      <c r="M221" s="316"/>
      <c r="N221" s="316"/>
      <c r="O221" s="316"/>
      <c r="P221" s="316"/>
      <c r="Q221" s="316"/>
      <c r="R221" s="316"/>
      <c r="S221" s="316"/>
      <c r="T221" s="316"/>
      <c r="U221" s="316"/>
      <c r="V221" s="316"/>
      <c r="W221" s="316"/>
      <c r="X221" s="303"/>
      <c r="Y221" s="303"/>
    </row>
    <row r="222" spans="1:29" ht="16.5" customHeight="1" x14ac:dyDescent="0.25">
      <c r="A222" s="55" t="s">
        <v>349</v>
      </c>
      <c r="B222" s="55" t="s">
        <v>350</v>
      </c>
      <c r="C222" s="32">
        <v>4301051101</v>
      </c>
      <c r="D222" s="387">
        <v>4607091387766</v>
      </c>
      <c r="E222" s="332"/>
      <c r="F222" s="307">
        <v>1.35</v>
      </c>
      <c r="G222" s="33">
        <v>6</v>
      </c>
      <c r="H222" s="307">
        <v>8.1</v>
      </c>
      <c r="I222" s="307">
        <v>8.6579999999999995</v>
      </c>
      <c r="J222" s="33">
        <v>56</v>
      </c>
      <c r="K222" s="34" t="s">
        <v>62</v>
      </c>
      <c r="L222" s="33">
        <v>40</v>
      </c>
      <c r="M222" s="5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2" s="389"/>
      <c r="O222" s="389"/>
      <c r="P222" s="389"/>
      <c r="Q222" s="332"/>
      <c r="R222" s="35"/>
      <c r="S222" s="35"/>
      <c r="T222" s="36" t="s">
        <v>63</v>
      </c>
      <c r="U222" s="308">
        <v>0</v>
      </c>
      <c r="V222" s="309">
        <f t="shared" ref="V222:V227" si="12">IFERROR(IF(U222="",0,CEILING((U222/$H222),1)*$H222),"")</f>
        <v>0</v>
      </c>
      <c r="W222" s="37" t="str">
        <f>IFERROR(IF(V222=0,"",ROUNDUP(V222/H222,0)*0.02175),"")</f>
        <v/>
      </c>
      <c r="X222" s="57"/>
      <c r="Y222" s="58"/>
      <c r="AC222" s="180" t="s">
        <v>1</v>
      </c>
    </row>
    <row r="223" spans="1:29" ht="27" customHeight="1" x14ac:dyDescent="0.25">
      <c r="A223" s="55" t="s">
        <v>351</v>
      </c>
      <c r="B223" s="55" t="s">
        <v>352</v>
      </c>
      <c r="C223" s="32">
        <v>4301051116</v>
      </c>
      <c r="D223" s="387">
        <v>4607091387957</v>
      </c>
      <c r="E223" s="332"/>
      <c r="F223" s="307">
        <v>1.3</v>
      </c>
      <c r="G223" s="33">
        <v>6</v>
      </c>
      <c r="H223" s="307">
        <v>7.8</v>
      </c>
      <c r="I223" s="307">
        <v>8.3640000000000008</v>
      </c>
      <c r="J223" s="33">
        <v>56</v>
      </c>
      <c r="K223" s="34" t="s">
        <v>62</v>
      </c>
      <c r="L223" s="33">
        <v>40</v>
      </c>
      <c r="M223" s="51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3" s="389"/>
      <c r="O223" s="389"/>
      <c r="P223" s="389"/>
      <c r="Q223" s="332"/>
      <c r="R223" s="35"/>
      <c r="S223" s="35"/>
      <c r="T223" s="36" t="s">
        <v>63</v>
      </c>
      <c r="U223" s="308">
        <v>0</v>
      </c>
      <c r="V223" s="309">
        <f t="shared" si="12"/>
        <v>0</v>
      </c>
      <c r="W223" s="37" t="str">
        <f>IFERROR(IF(V223=0,"",ROUNDUP(V223/H223,0)*0.02175),"")</f>
        <v/>
      </c>
      <c r="X223" s="57"/>
      <c r="Y223" s="58"/>
      <c r="AC223" s="181" t="s">
        <v>1</v>
      </c>
    </row>
    <row r="224" spans="1:29" ht="27" customHeight="1" x14ac:dyDescent="0.25">
      <c r="A224" s="55" t="s">
        <v>353</v>
      </c>
      <c r="B224" s="55" t="s">
        <v>354</v>
      </c>
      <c r="C224" s="32">
        <v>4301051115</v>
      </c>
      <c r="D224" s="387">
        <v>4607091387964</v>
      </c>
      <c r="E224" s="332"/>
      <c r="F224" s="307">
        <v>1.35</v>
      </c>
      <c r="G224" s="33">
        <v>6</v>
      </c>
      <c r="H224" s="307">
        <v>8.1</v>
      </c>
      <c r="I224" s="307">
        <v>8.6460000000000008</v>
      </c>
      <c r="J224" s="33">
        <v>56</v>
      </c>
      <c r="K224" s="34" t="s">
        <v>62</v>
      </c>
      <c r="L224" s="33">
        <v>40</v>
      </c>
      <c r="M224" s="5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4" s="389"/>
      <c r="O224" s="389"/>
      <c r="P224" s="389"/>
      <c r="Q224" s="332"/>
      <c r="R224" s="35"/>
      <c r="S224" s="35"/>
      <c r="T224" s="36" t="s">
        <v>63</v>
      </c>
      <c r="U224" s="308">
        <v>0</v>
      </c>
      <c r="V224" s="309">
        <f t="shared" si="12"/>
        <v>0</v>
      </c>
      <c r="W224" s="37" t="str">
        <f>IFERROR(IF(V224=0,"",ROUNDUP(V224/H224,0)*0.02175),"")</f>
        <v/>
      </c>
      <c r="X224" s="57"/>
      <c r="Y224" s="58"/>
      <c r="AC224" s="182" t="s">
        <v>1</v>
      </c>
    </row>
    <row r="225" spans="1:29" ht="16.5" customHeight="1" x14ac:dyDescent="0.25">
      <c r="A225" s="55" t="s">
        <v>355</v>
      </c>
      <c r="B225" s="55" t="s">
        <v>356</v>
      </c>
      <c r="C225" s="32">
        <v>4301051134</v>
      </c>
      <c r="D225" s="387">
        <v>4607091381672</v>
      </c>
      <c r="E225" s="332"/>
      <c r="F225" s="307">
        <v>0.6</v>
      </c>
      <c r="G225" s="33">
        <v>6</v>
      </c>
      <c r="H225" s="307">
        <v>3.6</v>
      </c>
      <c r="I225" s="307">
        <v>3.8759999999999999</v>
      </c>
      <c r="J225" s="33">
        <v>120</v>
      </c>
      <c r="K225" s="34" t="s">
        <v>62</v>
      </c>
      <c r="L225" s="33">
        <v>40</v>
      </c>
      <c r="M225" s="51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5" s="389"/>
      <c r="O225" s="389"/>
      <c r="P225" s="389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IFERROR(IF(V225=0,"",ROUNDUP(V225/H225,0)*0.00937),"")</f>
        <v/>
      </c>
      <c r="X225" s="57"/>
      <c r="Y225" s="58"/>
      <c r="AC225" s="183" t="s">
        <v>1</v>
      </c>
    </row>
    <row r="226" spans="1:29" ht="27" customHeight="1" x14ac:dyDescent="0.25">
      <c r="A226" s="55" t="s">
        <v>357</v>
      </c>
      <c r="B226" s="55" t="s">
        <v>358</v>
      </c>
      <c r="C226" s="32">
        <v>4301051130</v>
      </c>
      <c r="D226" s="387">
        <v>4607091387537</v>
      </c>
      <c r="E226" s="332"/>
      <c r="F226" s="307">
        <v>0.45</v>
      </c>
      <c r="G226" s="33">
        <v>6</v>
      </c>
      <c r="H226" s="307">
        <v>2.7</v>
      </c>
      <c r="I226" s="307">
        <v>2.99</v>
      </c>
      <c r="J226" s="33">
        <v>156</v>
      </c>
      <c r="K226" s="34" t="s">
        <v>62</v>
      </c>
      <c r="L226" s="33">
        <v>40</v>
      </c>
      <c r="M226" s="5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6" s="389"/>
      <c r="O226" s="389"/>
      <c r="P226" s="389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IFERROR(IF(V226=0,"",ROUNDUP(V226/H226,0)*0.00753),"")</f>
        <v/>
      </c>
      <c r="X226" s="57"/>
      <c r="Y226" s="58"/>
      <c r="AC226" s="184" t="s">
        <v>1</v>
      </c>
    </row>
    <row r="227" spans="1:29" ht="27" customHeight="1" x14ac:dyDescent="0.25">
      <c r="A227" s="55" t="s">
        <v>359</v>
      </c>
      <c r="B227" s="55" t="s">
        <v>360</v>
      </c>
      <c r="C227" s="32">
        <v>4301051132</v>
      </c>
      <c r="D227" s="387">
        <v>4607091387513</v>
      </c>
      <c r="E227" s="332"/>
      <c r="F227" s="307">
        <v>0.45</v>
      </c>
      <c r="G227" s="33">
        <v>6</v>
      </c>
      <c r="H227" s="307">
        <v>2.7</v>
      </c>
      <c r="I227" s="307">
        <v>2.9780000000000002</v>
      </c>
      <c r="J227" s="33">
        <v>156</v>
      </c>
      <c r="K227" s="34" t="s">
        <v>62</v>
      </c>
      <c r="L227" s="33">
        <v>40</v>
      </c>
      <c r="M227" s="51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7" s="389"/>
      <c r="O227" s="389"/>
      <c r="P227" s="389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IFERROR(IF(V227=0,"",ROUNDUP(V227/H227,0)*0.00753),"")</f>
        <v/>
      </c>
      <c r="X227" s="57"/>
      <c r="Y227" s="58"/>
      <c r="AC227" s="185" t="s">
        <v>1</v>
      </c>
    </row>
    <row r="228" spans="1:29" x14ac:dyDescent="0.2">
      <c r="A228" s="391"/>
      <c r="B228" s="316"/>
      <c r="C228" s="316"/>
      <c r="D228" s="316"/>
      <c r="E228" s="316"/>
      <c r="F228" s="316"/>
      <c r="G228" s="316"/>
      <c r="H228" s="316"/>
      <c r="I228" s="316"/>
      <c r="J228" s="316"/>
      <c r="K228" s="316"/>
      <c r="L228" s="392"/>
      <c r="M228" s="390" t="s">
        <v>64</v>
      </c>
      <c r="N228" s="344"/>
      <c r="O228" s="344"/>
      <c r="P228" s="344"/>
      <c r="Q228" s="344"/>
      <c r="R228" s="344"/>
      <c r="S228" s="345"/>
      <c r="T228" s="38" t="s">
        <v>65</v>
      </c>
      <c r="U228" s="310">
        <f>IFERROR(U222/H222,"0")+IFERROR(U223/H223,"0")+IFERROR(U224/H224,"0")+IFERROR(U225/H225,"0")+IFERROR(U226/H226,"0")+IFERROR(U227/H227,"0")</f>
        <v>0</v>
      </c>
      <c r="V228" s="310">
        <f>IFERROR(V222/H222,"0")+IFERROR(V223/H223,"0")+IFERROR(V224/H224,"0")+IFERROR(V225/H225,"0")+IFERROR(V226/H226,"0")+IFERROR(V227/H227,"0")</f>
        <v>0</v>
      </c>
      <c r="W228" s="310">
        <f>IFERROR(IF(W222="",0,W222),"0")+IFERROR(IF(W223="",0,W223),"0")+IFERROR(IF(W224="",0,W224),"0")+IFERROR(IF(W225="",0,W225),"0")+IFERROR(IF(W226="",0,W226),"0")+IFERROR(IF(W227="",0,W227),"0")</f>
        <v>0</v>
      </c>
      <c r="X228" s="311"/>
      <c r="Y228" s="311"/>
    </row>
    <row r="229" spans="1:29" x14ac:dyDescent="0.2">
      <c r="A229" s="316"/>
      <c r="B229" s="316"/>
      <c r="C229" s="316"/>
      <c r="D229" s="316"/>
      <c r="E229" s="316"/>
      <c r="F229" s="316"/>
      <c r="G229" s="316"/>
      <c r="H229" s="316"/>
      <c r="I229" s="316"/>
      <c r="J229" s="316"/>
      <c r="K229" s="316"/>
      <c r="L229" s="392"/>
      <c r="M229" s="390" t="s">
        <v>64</v>
      </c>
      <c r="N229" s="344"/>
      <c r="O229" s="344"/>
      <c r="P229" s="344"/>
      <c r="Q229" s="344"/>
      <c r="R229" s="344"/>
      <c r="S229" s="345"/>
      <c r="T229" s="38" t="s">
        <v>63</v>
      </c>
      <c r="U229" s="310">
        <f>IFERROR(SUM(U222:U227),"0")</f>
        <v>0</v>
      </c>
      <c r="V229" s="310">
        <f>IFERROR(SUM(V222:V227),"0")</f>
        <v>0</v>
      </c>
      <c r="W229" s="38"/>
      <c r="X229" s="311"/>
      <c r="Y229" s="311"/>
    </row>
    <row r="230" spans="1:29" ht="14.25" customHeight="1" x14ac:dyDescent="0.25">
      <c r="A230" s="386" t="s">
        <v>198</v>
      </c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16"/>
      <c r="M230" s="316"/>
      <c r="N230" s="316"/>
      <c r="O230" s="316"/>
      <c r="P230" s="316"/>
      <c r="Q230" s="316"/>
      <c r="R230" s="316"/>
      <c r="S230" s="316"/>
      <c r="T230" s="316"/>
      <c r="U230" s="316"/>
      <c r="V230" s="316"/>
      <c r="W230" s="316"/>
      <c r="X230" s="303"/>
      <c r="Y230" s="303"/>
    </row>
    <row r="231" spans="1:29" ht="16.5" customHeight="1" x14ac:dyDescent="0.25">
      <c r="A231" s="55" t="s">
        <v>361</v>
      </c>
      <c r="B231" s="55" t="s">
        <v>362</v>
      </c>
      <c r="C231" s="32">
        <v>4301060326</v>
      </c>
      <c r="D231" s="387">
        <v>4607091380880</v>
      </c>
      <c r="E231" s="332"/>
      <c r="F231" s="307">
        <v>1.4</v>
      </c>
      <c r="G231" s="33">
        <v>6</v>
      </c>
      <c r="H231" s="307">
        <v>8.4</v>
      </c>
      <c r="I231" s="307">
        <v>8.9640000000000004</v>
      </c>
      <c r="J231" s="33">
        <v>56</v>
      </c>
      <c r="K231" s="34" t="s">
        <v>62</v>
      </c>
      <c r="L231" s="33">
        <v>30</v>
      </c>
      <c r="M231" s="51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1" s="389"/>
      <c r="O231" s="389"/>
      <c r="P231" s="389"/>
      <c r="Q231" s="332"/>
      <c r="R231" s="35"/>
      <c r="S231" s="35"/>
      <c r="T231" s="36" t="s">
        <v>63</v>
      </c>
      <c r="U231" s="308">
        <v>30</v>
      </c>
      <c r="V231" s="309">
        <f>IFERROR(IF(U231="",0,CEILING((U231/$H231),1)*$H231),"")</f>
        <v>33.6</v>
      </c>
      <c r="W231" s="37">
        <f>IFERROR(IF(V231=0,"",ROUNDUP(V231/H231,0)*0.02175),"")</f>
        <v>8.6999999999999994E-2</v>
      </c>
      <c r="X231" s="57"/>
      <c r="Y231" s="58"/>
      <c r="AC231" s="186" t="s">
        <v>1</v>
      </c>
    </row>
    <row r="232" spans="1:29" ht="27" customHeight="1" x14ac:dyDescent="0.25">
      <c r="A232" s="55" t="s">
        <v>363</v>
      </c>
      <c r="B232" s="55" t="s">
        <v>364</v>
      </c>
      <c r="C232" s="32">
        <v>4301060308</v>
      </c>
      <c r="D232" s="387">
        <v>4607091384482</v>
      </c>
      <c r="E232" s="332"/>
      <c r="F232" s="307">
        <v>1.3</v>
      </c>
      <c r="G232" s="33">
        <v>6</v>
      </c>
      <c r="H232" s="307">
        <v>7.8</v>
      </c>
      <c r="I232" s="307">
        <v>8.3640000000000008</v>
      </c>
      <c r="J232" s="33">
        <v>56</v>
      </c>
      <c r="K232" s="34" t="s">
        <v>62</v>
      </c>
      <c r="L232" s="33">
        <v>30</v>
      </c>
      <c r="M232" s="5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2" s="389"/>
      <c r="O232" s="389"/>
      <c r="P232" s="389"/>
      <c r="Q232" s="332"/>
      <c r="R232" s="35"/>
      <c r="S232" s="35"/>
      <c r="T232" s="36" t="s">
        <v>63</v>
      </c>
      <c r="U232" s="308">
        <v>280</v>
      </c>
      <c r="V232" s="309">
        <f>IFERROR(IF(U232="",0,CEILING((U232/$H232),1)*$H232),"")</f>
        <v>280.8</v>
      </c>
      <c r="W232" s="37">
        <f>IFERROR(IF(V232=0,"",ROUNDUP(V232/H232,0)*0.02175),"")</f>
        <v>0.78299999999999992</v>
      </c>
      <c r="X232" s="57"/>
      <c r="Y232" s="58"/>
      <c r="AC232" s="187" t="s">
        <v>1</v>
      </c>
    </row>
    <row r="233" spans="1:29" ht="16.5" customHeight="1" x14ac:dyDescent="0.25">
      <c r="A233" s="55" t="s">
        <v>365</v>
      </c>
      <c r="B233" s="55" t="s">
        <v>366</v>
      </c>
      <c r="C233" s="32">
        <v>4301060325</v>
      </c>
      <c r="D233" s="387">
        <v>4607091380897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3" s="389"/>
      <c r="O233" s="389"/>
      <c r="P233" s="389"/>
      <c r="Q233" s="332"/>
      <c r="R233" s="35"/>
      <c r="S233" s="35"/>
      <c r="T233" s="36" t="s">
        <v>63</v>
      </c>
      <c r="U233" s="308">
        <v>40</v>
      </c>
      <c r="V233" s="309">
        <f>IFERROR(IF(U233="",0,CEILING((U233/$H233),1)*$H233),"")</f>
        <v>42</v>
      </c>
      <c r="W233" s="37">
        <f>IFERROR(IF(V233=0,"",ROUNDUP(V233/H233,0)*0.02175),"")</f>
        <v>0.10874999999999999</v>
      </c>
      <c r="X233" s="57"/>
      <c r="Y233" s="58"/>
      <c r="AC233" s="188" t="s">
        <v>1</v>
      </c>
    </row>
    <row r="234" spans="1:29" ht="16.5" customHeight="1" x14ac:dyDescent="0.25">
      <c r="A234" s="55" t="s">
        <v>367</v>
      </c>
      <c r="B234" s="55" t="s">
        <v>368</v>
      </c>
      <c r="C234" s="32">
        <v>4301060337</v>
      </c>
      <c r="D234" s="387">
        <v>4680115880368</v>
      </c>
      <c r="E234" s="332"/>
      <c r="F234" s="307">
        <v>1</v>
      </c>
      <c r="G234" s="33">
        <v>4</v>
      </c>
      <c r="H234" s="307">
        <v>4</v>
      </c>
      <c r="I234" s="307">
        <v>4.3600000000000003</v>
      </c>
      <c r="J234" s="33">
        <v>104</v>
      </c>
      <c r="K234" s="34" t="s">
        <v>126</v>
      </c>
      <c r="L234" s="33">
        <v>40</v>
      </c>
      <c r="M234" s="522" t="s">
        <v>369</v>
      </c>
      <c r="N234" s="389"/>
      <c r="O234" s="389"/>
      <c r="P234" s="389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IFERROR(IF(V234=0,"",ROUNDUP(V234/H234,0)*0.01196),"")</f>
        <v/>
      </c>
      <c r="X234" s="57"/>
      <c r="Y234" s="58"/>
      <c r="AC234" s="189" t="s">
        <v>1</v>
      </c>
    </row>
    <row r="235" spans="1:29" x14ac:dyDescent="0.2">
      <c r="A235" s="391"/>
      <c r="B235" s="316"/>
      <c r="C235" s="316"/>
      <c r="D235" s="316"/>
      <c r="E235" s="316"/>
      <c r="F235" s="316"/>
      <c r="G235" s="316"/>
      <c r="H235" s="316"/>
      <c r="I235" s="316"/>
      <c r="J235" s="316"/>
      <c r="K235" s="316"/>
      <c r="L235" s="392"/>
      <c r="M235" s="390" t="s">
        <v>64</v>
      </c>
      <c r="N235" s="344"/>
      <c r="O235" s="344"/>
      <c r="P235" s="344"/>
      <c r="Q235" s="344"/>
      <c r="R235" s="344"/>
      <c r="S235" s="345"/>
      <c r="T235" s="38" t="s">
        <v>65</v>
      </c>
      <c r="U235" s="310">
        <f>IFERROR(U231/H231,"0")+IFERROR(U232/H232,"0")+IFERROR(U233/H233,"0")+IFERROR(U234/H234,"0")</f>
        <v>44.230769230769226</v>
      </c>
      <c r="V235" s="310">
        <f>IFERROR(V231/H231,"0")+IFERROR(V232/H232,"0")+IFERROR(V233/H233,"0")+IFERROR(V234/H234,"0")</f>
        <v>45</v>
      </c>
      <c r="W235" s="310">
        <f>IFERROR(IF(W231="",0,W231),"0")+IFERROR(IF(W232="",0,W232),"0")+IFERROR(IF(W233="",0,W233),"0")+IFERROR(IF(W234="",0,W234),"0")</f>
        <v>0.9787499999999999</v>
      </c>
      <c r="X235" s="311"/>
      <c r="Y235" s="311"/>
    </row>
    <row r="236" spans="1:29" x14ac:dyDescent="0.2">
      <c r="A236" s="316"/>
      <c r="B236" s="316"/>
      <c r="C236" s="316"/>
      <c r="D236" s="316"/>
      <c r="E236" s="316"/>
      <c r="F236" s="316"/>
      <c r="G236" s="316"/>
      <c r="H236" s="316"/>
      <c r="I236" s="316"/>
      <c r="J236" s="316"/>
      <c r="K236" s="316"/>
      <c r="L236" s="392"/>
      <c r="M236" s="390" t="s">
        <v>64</v>
      </c>
      <c r="N236" s="344"/>
      <c r="O236" s="344"/>
      <c r="P236" s="344"/>
      <c r="Q236" s="344"/>
      <c r="R236" s="344"/>
      <c r="S236" s="345"/>
      <c r="T236" s="38" t="s">
        <v>63</v>
      </c>
      <c r="U236" s="310">
        <f>IFERROR(SUM(U231:U234),"0")</f>
        <v>350</v>
      </c>
      <c r="V236" s="310">
        <f>IFERROR(SUM(V231:V234),"0")</f>
        <v>356.40000000000003</v>
      </c>
      <c r="W236" s="38"/>
      <c r="X236" s="311"/>
      <c r="Y236" s="311"/>
    </row>
    <row r="237" spans="1:29" ht="14.25" customHeight="1" x14ac:dyDescent="0.25">
      <c r="A237" s="386" t="s">
        <v>79</v>
      </c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16"/>
      <c r="M237" s="316"/>
      <c r="N237" s="316"/>
      <c r="O237" s="316"/>
      <c r="P237" s="316"/>
      <c r="Q237" s="316"/>
      <c r="R237" s="316"/>
      <c r="S237" s="316"/>
      <c r="T237" s="316"/>
      <c r="U237" s="316"/>
      <c r="V237" s="316"/>
      <c r="W237" s="316"/>
      <c r="X237" s="303"/>
      <c r="Y237" s="303"/>
    </row>
    <row r="238" spans="1:29" ht="16.5" customHeight="1" x14ac:dyDescent="0.25">
      <c r="A238" s="55" t="s">
        <v>370</v>
      </c>
      <c r="B238" s="55" t="s">
        <v>371</v>
      </c>
      <c r="C238" s="32">
        <v>4301030232</v>
      </c>
      <c r="D238" s="387">
        <v>4607091388374</v>
      </c>
      <c r="E238" s="332"/>
      <c r="F238" s="307">
        <v>0.38</v>
      </c>
      <c r="G238" s="33">
        <v>8</v>
      </c>
      <c r="H238" s="307">
        <v>3.04</v>
      </c>
      <c r="I238" s="307">
        <v>3.28</v>
      </c>
      <c r="J238" s="33">
        <v>156</v>
      </c>
      <c r="K238" s="34" t="s">
        <v>82</v>
      </c>
      <c r="L238" s="33">
        <v>180</v>
      </c>
      <c r="M238" s="523" t="s">
        <v>372</v>
      </c>
      <c r="N238" s="389"/>
      <c r="O238" s="389"/>
      <c r="P238" s="389"/>
      <c r="Q238" s="332"/>
      <c r="R238" s="35"/>
      <c r="S238" s="35"/>
      <c r="T238" s="36" t="s">
        <v>63</v>
      </c>
      <c r="U238" s="308">
        <v>0</v>
      </c>
      <c r="V238" s="309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190" t="s">
        <v>1</v>
      </c>
    </row>
    <row r="239" spans="1:29" ht="27" customHeight="1" x14ac:dyDescent="0.25">
      <c r="A239" s="55" t="s">
        <v>373</v>
      </c>
      <c r="B239" s="55" t="s">
        <v>374</v>
      </c>
      <c r="C239" s="32">
        <v>4301030235</v>
      </c>
      <c r="D239" s="387">
        <v>4607091388381</v>
      </c>
      <c r="E239" s="332"/>
      <c r="F239" s="307">
        <v>0.38</v>
      </c>
      <c r="G239" s="33">
        <v>8</v>
      </c>
      <c r="H239" s="307">
        <v>3.04</v>
      </c>
      <c r="I239" s="307">
        <v>3.32</v>
      </c>
      <c r="J239" s="33">
        <v>156</v>
      </c>
      <c r="K239" s="34" t="s">
        <v>82</v>
      </c>
      <c r="L239" s="33">
        <v>180</v>
      </c>
      <c r="M239" s="524" t="s">
        <v>375</v>
      </c>
      <c r="N239" s="389"/>
      <c r="O239" s="389"/>
      <c r="P239" s="389"/>
      <c r="Q239" s="332"/>
      <c r="R239" s="35"/>
      <c r="S239" s="35"/>
      <c r="T239" s="36" t="s">
        <v>63</v>
      </c>
      <c r="U239" s="308">
        <v>0</v>
      </c>
      <c r="V239" s="309">
        <f>IFERROR(IF(U239="",0,CEILING((U239/$H239),1)*$H239),"")</f>
        <v>0</v>
      </c>
      <c r="W239" s="37" t="str">
        <f>IFERROR(IF(V239=0,"",ROUNDUP(V239/H239,0)*0.00753),"")</f>
        <v/>
      </c>
      <c r="X239" s="57"/>
      <c r="Y239" s="58"/>
      <c r="AC239" s="191" t="s">
        <v>1</v>
      </c>
    </row>
    <row r="240" spans="1:29" ht="27" customHeight="1" x14ac:dyDescent="0.25">
      <c r="A240" s="55" t="s">
        <v>376</v>
      </c>
      <c r="B240" s="55" t="s">
        <v>377</v>
      </c>
      <c r="C240" s="32">
        <v>4301030233</v>
      </c>
      <c r="D240" s="387">
        <v>4607091388404</v>
      </c>
      <c r="E240" s="332"/>
      <c r="F240" s="307">
        <v>0.17</v>
      </c>
      <c r="G240" s="33">
        <v>15</v>
      </c>
      <c r="H240" s="307">
        <v>2.5499999999999998</v>
      </c>
      <c r="I240" s="307">
        <v>2.9</v>
      </c>
      <c r="J240" s="33">
        <v>156</v>
      </c>
      <c r="K240" s="34" t="s">
        <v>82</v>
      </c>
      <c r="L240" s="33">
        <v>180</v>
      </c>
      <c r="M240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0" s="389"/>
      <c r="O240" s="389"/>
      <c r="P240" s="389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192" t="s">
        <v>1</v>
      </c>
    </row>
    <row r="241" spans="1:29" x14ac:dyDescent="0.2">
      <c r="A241" s="391"/>
      <c r="B241" s="316"/>
      <c r="C241" s="316"/>
      <c r="D241" s="316"/>
      <c r="E241" s="316"/>
      <c r="F241" s="316"/>
      <c r="G241" s="316"/>
      <c r="H241" s="316"/>
      <c r="I241" s="316"/>
      <c r="J241" s="316"/>
      <c r="K241" s="316"/>
      <c r="L241" s="392"/>
      <c r="M241" s="390" t="s">
        <v>64</v>
      </c>
      <c r="N241" s="344"/>
      <c r="O241" s="344"/>
      <c r="P241" s="344"/>
      <c r="Q241" s="344"/>
      <c r="R241" s="344"/>
      <c r="S241" s="345"/>
      <c r="T241" s="38" t="s">
        <v>65</v>
      </c>
      <c r="U241" s="310">
        <f>IFERROR(U238/H238,"0")+IFERROR(U239/H239,"0")+IFERROR(U240/H240,"0")</f>
        <v>0</v>
      </c>
      <c r="V241" s="310">
        <f>IFERROR(V238/H238,"0")+IFERROR(V239/H239,"0")+IFERROR(V240/H240,"0")</f>
        <v>0</v>
      </c>
      <c r="W241" s="310">
        <f>IFERROR(IF(W238="",0,W238),"0")+IFERROR(IF(W239="",0,W239),"0")+IFERROR(IF(W240="",0,W240),"0")</f>
        <v>0</v>
      </c>
      <c r="X241" s="311"/>
      <c r="Y241" s="311"/>
    </row>
    <row r="242" spans="1:29" x14ac:dyDescent="0.2">
      <c r="A242" s="316"/>
      <c r="B242" s="316"/>
      <c r="C242" s="316"/>
      <c r="D242" s="316"/>
      <c r="E242" s="316"/>
      <c r="F242" s="316"/>
      <c r="G242" s="316"/>
      <c r="H242" s="316"/>
      <c r="I242" s="316"/>
      <c r="J242" s="316"/>
      <c r="K242" s="316"/>
      <c r="L242" s="392"/>
      <c r="M242" s="390" t="s">
        <v>64</v>
      </c>
      <c r="N242" s="344"/>
      <c r="O242" s="344"/>
      <c r="P242" s="344"/>
      <c r="Q242" s="344"/>
      <c r="R242" s="344"/>
      <c r="S242" s="345"/>
      <c r="T242" s="38" t="s">
        <v>63</v>
      </c>
      <c r="U242" s="310">
        <f>IFERROR(SUM(U238:U240),"0")</f>
        <v>0</v>
      </c>
      <c r="V242" s="310">
        <f>IFERROR(SUM(V238:V240),"0")</f>
        <v>0</v>
      </c>
      <c r="W242" s="38"/>
      <c r="X242" s="311"/>
      <c r="Y242" s="311"/>
    </row>
    <row r="243" spans="1:29" ht="14.25" customHeight="1" x14ac:dyDescent="0.25">
      <c r="A243" s="386" t="s">
        <v>378</v>
      </c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16"/>
      <c r="M243" s="316"/>
      <c r="N243" s="316"/>
      <c r="O243" s="316"/>
      <c r="P243" s="316"/>
      <c r="Q243" s="316"/>
      <c r="R243" s="316"/>
      <c r="S243" s="316"/>
      <c r="T243" s="316"/>
      <c r="U243" s="316"/>
      <c r="V243" s="316"/>
      <c r="W243" s="316"/>
      <c r="X243" s="303"/>
      <c r="Y243" s="303"/>
    </row>
    <row r="244" spans="1:29" ht="16.5" customHeight="1" x14ac:dyDescent="0.25">
      <c r="A244" s="55" t="s">
        <v>379</v>
      </c>
      <c r="B244" s="55" t="s">
        <v>380</v>
      </c>
      <c r="C244" s="32">
        <v>4301180007</v>
      </c>
      <c r="D244" s="387">
        <v>4680115881808</v>
      </c>
      <c r="E244" s="332"/>
      <c r="F244" s="307">
        <v>0.1</v>
      </c>
      <c r="G244" s="33">
        <v>20</v>
      </c>
      <c r="H244" s="307">
        <v>2</v>
      </c>
      <c r="I244" s="307">
        <v>2.2400000000000002</v>
      </c>
      <c r="J244" s="33">
        <v>238</v>
      </c>
      <c r="K244" s="34" t="s">
        <v>381</v>
      </c>
      <c r="L244" s="33">
        <v>730</v>
      </c>
      <c r="M244" s="526" t="str">
        <f>HYPERLINK("https:///products/Охлажденные/Стародворье/Бордо/Паштеты/P003253/","Паштеты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4" s="389"/>
      <c r="O244" s="389"/>
      <c r="P244" s="389"/>
      <c r="Q244" s="332"/>
      <c r="R244" s="35"/>
      <c r="S244" s="35"/>
      <c r="T244" s="36" t="s">
        <v>63</v>
      </c>
      <c r="U244" s="308">
        <v>0</v>
      </c>
      <c r="V244" s="309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193" t="s">
        <v>1</v>
      </c>
    </row>
    <row r="245" spans="1:29" ht="27" customHeight="1" x14ac:dyDescent="0.25">
      <c r="A245" s="55" t="s">
        <v>382</v>
      </c>
      <c r="B245" s="55" t="s">
        <v>383</v>
      </c>
      <c r="C245" s="32">
        <v>4301180006</v>
      </c>
      <c r="D245" s="387">
        <v>4680115881822</v>
      </c>
      <c r="E245" s="332"/>
      <c r="F245" s="307">
        <v>0.1</v>
      </c>
      <c r="G245" s="33">
        <v>20</v>
      </c>
      <c r="H245" s="307">
        <v>2</v>
      </c>
      <c r="I245" s="307">
        <v>2.2400000000000002</v>
      </c>
      <c r="J245" s="33">
        <v>238</v>
      </c>
      <c r="K245" s="34" t="s">
        <v>381</v>
      </c>
      <c r="L245" s="33">
        <v>730</v>
      </c>
      <c r="M245" s="527" t="str">
        <f>HYPERLINK("https:///products/Охлажденные/Стародворье/Бордо/Паштеты/P003252/","Паштеты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5" s="389"/>
      <c r="O245" s="389"/>
      <c r="P245" s="389"/>
      <c r="Q245" s="332"/>
      <c r="R245" s="35"/>
      <c r="S245" s="35"/>
      <c r="T245" s="36" t="s">
        <v>63</v>
      </c>
      <c r="U245" s="308">
        <v>0</v>
      </c>
      <c r="V245" s="309">
        <f>IFERROR(IF(U245="",0,CEILING((U245/$H245),1)*$H245),"")</f>
        <v>0</v>
      </c>
      <c r="W245" s="37" t="str">
        <f>IFERROR(IF(V245=0,"",ROUNDUP(V245/H245,0)*0.00474),"")</f>
        <v/>
      </c>
      <c r="X245" s="57"/>
      <c r="Y245" s="58"/>
      <c r="AC245" s="194" t="s">
        <v>1</v>
      </c>
    </row>
    <row r="246" spans="1:29" ht="27" customHeight="1" x14ac:dyDescent="0.25">
      <c r="A246" s="55" t="s">
        <v>384</v>
      </c>
      <c r="B246" s="55" t="s">
        <v>385</v>
      </c>
      <c r="C246" s="32">
        <v>4301180001</v>
      </c>
      <c r="D246" s="387">
        <v>4680115880016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381</v>
      </c>
      <c r="L246" s="33">
        <v>730</v>
      </c>
      <c r="M246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6" s="389"/>
      <c r="O246" s="389"/>
      <c r="P246" s="389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195" t="s">
        <v>1</v>
      </c>
    </row>
    <row r="247" spans="1:29" x14ac:dyDescent="0.2">
      <c r="A247" s="391"/>
      <c r="B247" s="316"/>
      <c r="C247" s="316"/>
      <c r="D247" s="316"/>
      <c r="E247" s="316"/>
      <c r="F247" s="316"/>
      <c r="G247" s="316"/>
      <c r="H247" s="316"/>
      <c r="I247" s="316"/>
      <c r="J247" s="316"/>
      <c r="K247" s="316"/>
      <c r="L247" s="392"/>
      <c r="M247" s="390" t="s">
        <v>64</v>
      </c>
      <c r="N247" s="344"/>
      <c r="O247" s="344"/>
      <c r="P247" s="344"/>
      <c r="Q247" s="344"/>
      <c r="R247" s="344"/>
      <c r="S247" s="345"/>
      <c r="T247" s="38" t="s">
        <v>65</v>
      </c>
      <c r="U247" s="310">
        <f>IFERROR(U244/H244,"0")+IFERROR(U245/H245,"0")+IFERROR(U246/H246,"0")</f>
        <v>0</v>
      </c>
      <c r="V247" s="310">
        <f>IFERROR(V244/H244,"0")+IFERROR(V245/H245,"0")+IFERROR(V246/H246,"0")</f>
        <v>0</v>
      </c>
      <c r="W247" s="310">
        <f>IFERROR(IF(W244="",0,W244),"0")+IFERROR(IF(W245="",0,W245),"0")+IFERROR(IF(W246="",0,W246),"0")</f>
        <v>0</v>
      </c>
      <c r="X247" s="311"/>
      <c r="Y247" s="311"/>
    </row>
    <row r="248" spans="1:29" x14ac:dyDescent="0.2">
      <c r="A248" s="316"/>
      <c r="B248" s="316"/>
      <c r="C248" s="316"/>
      <c r="D248" s="316"/>
      <c r="E248" s="316"/>
      <c r="F248" s="316"/>
      <c r="G248" s="316"/>
      <c r="H248" s="316"/>
      <c r="I248" s="316"/>
      <c r="J248" s="316"/>
      <c r="K248" s="316"/>
      <c r="L248" s="392"/>
      <c r="M248" s="390" t="s">
        <v>64</v>
      </c>
      <c r="N248" s="344"/>
      <c r="O248" s="344"/>
      <c r="P248" s="344"/>
      <c r="Q248" s="344"/>
      <c r="R248" s="344"/>
      <c r="S248" s="345"/>
      <c r="T248" s="38" t="s">
        <v>63</v>
      </c>
      <c r="U248" s="310">
        <f>IFERROR(SUM(U244:U246),"0")</f>
        <v>0</v>
      </c>
      <c r="V248" s="310">
        <f>IFERROR(SUM(V244:V246),"0")</f>
        <v>0</v>
      </c>
      <c r="W248" s="38"/>
      <c r="X248" s="311"/>
      <c r="Y248" s="311"/>
    </row>
    <row r="249" spans="1:29" ht="16.5" customHeight="1" x14ac:dyDescent="0.25">
      <c r="A249" s="385" t="s">
        <v>386</v>
      </c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16"/>
      <c r="M249" s="316"/>
      <c r="N249" s="316"/>
      <c r="O249" s="316"/>
      <c r="P249" s="316"/>
      <c r="Q249" s="316"/>
      <c r="R249" s="316"/>
      <c r="S249" s="316"/>
      <c r="T249" s="316"/>
      <c r="U249" s="316"/>
      <c r="V249" s="316"/>
      <c r="W249" s="316"/>
      <c r="X249" s="304"/>
      <c r="Y249" s="304"/>
    </row>
    <row r="250" spans="1:29" ht="14.25" customHeight="1" x14ac:dyDescent="0.25">
      <c r="A250" s="386" t="s">
        <v>103</v>
      </c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16"/>
      <c r="M250" s="316"/>
      <c r="N250" s="316"/>
      <c r="O250" s="316"/>
      <c r="P250" s="316"/>
      <c r="Q250" s="316"/>
      <c r="R250" s="316"/>
      <c r="S250" s="316"/>
      <c r="T250" s="316"/>
      <c r="U250" s="316"/>
      <c r="V250" s="316"/>
      <c r="W250" s="316"/>
      <c r="X250" s="303"/>
      <c r="Y250" s="303"/>
    </row>
    <row r="251" spans="1:29" ht="27" customHeight="1" x14ac:dyDescent="0.25">
      <c r="A251" s="55" t="s">
        <v>387</v>
      </c>
      <c r="B251" s="55" t="s">
        <v>388</v>
      </c>
      <c r="C251" s="32">
        <v>4301011315</v>
      </c>
      <c r="D251" s="387">
        <v>4607091387421</v>
      </c>
      <c r="E251" s="332"/>
      <c r="F251" s="307">
        <v>1.35</v>
      </c>
      <c r="G251" s="33">
        <v>8</v>
      </c>
      <c r="H251" s="307">
        <v>10.8</v>
      </c>
      <c r="I251" s="307">
        <v>11.28</v>
      </c>
      <c r="J251" s="33">
        <v>56</v>
      </c>
      <c r="K251" s="34" t="s">
        <v>99</v>
      </c>
      <c r="L251" s="33">
        <v>55</v>
      </c>
      <c r="M251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1" s="389"/>
      <c r="O251" s="389"/>
      <c r="P251" s="389"/>
      <c r="Q251" s="332"/>
      <c r="R251" s="35"/>
      <c r="S251" s="35"/>
      <c r="T251" s="36" t="s">
        <v>63</v>
      </c>
      <c r="U251" s="308">
        <v>100</v>
      </c>
      <c r="V251" s="309">
        <f t="shared" ref="V251:V257" si="13">IFERROR(IF(U251="",0,CEILING((U251/$H251),1)*$H251),"")</f>
        <v>108</v>
      </c>
      <c r="W251" s="37">
        <f>IFERROR(IF(V251=0,"",ROUNDUP(V251/H251,0)*0.02175),"")</f>
        <v>0.21749999999999997</v>
      </c>
      <c r="X251" s="57"/>
      <c r="Y251" s="58"/>
      <c r="AC251" s="196" t="s">
        <v>1</v>
      </c>
    </row>
    <row r="252" spans="1:29" ht="27" customHeight="1" x14ac:dyDescent="0.25">
      <c r="A252" s="55" t="s">
        <v>387</v>
      </c>
      <c r="B252" s="55" t="s">
        <v>389</v>
      </c>
      <c r="C252" s="32">
        <v>4301011121</v>
      </c>
      <c r="D252" s="387">
        <v>4607091387421</v>
      </c>
      <c r="E252" s="332"/>
      <c r="F252" s="307">
        <v>1.35</v>
      </c>
      <c r="G252" s="33">
        <v>8</v>
      </c>
      <c r="H252" s="307">
        <v>10.8</v>
      </c>
      <c r="I252" s="307">
        <v>11.28</v>
      </c>
      <c r="J252" s="33">
        <v>48</v>
      </c>
      <c r="K252" s="34" t="s">
        <v>313</v>
      </c>
      <c r="L252" s="33">
        <v>55</v>
      </c>
      <c r="M252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2" s="389"/>
      <c r="O252" s="389"/>
      <c r="P252" s="389"/>
      <c r="Q252" s="332"/>
      <c r="R252" s="35"/>
      <c r="S252" s="35"/>
      <c r="T252" s="36" t="s">
        <v>63</v>
      </c>
      <c r="U252" s="308">
        <v>0</v>
      </c>
      <c r="V252" s="309">
        <f t="shared" si="13"/>
        <v>0</v>
      </c>
      <c r="W252" s="37" t="str">
        <f>IFERROR(IF(V252=0,"",ROUNDUP(V252/H252,0)*0.02039),"")</f>
        <v/>
      </c>
      <c r="X252" s="57"/>
      <c r="Y252" s="58"/>
      <c r="AC252" s="197" t="s">
        <v>1</v>
      </c>
    </row>
    <row r="253" spans="1:29" ht="27" customHeight="1" x14ac:dyDescent="0.25">
      <c r="A253" s="55" t="s">
        <v>390</v>
      </c>
      <c r="B253" s="55" t="s">
        <v>391</v>
      </c>
      <c r="C253" s="32">
        <v>4301011322</v>
      </c>
      <c r="D253" s="387">
        <v>4607091387452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126</v>
      </c>
      <c r="L253" s="33">
        <v>55</v>
      </c>
      <c r="M253" s="53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3" s="389"/>
      <c r="O253" s="389"/>
      <c r="P253" s="389"/>
      <c r="Q253" s="332"/>
      <c r="R253" s="35"/>
      <c r="S253" s="35"/>
      <c r="T253" s="36" t="s">
        <v>63</v>
      </c>
      <c r="U253" s="308">
        <v>0</v>
      </c>
      <c r="V253" s="309">
        <f t="shared" si="13"/>
        <v>0</v>
      </c>
      <c r="W253" s="37" t="str">
        <f>IFERROR(IF(V253=0,"",ROUNDUP(V253/H253,0)*0.02175),"")</f>
        <v/>
      </c>
      <c r="X253" s="57"/>
      <c r="Y253" s="58"/>
      <c r="AC253" s="198" t="s">
        <v>1</v>
      </c>
    </row>
    <row r="254" spans="1:29" ht="27" customHeight="1" x14ac:dyDescent="0.25">
      <c r="A254" s="55" t="s">
        <v>390</v>
      </c>
      <c r="B254" s="55" t="s">
        <v>392</v>
      </c>
      <c r="C254" s="32">
        <v>4301011396</v>
      </c>
      <c r="D254" s="387">
        <v>4607091387452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313</v>
      </c>
      <c r="L254" s="33">
        <v>55</v>
      </c>
      <c r="M254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4" s="389"/>
      <c r="O254" s="389"/>
      <c r="P254" s="389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199" t="s">
        <v>1</v>
      </c>
    </row>
    <row r="255" spans="1:29" ht="27" customHeight="1" x14ac:dyDescent="0.25">
      <c r="A255" s="55" t="s">
        <v>393</v>
      </c>
      <c r="B255" s="55" t="s">
        <v>394</v>
      </c>
      <c r="C255" s="32">
        <v>4301011313</v>
      </c>
      <c r="D255" s="387">
        <v>4607091385984</v>
      </c>
      <c r="E255" s="332"/>
      <c r="F255" s="307">
        <v>1.35</v>
      </c>
      <c r="G255" s="33">
        <v>8</v>
      </c>
      <c r="H255" s="307">
        <v>10.8</v>
      </c>
      <c r="I255" s="307">
        <v>11.28</v>
      </c>
      <c r="J255" s="33">
        <v>56</v>
      </c>
      <c r="K255" s="34" t="s">
        <v>99</v>
      </c>
      <c r="L255" s="33">
        <v>55</v>
      </c>
      <c r="M255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5" s="389"/>
      <c r="O255" s="389"/>
      <c r="P255" s="389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200" t="s">
        <v>1</v>
      </c>
    </row>
    <row r="256" spans="1:29" ht="27" customHeight="1" x14ac:dyDescent="0.25">
      <c r="A256" s="55" t="s">
        <v>395</v>
      </c>
      <c r="B256" s="55" t="s">
        <v>396</v>
      </c>
      <c r="C256" s="32">
        <v>4301011316</v>
      </c>
      <c r="D256" s="387">
        <v>4607091387438</v>
      </c>
      <c r="E256" s="332"/>
      <c r="F256" s="307">
        <v>0.5</v>
      </c>
      <c r="G256" s="33">
        <v>10</v>
      </c>
      <c r="H256" s="307">
        <v>5</v>
      </c>
      <c r="I256" s="307">
        <v>5.24</v>
      </c>
      <c r="J256" s="33">
        <v>120</v>
      </c>
      <c r="K256" s="34" t="s">
        <v>99</v>
      </c>
      <c r="L256" s="33">
        <v>55</v>
      </c>
      <c r="M256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6" s="389"/>
      <c r="O256" s="389"/>
      <c r="P256" s="389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IFERROR(IF(V256=0,"",ROUNDUP(V256/H256,0)*0.00937),"")</f>
        <v/>
      </c>
      <c r="X256" s="57"/>
      <c r="Y256" s="58"/>
      <c r="AC256" s="201" t="s">
        <v>1</v>
      </c>
    </row>
    <row r="257" spans="1:29" ht="27" customHeight="1" x14ac:dyDescent="0.25">
      <c r="A257" s="55" t="s">
        <v>397</v>
      </c>
      <c r="B257" s="55" t="s">
        <v>398</v>
      </c>
      <c r="C257" s="32">
        <v>4301011318</v>
      </c>
      <c r="D257" s="387">
        <v>4607091387469</v>
      </c>
      <c r="E257" s="332"/>
      <c r="F257" s="307">
        <v>0.5</v>
      </c>
      <c r="G257" s="33">
        <v>10</v>
      </c>
      <c r="H257" s="307">
        <v>5</v>
      </c>
      <c r="I257" s="307">
        <v>5.21</v>
      </c>
      <c r="J257" s="33">
        <v>120</v>
      </c>
      <c r="K257" s="34" t="s">
        <v>62</v>
      </c>
      <c r="L257" s="33">
        <v>55</v>
      </c>
      <c r="M257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7" s="389"/>
      <c r="O257" s="389"/>
      <c r="P257" s="389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IFERROR(IF(V257=0,"",ROUNDUP(V257/H257,0)*0.00937),"")</f>
        <v/>
      </c>
      <c r="X257" s="57"/>
      <c r="Y257" s="58"/>
      <c r="AC257" s="202" t="s">
        <v>1</v>
      </c>
    </row>
    <row r="258" spans="1:29" x14ac:dyDescent="0.2">
      <c r="A258" s="391"/>
      <c r="B258" s="316"/>
      <c r="C258" s="316"/>
      <c r="D258" s="316"/>
      <c r="E258" s="316"/>
      <c r="F258" s="316"/>
      <c r="G258" s="316"/>
      <c r="H258" s="316"/>
      <c r="I258" s="316"/>
      <c r="J258" s="316"/>
      <c r="K258" s="316"/>
      <c r="L258" s="392"/>
      <c r="M258" s="390" t="s">
        <v>64</v>
      </c>
      <c r="N258" s="344"/>
      <c r="O258" s="344"/>
      <c r="P258" s="344"/>
      <c r="Q258" s="344"/>
      <c r="R258" s="344"/>
      <c r="S258" s="345"/>
      <c r="T258" s="38" t="s">
        <v>65</v>
      </c>
      <c r="U258" s="310">
        <f>IFERROR(U251/H251,"0")+IFERROR(U252/H252,"0")+IFERROR(U253/H253,"0")+IFERROR(U254/H254,"0")+IFERROR(U255/H255,"0")+IFERROR(U256/H256,"0")+IFERROR(U257/H257,"0")</f>
        <v>9.2592592592592595</v>
      </c>
      <c r="V258" s="310">
        <f>IFERROR(V251/H251,"0")+IFERROR(V252/H252,"0")+IFERROR(V253/H253,"0")+IFERROR(V254/H254,"0")+IFERROR(V255/H255,"0")+IFERROR(V256/H256,"0")+IFERROR(V257/H257,"0")</f>
        <v>10</v>
      </c>
      <c r="W258" s="310">
        <f>IFERROR(IF(W251="",0,W251),"0")+IFERROR(IF(W252="",0,W252),"0")+IFERROR(IF(W253="",0,W253),"0")+IFERROR(IF(W254="",0,W254),"0")+IFERROR(IF(W255="",0,W255),"0")+IFERROR(IF(W256="",0,W256),"0")+IFERROR(IF(W257="",0,W257),"0")</f>
        <v>0.21749999999999997</v>
      </c>
      <c r="X258" s="311"/>
      <c r="Y258" s="311"/>
    </row>
    <row r="259" spans="1:29" x14ac:dyDescent="0.2">
      <c r="A259" s="316"/>
      <c r="B259" s="316"/>
      <c r="C259" s="316"/>
      <c r="D259" s="316"/>
      <c r="E259" s="316"/>
      <c r="F259" s="316"/>
      <c r="G259" s="316"/>
      <c r="H259" s="316"/>
      <c r="I259" s="316"/>
      <c r="J259" s="316"/>
      <c r="K259" s="316"/>
      <c r="L259" s="392"/>
      <c r="M259" s="390" t="s">
        <v>64</v>
      </c>
      <c r="N259" s="344"/>
      <c r="O259" s="344"/>
      <c r="P259" s="344"/>
      <c r="Q259" s="344"/>
      <c r="R259" s="344"/>
      <c r="S259" s="345"/>
      <c r="T259" s="38" t="s">
        <v>63</v>
      </c>
      <c r="U259" s="310">
        <f>IFERROR(SUM(U251:U257),"0")</f>
        <v>100</v>
      </c>
      <c r="V259" s="310">
        <f>IFERROR(SUM(V251:V257),"0")</f>
        <v>108</v>
      </c>
      <c r="W259" s="38"/>
      <c r="X259" s="311"/>
      <c r="Y259" s="311"/>
    </row>
    <row r="260" spans="1:29" ht="14.25" customHeight="1" x14ac:dyDescent="0.25">
      <c r="A260" s="386" t="s">
        <v>59</v>
      </c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16"/>
      <c r="M260" s="316"/>
      <c r="N260" s="316"/>
      <c r="O260" s="316"/>
      <c r="P260" s="316"/>
      <c r="Q260" s="316"/>
      <c r="R260" s="316"/>
      <c r="S260" s="316"/>
      <c r="T260" s="316"/>
      <c r="U260" s="316"/>
      <c r="V260" s="316"/>
      <c r="W260" s="316"/>
      <c r="X260" s="303"/>
      <c r="Y260" s="303"/>
    </row>
    <row r="261" spans="1:29" ht="27" customHeight="1" x14ac:dyDescent="0.25">
      <c r="A261" s="55" t="s">
        <v>399</v>
      </c>
      <c r="B261" s="55" t="s">
        <v>400</v>
      </c>
      <c r="C261" s="32">
        <v>4301031154</v>
      </c>
      <c r="D261" s="387">
        <v>4607091387292</v>
      </c>
      <c r="E261" s="332"/>
      <c r="F261" s="307">
        <v>0.73</v>
      </c>
      <c r="G261" s="33">
        <v>6</v>
      </c>
      <c r="H261" s="307">
        <v>4.38</v>
      </c>
      <c r="I261" s="307">
        <v>4.6399999999999997</v>
      </c>
      <c r="J261" s="33">
        <v>156</v>
      </c>
      <c r="K261" s="34" t="s">
        <v>62</v>
      </c>
      <c r="L261" s="33">
        <v>45</v>
      </c>
      <c r="M261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1" s="389"/>
      <c r="O261" s="389"/>
      <c r="P261" s="389"/>
      <c r="Q261" s="332"/>
      <c r="R261" s="35"/>
      <c r="S261" s="35"/>
      <c r="T261" s="36" t="s">
        <v>63</v>
      </c>
      <c r="U261" s="308">
        <v>0</v>
      </c>
      <c r="V261" s="309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03" t="s">
        <v>1</v>
      </c>
    </row>
    <row r="262" spans="1:29" ht="27" customHeight="1" x14ac:dyDescent="0.25">
      <c r="A262" s="55" t="s">
        <v>401</v>
      </c>
      <c r="B262" s="55" t="s">
        <v>402</v>
      </c>
      <c r="C262" s="32">
        <v>4301031155</v>
      </c>
      <c r="D262" s="387">
        <v>4607091387315</v>
      </c>
      <c r="E262" s="332"/>
      <c r="F262" s="307">
        <v>0.7</v>
      </c>
      <c r="G262" s="33">
        <v>4</v>
      </c>
      <c r="H262" s="307">
        <v>2.8</v>
      </c>
      <c r="I262" s="307">
        <v>3.048</v>
      </c>
      <c r="J262" s="33">
        <v>156</v>
      </c>
      <c r="K262" s="34" t="s">
        <v>62</v>
      </c>
      <c r="L262" s="33">
        <v>45</v>
      </c>
      <c r="M262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2" s="389"/>
      <c r="O262" s="389"/>
      <c r="P262" s="389"/>
      <c r="Q262" s="332"/>
      <c r="R262" s="35"/>
      <c r="S262" s="35"/>
      <c r="T262" s="36" t="s">
        <v>63</v>
      </c>
      <c r="U262" s="308">
        <v>0</v>
      </c>
      <c r="V262" s="309">
        <f>IFERROR(IF(U262="",0,CEILING((U262/$H262),1)*$H262),"")</f>
        <v>0</v>
      </c>
      <c r="W262" s="37" t="str">
        <f>IFERROR(IF(V262=0,"",ROUNDUP(V262/H262,0)*0.00753),"")</f>
        <v/>
      </c>
      <c r="X262" s="57"/>
      <c r="Y262" s="58"/>
      <c r="AC262" s="204" t="s">
        <v>1</v>
      </c>
    </row>
    <row r="263" spans="1:29" x14ac:dyDescent="0.2">
      <c r="A263" s="391"/>
      <c r="B263" s="316"/>
      <c r="C263" s="316"/>
      <c r="D263" s="316"/>
      <c r="E263" s="316"/>
      <c r="F263" s="316"/>
      <c r="G263" s="316"/>
      <c r="H263" s="316"/>
      <c r="I263" s="316"/>
      <c r="J263" s="316"/>
      <c r="K263" s="316"/>
      <c r="L263" s="392"/>
      <c r="M263" s="390" t="s">
        <v>64</v>
      </c>
      <c r="N263" s="344"/>
      <c r="O263" s="344"/>
      <c r="P263" s="344"/>
      <c r="Q263" s="344"/>
      <c r="R263" s="344"/>
      <c r="S263" s="345"/>
      <c r="T263" s="38" t="s">
        <v>65</v>
      </c>
      <c r="U263" s="310">
        <f>IFERROR(U261/H261,"0")+IFERROR(U262/H262,"0")</f>
        <v>0</v>
      </c>
      <c r="V263" s="310">
        <f>IFERROR(V261/H261,"0")+IFERROR(V262/H262,"0")</f>
        <v>0</v>
      </c>
      <c r="W263" s="310">
        <f>IFERROR(IF(W261="",0,W261),"0")+IFERROR(IF(W262="",0,W262),"0")</f>
        <v>0</v>
      </c>
      <c r="X263" s="311"/>
      <c r="Y263" s="311"/>
    </row>
    <row r="264" spans="1:29" x14ac:dyDescent="0.2">
      <c r="A264" s="316"/>
      <c r="B264" s="316"/>
      <c r="C264" s="316"/>
      <c r="D264" s="316"/>
      <c r="E264" s="316"/>
      <c r="F264" s="316"/>
      <c r="G264" s="316"/>
      <c r="H264" s="316"/>
      <c r="I264" s="316"/>
      <c r="J264" s="316"/>
      <c r="K264" s="316"/>
      <c r="L264" s="392"/>
      <c r="M264" s="390" t="s">
        <v>64</v>
      </c>
      <c r="N264" s="344"/>
      <c r="O264" s="344"/>
      <c r="P264" s="344"/>
      <c r="Q264" s="344"/>
      <c r="R264" s="344"/>
      <c r="S264" s="345"/>
      <c r="T264" s="38" t="s">
        <v>63</v>
      </c>
      <c r="U264" s="310">
        <f>IFERROR(SUM(U261:U262),"0")</f>
        <v>0</v>
      </c>
      <c r="V264" s="310">
        <f>IFERROR(SUM(V261:V262),"0")</f>
        <v>0</v>
      </c>
      <c r="W264" s="38"/>
      <c r="X264" s="311"/>
      <c r="Y264" s="311"/>
    </row>
    <row r="265" spans="1:29" ht="16.5" customHeight="1" x14ac:dyDescent="0.25">
      <c r="A265" s="385" t="s">
        <v>403</v>
      </c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16"/>
      <c r="M265" s="316"/>
      <c r="N265" s="316"/>
      <c r="O265" s="316"/>
      <c r="P265" s="316"/>
      <c r="Q265" s="316"/>
      <c r="R265" s="316"/>
      <c r="S265" s="316"/>
      <c r="T265" s="316"/>
      <c r="U265" s="316"/>
      <c r="V265" s="316"/>
      <c r="W265" s="316"/>
      <c r="X265" s="304"/>
      <c r="Y265" s="304"/>
    </row>
    <row r="266" spans="1:29" ht="14.25" customHeight="1" x14ac:dyDescent="0.25">
      <c r="A266" s="386" t="s">
        <v>59</v>
      </c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16"/>
      <c r="M266" s="316"/>
      <c r="N266" s="316"/>
      <c r="O266" s="316"/>
      <c r="P266" s="316"/>
      <c r="Q266" s="316"/>
      <c r="R266" s="316"/>
      <c r="S266" s="316"/>
      <c r="T266" s="316"/>
      <c r="U266" s="316"/>
      <c r="V266" s="316"/>
      <c r="W266" s="316"/>
      <c r="X266" s="303"/>
      <c r="Y266" s="303"/>
    </row>
    <row r="267" spans="1:29" ht="37.5" customHeight="1" x14ac:dyDescent="0.25">
      <c r="A267" s="55" t="s">
        <v>404</v>
      </c>
      <c r="B267" s="55" t="s">
        <v>405</v>
      </c>
      <c r="C267" s="32">
        <v>4301030368</v>
      </c>
      <c r="D267" s="387">
        <v>4607091383232</v>
      </c>
      <c r="E267" s="332"/>
      <c r="F267" s="307">
        <v>0.28000000000000003</v>
      </c>
      <c r="G267" s="33">
        <v>6</v>
      </c>
      <c r="H267" s="307">
        <v>1.68</v>
      </c>
      <c r="I267" s="307">
        <v>2.6</v>
      </c>
      <c r="J267" s="33">
        <v>156</v>
      </c>
      <c r="K267" s="34" t="s">
        <v>62</v>
      </c>
      <c r="L267" s="33">
        <v>35</v>
      </c>
      <c r="M267" s="53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7" s="389"/>
      <c r="O267" s="389"/>
      <c r="P267" s="389"/>
      <c r="Q267" s="332"/>
      <c r="R267" s="35"/>
      <c r="S267" s="35"/>
      <c r="T267" s="36" t="s">
        <v>63</v>
      </c>
      <c r="U267" s="308">
        <v>280</v>
      </c>
      <c r="V267" s="309">
        <f>IFERROR(IF(U267="",0,CEILING((U267/$H267),1)*$H267),"")</f>
        <v>280.56</v>
      </c>
      <c r="W267" s="37">
        <f>IFERROR(IF(V267=0,"",ROUNDUP(V267/H267,0)*0.00753),"")</f>
        <v>1.2575100000000001</v>
      </c>
      <c r="X267" s="57"/>
      <c r="Y267" s="58"/>
      <c r="AC267" s="205" t="s">
        <v>1</v>
      </c>
    </row>
    <row r="268" spans="1:29" ht="27" customHeight="1" x14ac:dyDescent="0.25">
      <c r="A268" s="55" t="s">
        <v>406</v>
      </c>
      <c r="B268" s="55" t="s">
        <v>407</v>
      </c>
      <c r="C268" s="32">
        <v>4301031066</v>
      </c>
      <c r="D268" s="387">
        <v>4607091383836</v>
      </c>
      <c r="E268" s="332"/>
      <c r="F268" s="307">
        <v>0.3</v>
      </c>
      <c r="G268" s="33">
        <v>6</v>
      </c>
      <c r="H268" s="307">
        <v>1.8</v>
      </c>
      <c r="I268" s="307">
        <v>2.048</v>
      </c>
      <c r="J268" s="33">
        <v>156</v>
      </c>
      <c r="K268" s="34" t="s">
        <v>62</v>
      </c>
      <c r="L268" s="33">
        <v>40</v>
      </c>
      <c r="M268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8" s="389"/>
      <c r="O268" s="389"/>
      <c r="P268" s="389"/>
      <c r="Q268" s="332"/>
      <c r="R268" s="35"/>
      <c r="S268" s="35"/>
      <c r="T268" s="36" t="s">
        <v>63</v>
      </c>
      <c r="U268" s="308">
        <v>15</v>
      </c>
      <c r="V268" s="309">
        <f>IFERROR(IF(U268="",0,CEILING((U268/$H268),1)*$H268),"")</f>
        <v>16.2</v>
      </c>
      <c r="W268" s="37">
        <f>IFERROR(IF(V268=0,"",ROUNDUP(V268/H268,0)*0.00753),"")</f>
        <v>6.7769999999999997E-2</v>
      </c>
      <c r="X268" s="57"/>
      <c r="Y268" s="58"/>
      <c r="AC268" s="206" t="s">
        <v>1</v>
      </c>
    </row>
    <row r="269" spans="1:29" x14ac:dyDescent="0.2">
      <c r="A269" s="391"/>
      <c r="B269" s="316"/>
      <c r="C269" s="316"/>
      <c r="D269" s="316"/>
      <c r="E269" s="316"/>
      <c r="F269" s="316"/>
      <c r="G269" s="316"/>
      <c r="H269" s="316"/>
      <c r="I269" s="316"/>
      <c r="J269" s="316"/>
      <c r="K269" s="316"/>
      <c r="L269" s="392"/>
      <c r="M269" s="390" t="s">
        <v>64</v>
      </c>
      <c r="N269" s="344"/>
      <c r="O269" s="344"/>
      <c r="P269" s="344"/>
      <c r="Q269" s="344"/>
      <c r="R269" s="344"/>
      <c r="S269" s="345"/>
      <c r="T269" s="38" t="s">
        <v>65</v>
      </c>
      <c r="U269" s="310">
        <f>IFERROR(U267/H267,"0")+IFERROR(U268/H268,"0")</f>
        <v>175.00000000000003</v>
      </c>
      <c r="V269" s="310">
        <f>IFERROR(V267/H267,"0")+IFERROR(V268/H268,"0")</f>
        <v>176</v>
      </c>
      <c r="W269" s="310">
        <f>IFERROR(IF(W267="",0,W267),"0")+IFERROR(IF(W268="",0,W268),"0")</f>
        <v>1.3252800000000002</v>
      </c>
      <c r="X269" s="311"/>
      <c r="Y269" s="311"/>
    </row>
    <row r="270" spans="1:29" x14ac:dyDescent="0.2">
      <c r="A270" s="316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2"/>
      <c r="M270" s="390" t="s">
        <v>64</v>
      </c>
      <c r="N270" s="344"/>
      <c r="O270" s="344"/>
      <c r="P270" s="344"/>
      <c r="Q270" s="344"/>
      <c r="R270" s="344"/>
      <c r="S270" s="345"/>
      <c r="T270" s="38" t="s">
        <v>63</v>
      </c>
      <c r="U270" s="310">
        <f>IFERROR(SUM(U267:U268),"0")</f>
        <v>295</v>
      </c>
      <c r="V270" s="310">
        <f>IFERROR(SUM(V267:V268),"0")</f>
        <v>296.76</v>
      </c>
      <c r="W270" s="38"/>
      <c r="X270" s="311"/>
      <c r="Y270" s="311"/>
    </row>
    <row r="271" spans="1:29" ht="14.25" customHeight="1" x14ac:dyDescent="0.25">
      <c r="A271" s="386" t="s">
        <v>66</v>
      </c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16"/>
      <c r="M271" s="316"/>
      <c r="N271" s="316"/>
      <c r="O271" s="316"/>
      <c r="P271" s="316"/>
      <c r="Q271" s="316"/>
      <c r="R271" s="316"/>
      <c r="S271" s="316"/>
      <c r="T271" s="316"/>
      <c r="U271" s="316"/>
      <c r="V271" s="316"/>
      <c r="W271" s="316"/>
      <c r="X271" s="303"/>
      <c r="Y271" s="303"/>
    </row>
    <row r="272" spans="1:29" ht="27" customHeight="1" x14ac:dyDescent="0.25">
      <c r="A272" s="55" t="s">
        <v>408</v>
      </c>
      <c r="B272" s="55" t="s">
        <v>409</v>
      </c>
      <c r="C272" s="32">
        <v>4301051142</v>
      </c>
      <c r="D272" s="387">
        <v>4607091387919</v>
      </c>
      <c r="E272" s="332"/>
      <c r="F272" s="307">
        <v>1.35</v>
      </c>
      <c r="G272" s="33">
        <v>6</v>
      </c>
      <c r="H272" s="307">
        <v>8.1</v>
      </c>
      <c r="I272" s="307">
        <v>8.6639999999999997</v>
      </c>
      <c r="J272" s="33">
        <v>56</v>
      </c>
      <c r="K272" s="34" t="s">
        <v>62</v>
      </c>
      <c r="L272" s="33">
        <v>45</v>
      </c>
      <c r="M272" s="5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2" s="389"/>
      <c r="O272" s="389"/>
      <c r="P272" s="389"/>
      <c r="Q272" s="332"/>
      <c r="R272" s="35"/>
      <c r="S272" s="35"/>
      <c r="T272" s="36" t="s">
        <v>63</v>
      </c>
      <c r="U272" s="308">
        <v>0</v>
      </c>
      <c r="V272" s="309">
        <f>IFERROR(IF(U272="",0,CEILING((U272/$H272),1)*$H272),"")</f>
        <v>0</v>
      </c>
      <c r="W272" s="37" t="str">
        <f>IFERROR(IF(V272=0,"",ROUNDUP(V272/H272,0)*0.02175),"")</f>
        <v/>
      </c>
      <c r="X272" s="57"/>
      <c r="Y272" s="58"/>
      <c r="AC272" s="207" t="s">
        <v>1</v>
      </c>
    </row>
    <row r="273" spans="1:29" ht="27" customHeight="1" x14ac:dyDescent="0.25">
      <c r="A273" s="55" t="s">
        <v>410</v>
      </c>
      <c r="B273" s="55" t="s">
        <v>411</v>
      </c>
      <c r="C273" s="32">
        <v>4301051109</v>
      </c>
      <c r="D273" s="387">
        <v>4607091383942</v>
      </c>
      <c r="E273" s="332"/>
      <c r="F273" s="307">
        <v>0.42</v>
      </c>
      <c r="G273" s="33">
        <v>6</v>
      </c>
      <c r="H273" s="307">
        <v>2.52</v>
      </c>
      <c r="I273" s="307">
        <v>2.7919999999999998</v>
      </c>
      <c r="J273" s="33">
        <v>156</v>
      </c>
      <c r="K273" s="34" t="s">
        <v>126</v>
      </c>
      <c r="L273" s="33">
        <v>45</v>
      </c>
      <c r="M273" s="54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3" s="389"/>
      <c r="O273" s="389"/>
      <c r="P273" s="389"/>
      <c r="Q273" s="332"/>
      <c r="R273" s="35"/>
      <c r="S273" s="35"/>
      <c r="T273" s="36" t="s">
        <v>63</v>
      </c>
      <c r="U273" s="308">
        <v>420</v>
      </c>
      <c r="V273" s="309">
        <f>IFERROR(IF(U273="",0,CEILING((U273/$H273),1)*$H273),"")</f>
        <v>420.84</v>
      </c>
      <c r="W273" s="37">
        <f>IFERROR(IF(V273=0,"",ROUNDUP(V273/H273,0)*0.00753),"")</f>
        <v>1.2575100000000001</v>
      </c>
      <c r="X273" s="57"/>
      <c r="Y273" s="58"/>
      <c r="AC273" s="208" t="s">
        <v>1</v>
      </c>
    </row>
    <row r="274" spans="1:29" ht="27" customHeight="1" x14ac:dyDescent="0.25">
      <c r="A274" s="55" t="s">
        <v>412</v>
      </c>
      <c r="B274" s="55" t="s">
        <v>413</v>
      </c>
      <c r="C274" s="32">
        <v>4301051300</v>
      </c>
      <c r="D274" s="387">
        <v>4607091383959</v>
      </c>
      <c r="E274" s="332"/>
      <c r="F274" s="307">
        <v>0.42</v>
      </c>
      <c r="G274" s="33">
        <v>6</v>
      </c>
      <c r="H274" s="307">
        <v>2.52</v>
      </c>
      <c r="I274" s="307">
        <v>2.78</v>
      </c>
      <c r="J274" s="33">
        <v>156</v>
      </c>
      <c r="K274" s="34" t="s">
        <v>62</v>
      </c>
      <c r="L274" s="33">
        <v>35</v>
      </c>
      <c r="M274" s="54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4" s="389"/>
      <c r="O274" s="389"/>
      <c r="P274" s="389"/>
      <c r="Q274" s="33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209" t="s">
        <v>1</v>
      </c>
    </row>
    <row r="275" spans="1:29" x14ac:dyDescent="0.2">
      <c r="A275" s="391"/>
      <c r="B275" s="316"/>
      <c r="C275" s="316"/>
      <c r="D275" s="316"/>
      <c r="E275" s="316"/>
      <c r="F275" s="316"/>
      <c r="G275" s="316"/>
      <c r="H275" s="316"/>
      <c r="I275" s="316"/>
      <c r="J275" s="316"/>
      <c r="K275" s="316"/>
      <c r="L275" s="392"/>
      <c r="M275" s="390" t="s">
        <v>64</v>
      </c>
      <c r="N275" s="344"/>
      <c r="O275" s="344"/>
      <c r="P275" s="344"/>
      <c r="Q275" s="344"/>
      <c r="R275" s="344"/>
      <c r="S275" s="345"/>
      <c r="T275" s="38" t="s">
        <v>65</v>
      </c>
      <c r="U275" s="310">
        <f>IFERROR(U272/H272,"0")+IFERROR(U273/H273,"0")+IFERROR(U274/H274,"0")</f>
        <v>166.66666666666666</v>
      </c>
      <c r="V275" s="310">
        <f>IFERROR(V272/H272,"0")+IFERROR(V273/H273,"0")+IFERROR(V274/H274,"0")</f>
        <v>167</v>
      </c>
      <c r="W275" s="310">
        <f>IFERROR(IF(W272="",0,W272),"0")+IFERROR(IF(W273="",0,W273),"0")+IFERROR(IF(W274="",0,W274),"0")</f>
        <v>1.2575100000000001</v>
      </c>
      <c r="X275" s="311"/>
      <c r="Y275" s="311"/>
    </row>
    <row r="276" spans="1:29" x14ac:dyDescent="0.2">
      <c r="A276" s="316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2"/>
      <c r="M276" s="390" t="s">
        <v>64</v>
      </c>
      <c r="N276" s="344"/>
      <c r="O276" s="344"/>
      <c r="P276" s="344"/>
      <c r="Q276" s="344"/>
      <c r="R276" s="344"/>
      <c r="S276" s="345"/>
      <c r="T276" s="38" t="s">
        <v>63</v>
      </c>
      <c r="U276" s="310">
        <f>IFERROR(SUM(U272:U274),"0")</f>
        <v>420</v>
      </c>
      <c r="V276" s="310">
        <f>IFERROR(SUM(V272:V274),"0")</f>
        <v>420.84</v>
      </c>
      <c r="W276" s="38"/>
      <c r="X276" s="311"/>
      <c r="Y276" s="311"/>
    </row>
    <row r="277" spans="1:29" ht="14.25" customHeight="1" x14ac:dyDescent="0.25">
      <c r="A277" s="386" t="s">
        <v>198</v>
      </c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16"/>
      <c r="M277" s="316"/>
      <c r="N277" s="316"/>
      <c r="O277" s="316"/>
      <c r="P277" s="316"/>
      <c r="Q277" s="316"/>
      <c r="R277" s="316"/>
      <c r="S277" s="316"/>
      <c r="T277" s="316"/>
      <c r="U277" s="316"/>
      <c r="V277" s="316"/>
      <c r="W277" s="316"/>
      <c r="X277" s="303"/>
      <c r="Y277" s="303"/>
    </row>
    <row r="278" spans="1:29" ht="27" customHeight="1" x14ac:dyDescent="0.25">
      <c r="A278" s="55" t="s">
        <v>414</v>
      </c>
      <c r="B278" s="55" t="s">
        <v>415</v>
      </c>
      <c r="C278" s="32">
        <v>4301060324</v>
      </c>
      <c r="D278" s="387">
        <v>4607091388831</v>
      </c>
      <c r="E278" s="332"/>
      <c r="F278" s="307">
        <v>0.38</v>
      </c>
      <c r="G278" s="33">
        <v>6</v>
      </c>
      <c r="H278" s="307">
        <v>2.2799999999999998</v>
      </c>
      <c r="I278" s="307">
        <v>2.552</v>
      </c>
      <c r="J278" s="33">
        <v>156</v>
      </c>
      <c r="K278" s="34" t="s">
        <v>62</v>
      </c>
      <c r="L278" s="33">
        <v>40</v>
      </c>
      <c r="M278" s="5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8" s="389"/>
      <c r="O278" s="389"/>
      <c r="P278" s="389"/>
      <c r="Q278" s="332"/>
      <c r="R278" s="35"/>
      <c r="S278" s="35"/>
      <c r="T278" s="36" t="s">
        <v>63</v>
      </c>
      <c r="U278" s="308">
        <v>0</v>
      </c>
      <c r="V278" s="309">
        <f>IFERROR(IF(U278="",0,CEILING((U278/$H278),1)*$H278),"")</f>
        <v>0</v>
      </c>
      <c r="W278" s="37" t="str">
        <f>IFERROR(IF(V278=0,"",ROUNDUP(V278/H278,0)*0.00753),"")</f>
        <v/>
      </c>
      <c r="X278" s="57"/>
      <c r="Y278" s="58"/>
      <c r="AC278" s="210" t="s">
        <v>1</v>
      </c>
    </row>
    <row r="279" spans="1:29" x14ac:dyDescent="0.2">
      <c r="A279" s="391"/>
      <c r="B279" s="316"/>
      <c r="C279" s="316"/>
      <c r="D279" s="316"/>
      <c r="E279" s="316"/>
      <c r="F279" s="316"/>
      <c r="G279" s="316"/>
      <c r="H279" s="316"/>
      <c r="I279" s="316"/>
      <c r="J279" s="316"/>
      <c r="K279" s="316"/>
      <c r="L279" s="392"/>
      <c r="M279" s="390" t="s">
        <v>64</v>
      </c>
      <c r="N279" s="344"/>
      <c r="O279" s="344"/>
      <c r="P279" s="344"/>
      <c r="Q279" s="344"/>
      <c r="R279" s="344"/>
      <c r="S279" s="345"/>
      <c r="T279" s="38" t="s">
        <v>65</v>
      </c>
      <c r="U279" s="310">
        <f>IFERROR(U278/H278,"0")</f>
        <v>0</v>
      </c>
      <c r="V279" s="310">
        <f>IFERROR(V278/H278,"0")</f>
        <v>0</v>
      </c>
      <c r="W279" s="310">
        <f>IFERROR(IF(W278="",0,W278),"0")</f>
        <v>0</v>
      </c>
      <c r="X279" s="311"/>
      <c r="Y279" s="311"/>
    </row>
    <row r="280" spans="1:29" x14ac:dyDescent="0.2">
      <c r="A280" s="316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2"/>
      <c r="M280" s="390" t="s">
        <v>64</v>
      </c>
      <c r="N280" s="344"/>
      <c r="O280" s="344"/>
      <c r="P280" s="344"/>
      <c r="Q280" s="344"/>
      <c r="R280" s="344"/>
      <c r="S280" s="345"/>
      <c r="T280" s="38" t="s">
        <v>63</v>
      </c>
      <c r="U280" s="310">
        <f>IFERROR(SUM(U278:U278),"0")</f>
        <v>0</v>
      </c>
      <c r="V280" s="310">
        <f>IFERROR(SUM(V278:V278),"0")</f>
        <v>0</v>
      </c>
      <c r="W280" s="38"/>
      <c r="X280" s="311"/>
      <c r="Y280" s="311"/>
    </row>
    <row r="281" spans="1:29" ht="14.25" customHeight="1" x14ac:dyDescent="0.25">
      <c r="A281" s="386" t="s">
        <v>79</v>
      </c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16"/>
      <c r="M281" s="316"/>
      <c r="N281" s="316"/>
      <c r="O281" s="316"/>
      <c r="P281" s="316"/>
      <c r="Q281" s="316"/>
      <c r="R281" s="316"/>
      <c r="S281" s="316"/>
      <c r="T281" s="316"/>
      <c r="U281" s="316"/>
      <c r="V281" s="316"/>
      <c r="W281" s="316"/>
      <c r="X281" s="303"/>
      <c r="Y281" s="303"/>
    </row>
    <row r="282" spans="1:29" ht="27" customHeight="1" x14ac:dyDescent="0.25">
      <c r="A282" s="55" t="s">
        <v>416</v>
      </c>
      <c r="B282" s="55" t="s">
        <v>417</v>
      </c>
      <c r="C282" s="32">
        <v>4301032015</v>
      </c>
      <c r="D282" s="387">
        <v>4607091383102</v>
      </c>
      <c r="E282" s="332"/>
      <c r="F282" s="307">
        <v>0.17</v>
      </c>
      <c r="G282" s="33">
        <v>15</v>
      </c>
      <c r="H282" s="307">
        <v>2.5499999999999998</v>
      </c>
      <c r="I282" s="307">
        <v>2.9750000000000001</v>
      </c>
      <c r="J282" s="33">
        <v>156</v>
      </c>
      <c r="K282" s="34" t="s">
        <v>82</v>
      </c>
      <c r="L282" s="33">
        <v>180</v>
      </c>
      <c r="M282" s="54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2" s="389"/>
      <c r="O282" s="389"/>
      <c r="P282" s="389"/>
      <c r="Q282" s="332"/>
      <c r="R282" s="35"/>
      <c r="S282" s="35"/>
      <c r="T282" s="36" t="s">
        <v>63</v>
      </c>
      <c r="U282" s="308">
        <v>0</v>
      </c>
      <c r="V282" s="309">
        <f>IFERROR(IF(U282="",0,CEILING((U282/$H282),1)*$H282),"")</f>
        <v>0</v>
      </c>
      <c r="W282" s="37" t="str">
        <f>IFERROR(IF(V282=0,"",ROUNDUP(V282/H282,0)*0.00753),"")</f>
        <v/>
      </c>
      <c r="X282" s="57"/>
      <c r="Y282" s="58"/>
      <c r="AC282" s="211" t="s">
        <v>1</v>
      </c>
    </row>
    <row r="283" spans="1:29" x14ac:dyDescent="0.2">
      <c r="A283" s="391"/>
      <c r="B283" s="316"/>
      <c r="C283" s="316"/>
      <c r="D283" s="316"/>
      <c r="E283" s="316"/>
      <c r="F283" s="316"/>
      <c r="G283" s="316"/>
      <c r="H283" s="316"/>
      <c r="I283" s="316"/>
      <c r="J283" s="316"/>
      <c r="K283" s="316"/>
      <c r="L283" s="392"/>
      <c r="M283" s="390" t="s">
        <v>64</v>
      </c>
      <c r="N283" s="344"/>
      <c r="O283" s="344"/>
      <c r="P283" s="344"/>
      <c r="Q283" s="344"/>
      <c r="R283" s="344"/>
      <c r="S283" s="345"/>
      <c r="T283" s="38" t="s">
        <v>65</v>
      </c>
      <c r="U283" s="310">
        <f>IFERROR(U282/H282,"0")</f>
        <v>0</v>
      </c>
      <c r="V283" s="310">
        <f>IFERROR(V282/H282,"0")</f>
        <v>0</v>
      </c>
      <c r="W283" s="310">
        <f>IFERROR(IF(W282="",0,W282),"0")</f>
        <v>0</v>
      </c>
      <c r="X283" s="311"/>
      <c r="Y283" s="311"/>
    </row>
    <row r="284" spans="1:29" x14ac:dyDescent="0.2">
      <c r="A284" s="316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2"/>
      <c r="M284" s="390" t="s">
        <v>64</v>
      </c>
      <c r="N284" s="344"/>
      <c r="O284" s="344"/>
      <c r="P284" s="344"/>
      <c r="Q284" s="344"/>
      <c r="R284" s="344"/>
      <c r="S284" s="345"/>
      <c r="T284" s="38" t="s">
        <v>63</v>
      </c>
      <c r="U284" s="310">
        <f>IFERROR(SUM(U282:U282),"0")</f>
        <v>0</v>
      </c>
      <c r="V284" s="310">
        <f>IFERROR(SUM(V282:V282),"0")</f>
        <v>0</v>
      </c>
      <c r="W284" s="38"/>
      <c r="X284" s="311"/>
      <c r="Y284" s="311"/>
    </row>
    <row r="285" spans="1:29" ht="27.75" customHeight="1" x14ac:dyDescent="0.2">
      <c r="A285" s="383" t="s">
        <v>418</v>
      </c>
      <c r="B285" s="384"/>
      <c r="C285" s="384"/>
      <c r="D285" s="384"/>
      <c r="E285" s="384"/>
      <c r="F285" s="384"/>
      <c r="G285" s="384"/>
      <c r="H285" s="384"/>
      <c r="I285" s="384"/>
      <c r="J285" s="384"/>
      <c r="K285" s="384"/>
      <c r="L285" s="384"/>
      <c r="M285" s="384"/>
      <c r="N285" s="384"/>
      <c r="O285" s="384"/>
      <c r="P285" s="384"/>
      <c r="Q285" s="384"/>
      <c r="R285" s="384"/>
      <c r="S285" s="384"/>
      <c r="T285" s="384"/>
      <c r="U285" s="384"/>
      <c r="V285" s="384"/>
      <c r="W285" s="384"/>
      <c r="X285" s="49"/>
      <c r="Y285" s="49"/>
    </row>
    <row r="286" spans="1:29" ht="16.5" customHeight="1" x14ac:dyDescent="0.25">
      <c r="A286" s="385" t="s">
        <v>419</v>
      </c>
      <c r="B286" s="316"/>
      <c r="C286" s="316"/>
      <c r="D286" s="316"/>
      <c r="E286" s="316"/>
      <c r="F286" s="316"/>
      <c r="G286" s="316"/>
      <c r="H286" s="316"/>
      <c r="I286" s="316"/>
      <c r="J286" s="316"/>
      <c r="K286" s="316"/>
      <c r="L286" s="316"/>
      <c r="M286" s="316"/>
      <c r="N286" s="316"/>
      <c r="O286" s="316"/>
      <c r="P286" s="316"/>
      <c r="Q286" s="316"/>
      <c r="R286" s="316"/>
      <c r="S286" s="316"/>
      <c r="T286" s="316"/>
      <c r="U286" s="316"/>
      <c r="V286" s="316"/>
      <c r="W286" s="316"/>
      <c r="X286" s="304"/>
      <c r="Y286" s="304"/>
    </row>
    <row r="287" spans="1:29" ht="14.25" customHeight="1" x14ac:dyDescent="0.25">
      <c r="A287" s="386" t="s">
        <v>103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3"/>
      <c r="Y287" s="303"/>
    </row>
    <row r="288" spans="1:29" ht="27" customHeight="1" x14ac:dyDescent="0.25">
      <c r="A288" s="55" t="s">
        <v>420</v>
      </c>
      <c r="B288" s="55" t="s">
        <v>421</v>
      </c>
      <c r="C288" s="32">
        <v>4301011339</v>
      </c>
      <c r="D288" s="387">
        <v>4607091383997</v>
      </c>
      <c r="E288" s="332"/>
      <c r="F288" s="307">
        <v>2.5</v>
      </c>
      <c r="G288" s="33">
        <v>6</v>
      </c>
      <c r="H288" s="307">
        <v>15</v>
      </c>
      <c r="I288" s="307">
        <v>15.48</v>
      </c>
      <c r="J288" s="33">
        <v>48</v>
      </c>
      <c r="K288" s="34" t="s">
        <v>62</v>
      </c>
      <c r="L288" s="33">
        <v>60</v>
      </c>
      <c r="M288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8" s="389"/>
      <c r="O288" s="389"/>
      <c r="P288" s="389"/>
      <c r="Q288" s="332"/>
      <c r="R288" s="35"/>
      <c r="S288" s="35"/>
      <c r="T288" s="36" t="s">
        <v>63</v>
      </c>
      <c r="U288" s="308">
        <v>3200</v>
      </c>
      <c r="V288" s="309">
        <f t="shared" ref="V288:V295" si="14">IFERROR(IF(U288="",0,CEILING((U288/$H288),1)*$H288),"")</f>
        <v>3210</v>
      </c>
      <c r="W288" s="37">
        <f>IFERROR(IF(V288=0,"",ROUNDUP(V288/H288,0)*0.02175),"")</f>
        <v>4.6544999999999996</v>
      </c>
      <c r="X288" s="57"/>
      <c r="Y288" s="58"/>
      <c r="AC288" s="212" t="s">
        <v>1</v>
      </c>
    </row>
    <row r="289" spans="1:29" ht="27" customHeight="1" x14ac:dyDescent="0.25">
      <c r="A289" s="55" t="s">
        <v>420</v>
      </c>
      <c r="B289" s="55" t="s">
        <v>422</v>
      </c>
      <c r="C289" s="32">
        <v>4301011239</v>
      </c>
      <c r="D289" s="387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313</v>
      </c>
      <c r="L289" s="33">
        <v>60</v>
      </c>
      <c r="M289" s="54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89"/>
      <c r="O289" s="389"/>
      <c r="P289" s="389"/>
      <c r="Q289" s="332"/>
      <c r="R289" s="35"/>
      <c r="S289" s="35"/>
      <c r="T289" s="36" t="s">
        <v>63</v>
      </c>
      <c r="U289" s="308">
        <v>0</v>
      </c>
      <c r="V289" s="309">
        <f t="shared" si="14"/>
        <v>0</v>
      </c>
      <c r="W289" s="37" t="str">
        <f>IFERROR(IF(V289=0,"",ROUNDUP(V289/H289,0)*0.02039),"")</f>
        <v/>
      </c>
      <c r="X289" s="57"/>
      <c r="Y289" s="58"/>
      <c r="AC289" s="213" t="s">
        <v>1</v>
      </c>
    </row>
    <row r="290" spans="1:29" ht="27" customHeight="1" x14ac:dyDescent="0.25">
      <c r="A290" s="55" t="s">
        <v>423</v>
      </c>
      <c r="B290" s="55" t="s">
        <v>424</v>
      </c>
      <c r="C290" s="32">
        <v>4301011326</v>
      </c>
      <c r="D290" s="387">
        <v>4607091384130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0" s="389"/>
      <c r="O290" s="389"/>
      <c r="P290" s="389"/>
      <c r="Q290" s="332"/>
      <c r="R290" s="35"/>
      <c r="S290" s="35"/>
      <c r="T290" s="36" t="s">
        <v>63</v>
      </c>
      <c r="U290" s="308">
        <v>1000</v>
      </c>
      <c r="V290" s="309">
        <f t="shared" si="14"/>
        <v>1005</v>
      </c>
      <c r="W290" s="37">
        <f>IFERROR(IF(V290=0,"",ROUNDUP(V290/H290,0)*0.02175),"")</f>
        <v>1.4572499999999999</v>
      </c>
      <c r="X290" s="57"/>
      <c r="Y290" s="58"/>
      <c r="AC290" s="214" t="s">
        <v>1</v>
      </c>
    </row>
    <row r="291" spans="1:29" ht="27" customHeight="1" x14ac:dyDescent="0.25">
      <c r="A291" s="55" t="s">
        <v>423</v>
      </c>
      <c r="B291" s="55" t="s">
        <v>425</v>
      </c>
      <c r="C291" s="32">
        <v>4301011240</v>
      </c>
      <c r="D291" s="387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313</v>
      </c>
      <c r="L291" s="33">
        <v>60</v>
      </c>
      <c r="M291" s="54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89"/>
      <c r="O291" s="389"/>
      <c r="P291" s="389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IFERROR(IF(V291=0,"",ROUNDUP(V291/H291,0)*0.02039),"")</f>
        <v/>
      </c>
      <c r="X291" s="57"/>
      <c r="Y291" s="58"/>
      <c r="AC291" s="215" t="s">
        <v>1</v>
      </c>
    </row>
    <row r="292" spans="1:29" ht="16.5" customHeight="1" x14ac:dyDescent="0.25">
      <c r="A292" s="55" t="s">
        <v>426</v>
      </c>
      <c r="B292" s="55" t="s">
        <v>427</v>
      </c>
      <c r="C292" s="32">
        <v>4301011330</v>
      </c>
      <c r="D292" s="387">
        <v>4607091384147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62</v>
      </c>
      <c r="L292" s="33">
        <v>60</v>
      </c>
      <c r="M292" s="54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2" s="389"/>
      <c r="O292" s="389"/>
      <c r="P292" s="389"/>
      <c r="Q292" s="332"/>
      <c r="R292" s="35"/>
      <c r="S292" s="35"/>
      <c r="T292" s="36" t="s">
        <v>63</v>
      </c>
      <c r="U292" s="308">
        <v>1500</v>
      </c>
      <c r="V292" s="309">
        <f t="shared" si="14"/>
        <v>1500</v>
      </c>
      <c r="W292" s="37">
        <f>IFERROR(IF(V292=0,"",ROUNDUP(V292/H292,0)*0.02175),"")</f>
        <v>2.1749999999999998</v>
      </c>
      <c r="X292" s="57"/>
      <c r="Y292" s="58"/>
      <c r="AC292" s="216" t="s">
        <v>1</v>
      </c>
    </row>
    <row r="293" spans="1:29" ht="16.5" customHeight="1" x14ac:dyDescent="0.25">
      <c r="A293" s="55" t="s">
        <v>426</v>
      </c>
      <c r="B293" s="55" t="s">
        <v>428</v>
      </c>
      <c r="C293" s="32">
        <v>4301011238</v>
      </c>
      <c r="D293" s="387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313</v>
      </c>
      <c r="L293" s="33">
        <v>60</v>
      </c>
      <c r="M293" s="550" t="s">
        <v>429</v>
      </c>
      <c r="N293" s="389"/>
      <c r="O293" s="389"/>
      <c r="P293" s="389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IFERROR(IF(V293=0,"",ROUNDUP(V293/H293,0)*0.02039),"")</f>
        <v/>
      </c>
      <c r="X293" s="57"/>
      <c r="Y293" s="58"/>
      <c r="AC293" s="217" t="s">
        <v>1</v>
      </c>
    </row>
    <row r="294" spans="1:29" ht="27" customHeight="1" x14ac:dyDescent="0.25">
      <c r="A294" s="55" t="s">
        <v>430</v>
      </c>
      <c r="B294" s="55" t="s">
        <v>431</v>
      </c>
      <c r="C294" s="32">
        <v>4301011327</v>
      </c>
      <c r="D294" s="387">
        <v>4607091384154</v>
      </c>
      <c r="E294" s="332"/>
      <c r="F294" s="307">
        <v>0.5</v>
      </c>
      <c r="G294" s="33">
        <v>10</v>
      </c>
      <c r="H294" s="307">
        <v>5</v>
      </c>
      <c r="I294" s="307">
        <v>5.21</v>
      </c>
      <c r="J294" s="33">
        <v>120</v>
      </c>
      <c r="K294" s="34" t="s">
        <v>62</v>
      </c>
      <c r="L294" s="33">
        <v>60</v>
      </c>
      <c r="M294" s="55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4" s="389"/>
      <c r="O294" s="389"/>
      <c r="P294" s="389"/>
      <c r="Q294" s="332"/>
      <c r="R294" s="35"/>
      <c r="S294" s="35"/>
      <c r="T294" s="36" t="s">
        <v>63</v>
      </c>
      <c r="U294" s="308">
        <v>50</v>
      </c>
      <c r="V294" s="309">
        <f t="shared" si="14"/>
        <v>50</v>
      </c>
      <c r="W294" s="37">
        <f>IFERROR(IF(V294=0,"",ROUNDUP(V294/H294,0)*0.00937),"")</f>
        <v>9.3700000000000006E-2</v>
      </c>
      <c r="X294" s="57"/>
      <c r="Y294" s="58"/>
      <c r="AC294" s="218" t="s">
        <v>1</v>
      </c>
    </row>
    <row r="295" spans="1:29" ht="27" customHeight="1" x14ac:dyDescent="0.25">
      <c r="A295" s="55" t="s">
        <v>432</v>
      </c>
      <c r="B295" s="55" t="s">
        <v>433</v>
      </c>
      <c r="C295" s="32">
        <v>4301011332</v>
      </c>
      <c r="D295" s="387">
        <v>4607091384161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5" s="389"/>
      <c r="O295" s="389"/>
      <c r="P295" s="389"/>
      <c r="Q295" s="332"/>
      <c r="R295" s="35"/>
      <c r="S295" s="35"/>
      <c r="T295" s="36" t="s">
        <v>63</v>
      </c>
      <c r="U295" s="308">
        <v>15</v>
      </c>
      <c r="V295" s="309">
        <f t="shared" si="14"/>
        <v>15</v>
      </c>
      <c r="W295" s="37">
        <f>IFERROR(IF(V295=0,"",ROUNDUP(V295/H295,0)*0.00937),"")</f>
        <v>2.811E-2</v>
      </c>
      <c r="X295" s="57"/>
      <c r="Y295" s="58"/>
      <c r="AC295" s="219" t="s">
        <v>1</v>
      </c>
    </row>
    <row r="296" spans="1:29" x14ac:dyDescent="0.2">
      <c r="A296" s="391"/>
      <c r="B296" s="316"/>
      <c r="C296" s="316"/>
      <c r="D296" s="316"/>
      <c r="E296" s="316"/>
      <c r="F296" s="316"/>
      <c r="G296" s="316"/>
      <c r="H296" s="316"/>
      <c r="I296" s="316"/>
      <c r="J296" s="316"/>
      <c r="K296" s="316"/>
      <c r="L296" s="392"/>
      <c r="M296" s="390" t="s">
        <v>64</v>
      </c>
      <c r="N296" s="344"/>
      <c r="O296" s="344"/>
      <c r="P296" s="344"/>
      <c r="Q296" s="344"/>
      <c r="R296" s="344"/>
      <c r="S296" s="345"/>
      <c r="T296" s="38" t="s">
        <v>65</v>
      </c>
      <c r="U296" s="310">
        <f>IFERROR(U288/H288,"0")+IFERROR(U289/H289,"0")+IFERROR(U290/H290,"0")+IFERROR(U291/H291,"0")+IFERROR(U292/H292,"0")+IFERROR(U293/H293,"0")+IFERROR(U294/H294,"0")+IFERROR(U295/H295,"0")</f>
        <v>393</v>
      </c>
      <c r="V296" s="310">
        <f>IFERROR(V288/H288,"0")+IFERROR(V289/H289,"0")+IFERROR(V290/H290,"0")+IFERROR(V291/H291,"0")+IFERROR(V292/H292,"0")+IFERROR(V293/H293,"0")+IFERROR(V294/H294,"0")+IFERROR(V295/H295,"0")</f>
        <v>394</v>
      </c>
      <c r="W296" s="310">
        <f>IFERROR(IF(W288="",0,W288),"0")+IFERROR(IF(W289="",0,W289),"0")+IFERROR(IF(W290="",0,W290),"0")+IFERROR(IF(W291="",0,W291),"0")+IFERROR(IF(W292="",0,W292),"0")+IFERROR(IF(W293="",0,W293),"0")+IFERROR(IF(W294="",0,W294),"0")+IFERROR(IF(W295="",0,W295),"0")</f>
        <v>8.4085599999999996</v>
      </c>
      <c r="X296" s="311"/>
      <c r="Y296" s="311"/>
    </row>
    <row r="297" spans="1:29" x14ac:dyDescent="0.2">
      <c r="A297" s="316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2"/>
      <c r="M297" s="390" t="s">
        <v>64</v>
      </c>
      <c r="N297" s="344"/>
      <c r="O297" s="344"/>
      <c r="P297" s="344"/>
      <c r="Q297" s="344"/>
      <c r="R297" s="344"/>
      <c r="S297" s="345"/>
      <c r="T297" s="38" t="s">
        <v>63</v>
      </c>
      <c r="U297" s="310">
        <f>IFERROR(SUM(U288:U295),"0")</f>
        <v>5765</v>
      </c>
      <c r="V297" s="310">
        <f>IFERROR(SUM(V288:V295),"0")</f>
        <v>5780</v>
      </c>
      <c r="W297" s="38"/>
      <c r="X297" s="311"/>
      <c r="Y297" s="311"/>
    </row>
    <row r="298" spans="1:29" ht="14.25" customHeight="1" x14ac:dyDescent="0.25">
      <c r="A298" s="386" t="s">
        <v>96</v>
      </c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16"/>
      <c r="M298" s="316"/>
      <c r="N298" s="316"/>
      <c r="O298" s="316"/>
      <c r="P298" s="316"/>
      <c r="Q298" s="316"/>
      <c r="R298" s="316"/>
      <c r="S298" s="316"/>
      <c r="T298" s="316"/>
      <c r="U298" s="316"/>
      <c r="V298" s="316"/>
      <c r="W298" s="316"/>
      <c r="X298" s="303"/>
      <c r="Y298" s="303"/>
    </row>
    <row r="299" spans="1:29" ht="27" customHeight="1" x14ac:dyDescent="0.25">
      <c r="A299" s="55" t="s">
        <v>434</v>
      </c>
      <c r="B299" s="55" t="s">
        <v>435</v>
      </c>
      <c r="C299" s="32">
        <v>4301020178</v>
      </c>
      <c r="D299" s="387">
        <v>4607091383980</v>
      </c>
      <c r="E299" s="332"/>
      <c r="F299" s="307">
        <v>2.5</v>
      </c>
      <c r="G299" s="33">
        <v>6</v>
      </c>
      <c r="H299" s="307">
        <v>15</v>
      </c>
      <c r="I299" s="307">
        <v>15.48</v>
      </c>
      <c r="J299" s="33">
        <v>48</v>
      </c>
      <c r="K299" s="34" t="s">
        <v>99</v>
      </c>
      <c r="L299" s="33">
        <v>50</v>
      </c>
      <c r="M299" s="55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9" s="389"/>
      <c r="O299" s="389"/>
      <c r="P299" s="389"/>
      <c r="Q299" s="332"/>
      <c r="R299" s="35"/>
      <c r="S299" s="35"/>
      <c r="T299" s="36" t="s">
        <v>63</v>
      </c>
      <c r="U299" s="308">
        <v>1100</v>
      </c>
      <c r="V299" s="309">
        <f>IFERROR(IF(U299="",0,CEILING((U299/$H299),1)*$H299),"")</f>
        <v>1110</v>
      </c>
      <c r="W299" s="37">
        <f>IFERROR(IF(V299=0,"",ROUNDUP(V299/H299,0)*0.02175),"")</f>
        <v>1.6094999999999999</v>
      </c>
      <c r="X299" s="57"/>
      <c r="Y299" s="58"/>
      <c r="AC299" s="220" t="s">
        <v>1</v>
      </c>
    </row>
    <row r="300" spans="1:29" ht="27" customHeight="1" x14ac:dyDescent="0.25">
      <c r="A300" s="55" t="s">
        <v>436</v>
      </c>
      <c r="B300" s="55" t="s">
        <v>437</v>
      </c>
      <c r="C300" s="32">
        <v>4301020179</v>
      </c>
      <c r="D300" s="387">
        <v>4607091384178</v>
      </c>
      <c r="E300" s="332"/>
      <c r="F300" s="307">
        <v>0.4</v>
      </c>
      <c r="G300" s="33">
        <v>10</v>
      </c>
      <c r="H300" s="307">
        <v>4</v>
      </c>
      <c r="I300" s="307">
        <v>4.24</v>
      </c>
      <c r="J300" s="33">
        <v>120</v>
      </c>
      <c r="K300" s="34" t="s">
        <v>99</v>
      </c>
      <c r="L300" s="33">
        <v>50</v>
      </c>
      <c r="M300" s="55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0" s="389"/>
      <c r="O300" s="389"/>
      <c r="P300" s="389"/>
      <c r="Q300" s="332"/>
      <c r="R300" s="35"/>
      <c r="S300" s="35"/>
      <c r="T300" s="36" t="s">
        <v>63</v>
      </c>
      <c r="U300" s="308">
        <v>12</v>
      </c>
      <c r="V300" s="309">
        <f>IFERROR(IF(U300="",0,CEILING((U300/$H300),1)*$H300),"")</f>
        <v>12</v>
      </c>
      <c r="W300" s="37">
        <f>IFERROR(IF(V300=0,"",ROUNDUP(V300/H300,0)*0.00937),"")</f>
        <v>2.811E-2</v>
      </c>
      <c r="X300" s="57"/>
      <c r="Y300" s="58"/>
      <c r="AC300" s="221" t="s">
        <v>1</v>
      </c>
    </row>
    <row r="301" spans="1:29" x14ac:dyDescent="0.2">
      <c r="A301" s="391"/>
      <c r="B301" s="316"/>
      <c r="C301" s="316"/>
      <c r="D301" s="316"/>
      <c r="E301" s="316"/>
      <c r="F301" s="316"/>
      <c r="G301" s="316"/>
      <c r="H301" s="316"/>
      <c r="I301" s="316"/>
      <c r="J301" s="316"/>
      <c r="K301" s="316"/>
      <c r="L301" s="392"/>
      <c r="M301" s="390" t="s">
        <v>64</v>
      </c>
      <c r="N301" s="344"/>
      <c r="O301" s="344"/>
      <c r="P301" s="344"/>
      <c r="Q301" s="344"/>
      <c r="R301" s="344"/>
      <c r="S301" s="345"/>
      <c r="T301" s="38" t="s">
        <v>65</v>
      </c>
      <c r="U301" s="310">
        <f>IFERROR(U299/H299,"0")+IFERROR(U300/H300,"0")</f>
        <v>76.333333333333329</v>
      </c>
      <c r="V301" s="310">
        <f>IFERROR(V299/H299,"0")+IFERROR(V300/H300,"0")</f>
        <v>77</v>
      </c>
      <c r="W301" s="310">
        <f>IFERROR(IF(W299="",0,W299),"0")+IFERROR(IF(W300="",0,W300),"0")</f>
        <v>1.63761</v>
      </c>
      <c r="X301" s="311"/>
      <c r="Y301" s="311"/>
    </row>
    <row r="302" spans="1:29" x14ac:dyDescent="0.2">
      <c r="A302" s="316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2"/>
      <c r="M302" s="390" t="s">
        <v>64</v>
      </c>
      <c r="N302" s="344"/>
      <c r="O302" s="344"/>
      <c r="P302" s="344"/>
      <c r="Q302" s="344"/>
      <c r="R302" s="344"/>
      <c r="S302" s="345"/>
      <c r="T302" s="38" t="s">
        <v>63</v>
      </c>
      <c r="U302" s="310">
        <f>IFERROR(SUM(U299:U300),"0")</f>
        <v>1112</v>
      </c>
      <c r="V302" s="310">
        <f>IFERROR(SUM(V299:V300),"0")</f>
        <v>1122</v>
      </c>
      <c r="W302" s="38"/>
      <c r="X302" s="311"/>
      <c r="Y302" s="311"/>
    </row>
    <row r="303" spans="1:29" ht="14.25" customHeight="1" x14ac:dyDescent="0.25">
      <c r="A303" s="386" t="s">
        <v>59</v>
      </c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16"/>
      <c r="M303" s="316"/>
      <c r="N303" s="316"/>
      <c r="O303" s="316"/>
      <c r="P303" s="316"/>
      <c r="Q303" s="316"/>
      <c r="R303" s="316"/>
      <c r="S303" s="316"/>
      <c r="T303" s="316"/>
      <c r="U303" s="316"/>
      <c r="V303" s="316"/>
      <c r="W303" s="316"/>
      <c r="X303" s="303"/>
      <c r="Y303" s="303"/>
    </row>
    <row r="304" spans="1:29" ht="27" customHeight="1" x14ac:dyDescent="0.25">
      <c r="A304" s="55" t="s">
        <v>438</v>
      </c>
      <c r="B304" s="55" t="s">
        <v>439</v>
      </c>
      <c r="C304" s="32">
        <v>4301031137</v>
      </c>
      <c r="D304" s="387">
        <v>4607091384857</v>
      </c>
      <c r="E304" s="332"/>
      <c r="F304" s="307">
        <v>0.73</v>
      </c>
      <c r="G304" s="33">
        <v>6</v>
      </c>
      <c r="H304" s="307">
        <v>4.38</v>
      </c>
      <c r="I304" s="307">
        <v>4.58</v>
      </c>
      <c r="J304" s="33">
        <v>156</v>
      </c>
      <c r="K304" s="34" t="s">
        <v>62</v>
      </c>
      <c r="L304" s="33">
        <v>35</v>
      </c>
      <c r="M304" s="55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304" s="389"/>
      <c r="O304" s="389"/>
      <c r="P304" s="389"/>
      <c r="Q304" s="332"/>
      <c r="R304" s="35"/>
      <c r="S304" s="35"/>
      <c r="T304" s="36" t="s">
        <v>63</v>
      </c>
      <c r="U304" s="308">
        <v>0</v>
      </c>
      <c r="V304" s="309">
        <f>IFERROR(IF(U304="",0,CEILING((U304/$H304),1)*$H304),"")</f>
        <v>0</v>
      </c>
      <c r="W304" s="37" t="str">
        <f>IFERROR(IF(V304=0,"",ROUNDUP(V304/H304,0)*0.00753),"")</f>
        <v/>
      </c>
      <c r="X304" s="57"/>
      <c r="Y304" s="58"/>
      <c r="AC304" s="222" t="s">
        <v>1</v>
      </c>
    </row>
    <row r="305" spans="1:29" x14ac:dyDescent="0.2">
      <c r="A305" s="391"/>
      <c r="B305" s="316"/>
      <c r="C305" s="316"/>
      <c r="D305" s="316"/>
      <c r="E305" s="316"/>
      <c r="F305" s="316"/>
      <c r="G305" s="316"/>
      <c r="H305" s="316"/>
      <c r="I305" s="316"/>
      <c r="J305" s="316"/>
      <c r="K305" s="316"/>
      <c r="L305" s="392"/>
      <c r="M305" s="390" t="s">
        <v>64</v>
      </c>
      <c r="N305" s="344"/>
      <c r="O305" s="344"/>
      <c r="P305" s="344"/>
      <c r="Q305" s="344"/>
      <c r="R305" s="344"/>
      <c r="S305" s="345"/>
      <c r="T305" s="38" t="s">
        <v>65</v>
      </c>
      <c r="U305" s="310">
        <f>IFERROR(U304/H304,"0")</f>
        <v>0</v>
      </c>
      <c r="V305" s="310">
        <f>IFERROR(V304/H304,"0")</f>
        <v>0</v>
      </c>
      <c r="W305" s="310">
        <f>IFERROR(IF(W304="",0,W304),"0")</f>
        <v>0</v>
      </c>
      <c r="X305" s="311"/>
      <c r="Y305" s="311"/>
    </row>
    <row r="306" spans="1:29" x14ac:dyDescent="0.2">
      <c r="A306" s="316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2"/>
      <c r="M306" s="390" t="s">
        <v>64</v>
      </c>
      <c r="N306" s="344"/>
      <c r="O306" s="344"/>
      <c r="P306" s="344"/>
      <c r="Q306" s="344"/>
      <c r="R306" s="344"/>
      <c r="S306" s="345"/>
      <c r="T306" s="38" t="s">
        <v>63</v>
      </c>
      <c r="U306" s="310">
        <f>IFERROR(SUM(U304:U304),"0")</f>
        <v>0</v>
      </c>
      <c r="V306" s="310">
        <f>IFERROR(SUM(V304:V304),"0")</f>
        <v>0</v>
      </c>
      <c r="W306" s="38"/>
      <c r="X306" s="311"/>
      <c r="Y306" s="311"/>
    </row>
    <row r="307" spans="1:29" ht="14.25" customHeight="1" x14ac:dyDescent="0.25">
      <c r="A307" s="386" t="s">
        <v>66</v>
      </c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16"/>
      <c r="M307" s="316"/>
      <c r="N307" s="316"/>
      <c r="O307" s="316"/>
      <c r="P307" s="316"/>
      <c r="Q307" s="316"/>
      <c r="R307" s="316"/>
      <c r="S307" s="316"/>
      <c r="T307" s="316"/>
      <c r="U307" s="316"/>
      <c r="V307" s="316"/>
      <c r="W307" s="316"/>
      <c r="X307" s="303"/>
      <c r="Y307" s="303"/>
    </row>
    <row r="308" spans="1:29" ht="27" customHeight="1" x14ac:dyDescent="0.25">
      <c r="A308" s="55" t="s">
        <v>440</v>
      </c>
      <c r="B308" s="55" t="s">
        <v>441</v>
      </c>
      <c r="C308" s="32">
        <v>4301051298</v>
      </c>
      <c r="D308" s="387">
        <v>4607091384260</v>
      </c>
      <c r="E308" s="332"/>
      <c r="F308" s="307">
        <v>1.3</v>
      </c>
      <c r="G308" s="33">
        <v>6</v>
      </c>
      <c r="H308" s="307">
        <v>7.8</v>
      </c>
      <c r="I308" s="307">
        <v>8.3640000000000008</v>
      </c>
      <c r="J308" s="33">
        <v>56</v>
      </c>
      <c r="K308" s="34" t="s">
        <v>62</v>
      </c>
      <c r="L308" s="33">
        <v>35</v>
      </c>
      <c r="M308" s="55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9"/>
      <c r="O308" s="389"/>
      <c r="P308" s="389"/>
      <c r="Q308" s="332"/>
      <c r="R308" s="35"/>
      <c r="S308" s="35"/>
      <c r="T308" s="36" t="s">
        <v>63</v>
      </c>
      <c r="U308" s="308">
        <v>0</v>
      </c>
      <c r="V308" s="309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23" t="s">
        <v>1</v>
      </c>
    </row>
    <row r="309" spans="1:29" x14ac:dyDescent="0.2">
      <c r="A309" s="391"/>
      <c r="B309" s="316"/>
      <c r="C309" s="316"/>
      <c r="D309" s="316"/>
      <c r="E309" s="316"/>
      <c r="F309" s="316"/>
      <c r="G309" s="316"/>
      <c r="H309" s="316"/>
      <c r="I309" s="316"/>
      <c r="J309" s="316"/>
      <c r="K309" s="316"/>
      <c r="L309" s="392"/>
      <c r="M309" s="390" t="s">
        <v>64</v>
      </c>
      <c r="N309" s="344"/>
      <c r="O309" s="344"/>
      <c r="P309" s="344"/>
      <c r="Q309" s="344"/>
      <c r="R309" s="344"/>
      <c r="S309" s="345"/>
      <c r="T309" s="38" t="s">
        <v>65</v>
      </c>
      <c r="U309" s="310">
        <f>IFERROR(U308/H308,"0")</f>
        <v>0</v>
      </c>
      <c r="V309" s="310">
        <f>IFERROR(V308/H308,"0")</f>
        <v>0</v>
      </c>
      <c r="W309" s="310">
        <f>IFERROR(IF(W308="",0,W308),"0")</f>
        <v>0</v>
      </c>
      <c r="X309" s="311"/>
      <c r="Y309" s="311"/>
    </row>
    <row r="310" spans="1:29" x14ac:dyDescent="0.2">
      <c r="A310" s="316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2"/>
      <c r="M310" s="390" t="s">
        <v>64</v>
      </c>
      <c r="N310" s="344"/>
      <c r="O310" s="344"/>
      <c r="P310" s="344"/>
      <c r="Q310" s="344"/>
      <c r="R310" s="344"/>
      <c r="S310" s="345"/>
      <c r="T310" s="38" t="s">
        <v>63</v>
      </c>
      <c r="U310" s="310">
        <f>IFERROR(SUM(U308:U308),"0")</f>
        <v>0</v>
      </c>
      <c r="V310" s="310">
        <f>IFERROR(SUM(V308:V308),"0")</f>
        <v>0</v>
      </c>
      <c r="W310" s="38"/>
      <c r="X310" s="311"/>
      <c r="Y310" s="311"/>
    </row>
    <row r="311" spans="1:29" ht="14.25" customHeight="1" x14ac:dyDescent="0.25">
      <c r="A311" s="386" t="s">
        <v>198</v>
      </c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16"/>
      <c r="M311" s="316"/>
      <c r="N311" s="316"/>
      <c r="O311" s="316"/>
      <c r="P311" s="316"/>
      <c r="Q311" s="316"/>
      <c r="R311" s="316"/>
      <c r="S311" s="316"/>
      <c r="T311" s="316"/>
      <c r="U311" s="316"/>
      <c r="V311" s="316"/>
      <c r="W311" s="316"/>
      <c r="X311" s="303"/>
      <c r="Y311" s="303"/>
    </row>
    <row r="312" spans="1:29" ht="16.5" customHeight="1" x14ac:dyDescent="0.25">
      <c r="A312" s="55" t="s">
        <v>442</v>
      </c>
      <c r="B312" s="55" t="s">
        <v>443</v>
      </c>
      <c r="C312" s="32">
        <v>4301060314</v>
      </c>
      <c r="D312" s="387">
        <v>4607091384673</v>
      </c>
      <c r="E312" s="332"/>
      <c r="F312" s="307">
        <v>1.3</v>
      </c>
      <c r="G312" s="33">
        <v>6</v>
      </c>
      <c r="H312" s="307">
        <v>7.8</v>
      </c>
      <c r="I312" s="307">
        <v>8.3640000000000008</v>
      </c>
      <c r="J312" s="33">
        <v>56</v>
      </c>
      <c r="K312" s="34" t="s">
        <v>62</v>
      </c>
      <c r="L312" s="33">
        <v>30</v>
      </c>
      <c r="M312" s="55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9"/>
      <c r="O312" s="389"/>
      <c r="P312" s="389"/>
      <c r="Q312" s="332"/>
      <c r="R312" s="35"/>
      <c r="S312" s="35"/>
      <c r="T312" s="36" t="s">
        <v>63</v>
      </c>
      <c r="U312" s="308">
        <v>50</v>
      </c>
      <c r="V312" s="309">
        <f>IFERROR(IF(U312="",0,CEILING((U312/$H312),1)*$H312),"")</f>
        <v>54.6</v>
      </c>
      <c r="W312" s="37">
        <f>IFERROR(IF(V312=0,"",ROUNDUP(V312/H312,0)*0.02175),"")</f>
        <v>0.15225</v>
      </c>
      <c r="X312" s="57"/>
      <c r="Y312" s="58"/>
      <c r="AC312" s="224" t="s">
        <v>1</v>
      </c>
    </row>
    <row r="313" spans="1:29" x14ac:dyDescent="0.2">
      <c r="A313" s="391"/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92"/>
      <c r="M313" s="390" t="s">
        <v>64</v>
      </c>
      <c r="N313" s="344"/>
      <c r="O313" s="344"/>
      <c r="P313" s="344"/>
      <c r="Q313" s="344"/>
      <c r="R313" s="344"/>
      <c r="S313" s="345"/>
      <c r="T313" s="38" t="s">
        <v>65</v>
      </c>
      <c r="U313" s="310">
        <f>IFERROR(U312/H312,"0")</f>
        <v>6.4102564102564106</v>
      </c>
      <c r="V313" s="310">
        <f>IFERROR(V312/H312,"0")</f>
        <v>7</v>
      </c>
      <c r="W313" s="310">
        <f>IFERROR(IF(W312="",0,W312),"0")</f>
        <v>0.15225</v>
      </c>
      <c r="X313" s="311"/>
      <c r="Y313" s="311"/>
    </row>
    <row r="314" spans="1:29" x14ac:dyDescent="0.2">
      <c r="A314" s="316"/>
      <c r="B314" s="316"/>
      <c r="C314" s="316"/>
      <c r="D314" s="316"/>
      <c r="E314" s="316"/>
      <c r="F314" s="316"/>
      <c r="G314" s="316"/>
      <c r="H314" s="316"/>
      <c r="I314" s="316"/>
      <c r="J314" s="316"/>
      <c r="K314" s="316"/>
      <c r="L314" s="392"/>
      <c r="M314" s="390" t="s">
        <v>64</v>
      </c>
      <c r="N314" s="344"/>
      <c r="O314" s="344"/>
      <c r="P314" s="344"/>
      <c r="Q314" s="344"/>
      <c r="R314" s="344"/>
      <c r="S314" s="345"/>
      <c r="T314" s="38" t="s">
        <v>63</v>
      </c>
      <c r="U314" s="310">
        <f>IFERROR(SUM(U312:U312),"0")</f>
        <v>50</v>
      </c>
      <c r="V314" s="310">
        <f>IFERROR(SUM(V312:V312),"0")</f>
        <v>54.6</v>
      </c>
      <c r="W314" s="38"/>
      <c r="X314" s="311"/>
      <c r="Y314" s="311"/>
    </row>
    <row r="315" spans="1:29" ht="16.5" customHeight="1" x14ac:dyDescent="0.25">
      <c r="A315" s="385" t="s">
        <v>444</v>
      </c>
      <c r="B315" s="316"/>
      <c r="C315" s="316"/>
      <c r="D315" s="316"/>
      <c r="E315" s="316"/>
      <c r="F315" s="316"/>
      <c r="G315" s="316"/>
      <c r="H315" s="316"/>
      <c r="I315" s="316"/>
      <c r="J315" s="316"/>
      <c r="K315" s="316"/>
      <c r="L315" s="316"/>
      <c r="M315" s="316"/>
      <c r="N315" s="316"/>
      <c r="O315" s="316"/>
      <c r="P315" s="316"/>
      <c r="Q315" s="316"/>
      <c r="R315" s="316"/>
      <c r="S315" s="316"/>
      <c r="T315" s="316"/>
      <c r="U315" s="316"/>
      <c r="V315" s="316"/>
      <c r="W315" s="316"/>
      <c r="X315" s="304"/>
      <c r="Y315" s="304"/>
    </row>
    <row r="316" spans="1:29" ht="14.25" customHeight="1" x14ac:dyDescent="0.25">
      <c r="A316" s="386" t="s">
        <v>103</v>
      </c>
      <c r="B316" s="316"/>
      <c r="C316" s="316"/>
      <c r="D316" s="316"/>
      <c r="E316" s="316"/>
      <c r="F316" s="316"/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03"/>
      <c r="Y316" s="303"/>
    </row>
    <row r="317" spans="1:29" ht="27" customHeight="1" x14ac:dyDescent="0.25">
      <c r="A317" s="55" t="s">
        <v>445</v>
      </c>
      <c r="B317" s="55" t="s">
        <v>446</v>
      </c>
      <c r="C317" s="32">
        <v>4301011324</v>
      </c>
      <c r="D317" s="387">
        <v>4607091384185</v>
      </c>
      <c r="E317" s="332"/>
      <c r="F317" s="307">
        <v>0.8</v>
      </c>
      <c r="G317" s="33">
        <v>15</v>
      </c>
      <c r="H317" s="307">
        <v>12</v>
      </c>
      <c r="I317" s="307">
        <v>12.48</v>
      </c>
      <c r="J317" s="33">
        <v>56</v>
      </c>
      <c r="K317" s="34" t="s">
        <v>62</v>
      </c>
      <c r="L317" s="33">
        <v>60</v>
      </c>
      <c r="M317" s="55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9"/>
      <c r="O317" s="389"/>
      <c r="P317" s="389"/>
      <c r="Q317" s="332"/>
      <c r="R317" s="35"/>
      <c r="S317" s="35"/>
      <c r="T317" s="36" t="s">
        <v>63</v>
      </c>
      <c r="U317" s="308">
        <v>50</v>
      </c>
      <c r="V317" s="309">
        <f>IFERROR(IF(U317="",0,CEILING((U317/$H317),1)*$H317),"")</f>
        <v>60</v>
      </c>
      <c r="W317" s="37">
        <f>IFERROR(IF(V317=0,"",ROUNDUP(V317/H317,0)*0.02175),"")</f>
        <v>0.10874999999999999</v>
      </c>
      <c r="X317" s="57"/>
      <c r="Y317" s="58"/>
      <c r="AC317" s="225" t="s">
        <v>1</v>
      </c>
    </row>
    <row r="318" spans="1:29" ht="27" customHeight="1" x14ac:dyDescent="0.25">
      <c r="A318" s="55" t="s">
        <v>447</v>
      </c>
      <c r="B318" s="55" t="s">
        <v>448</v>
      </c>
      <c r="C318" s="32">
        <v>4301011312</v>
      </c>
      <c r="D318" s="387">
        <v>4607091384192</v>
      </c>
      <c r="E318" s="332"/>
      <c r="F318" s="307">
        <v>1.8</v>
      </c>
      <c r="G318" s="33">
        <v>6</v>
      </c>
      <c r="H318" s="307">
        <v>10.8</v>
      </c>
      <c r="I318" s="307">
        <v>11.28</v>
      </c>
      <c r="J318" s="33">
        <v>56</v>
      </c>
      <c r="K318" s="34" t="s">
        <v>99</v>
      </c>
      <c r="L318" s="33">
        <v>60</v>
      </c>
      <c r="M318" s="5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9"/>
      <c r="O318" s="389"/>
      <c r="P318" s="389"/>
      <c r="Q318" s="332"/>
      <c r="R318" s="35"/>
      <c r="S318" s="35"/>
      <c r="T318" s="36" t="s">
        <v>63</v>
      </c>
      <c r="U318" s="308">
        <v>0</v>
      </c>
      <c r="V318" s="309">
        <f>IFERROR(IF(U318="",0,CEILING((U318/$H318),1)*$H318),"")</f>
        <v>0</v>
      </c>
      <c r="W318" s="37" t="str">
        <f>IFERROR(IF(V318=0,"",ROUNDUP(V318/H318,0)*0.02175),"")</f>
        <v/>
      </c>
      <c r="X318" s="57"/>
      <c r="Y318" s="58"/>
      <c r="AC318" s="226" t="s">
        <v>1</v>
      </c>
    </row>
    <row r="319" spans="1:29" ht="27" customHeight="1" x14ac:dyDescent="0.25">
      <c r="A319" s="55" t="s">
        <v>449</v>
      </c>
      <c r="B319" s="55" t="s">
        <v>450</v>
      </c>
      <c r="C319" s="32">
        <v>4301011483</v>
      </c>
      <c r="D319" s="387">
        <v>4680115881907</v>
      </c>
      <c r="E319" s="332"/>
      <c r="F319" s="307">
        <v>1.8</v>
      </c>
      <c r="G319" s="33">
        <v>6</v>
      </c>
      <c r="H319" s="307">
        <v>10.8</v>
      </c>
      <c r="I319" s="307">
        <v>11.28</v>
      </c>
      <c r="J319" s="33">
        <v>56</v>
      </c>
      <c r="K319" s="34" t="s">
        <v>62</v>
      </c>
      <c r="L319" s="33">
        <v>60</v>
      </c>
      <c r="M319" s="560" t="str">
        <f>HYPERLINK("https:///products/Охлажденные/Особый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9"/>
      <c r="O319" s="389"/>
      <c r="P319" s="389"/>
      <c r="Q319" s="332"/>
      <c r="R319" s="35"/>
      <c r="S319" s="35"/>
      <c r="T319" s="36" t="s">
        <v>63</v>
      </c>
      <c r="U319" s="308">
        <v>0</v>
      </c>
      <c r="V319" s="309">
        <f>IFERROR(IF(U319="",0,CEILING((U319/$H319),1)*$H319),"")</f>
        <v>0</v>
      </c>
      <c r="W319" s="37" t="str">
        <f>IFERROR(IF(V319=0,"",ROUNDUP(V319/H319,0)*0.02175),"")</f>
        <v/>
      </c>
      <c r="X319" s="57"/>
      <c r="Y319" s="58"/>
      <c r="AC319" s="227" t="s">
        <v>1</v>
      </c>
    </row>
    <row r="320" spans="1:29" ht="27" customHeight="1" x14ac:dyDescent="0.25">
      <c r="A320" s="55" t="s">
        <v>451</v>
      </c>
      <c r="B320" s="55" t="s">
        <v>452</v>
      </c>
      <c r="C320" s="32">
        <v>4301011303</v>
      </c>
      <c r="D320" s="387">
        <v>4607091384680</v>
      </c>
      <c r="E320" s="332"/>
      <c r="F320" s="307">
        <v>0.4</v>
      </c>
      <c r="G320" s="33">
        <v>10</v>
      </c>
      <c r="H320" s="307">
        <v>4</v>
      </c>
      <c r="I320" s="307">
        <v>4.21</v>
      </c>
      <c r="J320" s="33">
        <v>120</v>
      </c>
      <c r="K320" s="34" t="s">
        <v>62</v>
      </c>
      <c r="L320" s="33">
        <v>60</v>
      </c>
      <c r="M320" s="5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9"/>
      <c r="O320" s="389"/>
      <c r="P320" s="389"/>
      <c r="Q320" s="332"/>
      <c r="R320" s="35"/>
      <c r="S320" s="35"/>
      <c r="T320" s="36" t="s">
        <v>63</v>
      </c>
      <c r="U320" s="308">
        <v>0</v>
      </c>
      <c r="V320" s="309">
        <f>IFERROR(IF(U320="",0,CEILING((U320/$H320),1)*$H320),"")</f>
        <v>0</v>
      </c>
      <c r="W320" s="37" t="str">
        <f>IFERROR(IF(V320=0,"",ROUNDUP(V320/H320,0)*0.00937),"")</f>
        <v/>
      </c>
      <c r="X320" s="57"/>
      <c r="Y320" s="58"/>
      <c r="AC320" s="228" t="s">
        <v>1</v>
      </c>
    </row>
    <row r="321" spans="1:29" x14ac:dyDescent="0.2">
      <c r="A321" s="391"/>
      <c r="B321" s="316"/>
      <c r="C321" s="316"/>
      <c r="D321" s="316"/>
      <c r="E321" s="316"/>
      <c r="F321" s="316"/>
      <c r="G321" s="316"/>
      <c r="H321" s="316"/>
      <c r="I321" s="316"/>
      <c r="J321" s="316"/>
      <c r="K321" s="316"/>
      <c r="L321" s="392"/>
      <c r="M321" s="390" t="s">
        <v>64</v>
      </c>
      <c r="N321" s="344"/>
      <c r="O321" s="344"/>
      <c r="P321" s="344"/>
      <c r="Q321" s="344"/>
      <c r="R321" s="344"/>
      <c r="S321" s="345"/>
      <c r="T321" s="38" t="s">
        <v>65</v>
      </c>
      <c r="U321" s="310">
        <f>IFERROR(U317/H317,"0")+IFERROR(U318/H318,"0")+IFERROR(U319/H319,"0")+IFERROR(U320/H320,"0")</f>
        <v>4.166666666666667</v>
      </c>
      <c r="V321" s="310">
        <f>IFERROR(V317/H317,"0")+IFERROR(V318/H318,"0")+IFERROR(V319/H319,"0")+IFERROR(V320/H320,"0")</f>
        <v>5</v>
      </c>
      <c r="W321" s="310">
        <f>IFERROR(IF(W317="",0,W317),"0")+IFERROR(IF(W318="",0,W318),"0")+IFERROR(IF(W319="",0,W319),"0")+IFERROR(IF(W320="",0,W320),"0")</f>
        <v>0.10874999999999999</v>
      </c>
      <c r="X321" s="311"/>
      <c r="Y321" s="311"/>
    </row>
    <row r="322" spans="1:29" x14ac:dyDescent="0.2">
      <c r="A322" s="316"/>
      <c r="B322" s="316"/>
      <c r="C322" s="316"/>
      <c r="D322" s="316"/>
      <c r="E322" s="316"/>
      <c r="F322" s="316"/>
      <c r="G322" s="316"/>
      <c r="H322" s="316"/>
      <c r="I322" s="316"/>
      <c r="J322" s="316"/>
      <c r="K322" s="316"/>
      <c r="L322" s="392"/>
      <c r="M322" s="390" t="s">
        <v>64</v>
      </c>
      <c r="N322" s="344"/>
      <c r="O322" s="344"/>
      <c r="P322" s="344"/>
      <c r="Q322" s="344"/>
      <c r="R322" s="344"/>
      <c r="S322" s="345"/>
      <c r="T322" s="38" t="s">
        <v>63</v>
      </c>
      <c r="U322" s="310">
        <f>IFERROR(SUM(U317:U320),"0")</f>
        <v>50</v>
      </c>
      <c r="V322" s="310">
        <f>IFERROR(SUM(V317:V320),"0")</f>
        <v>60</v>
      </c>
      <c r="W322" s="38"/>
      <c r="X322" s="311"/>
      <c r="Y322" s="311"/>
    </row>
    <row r="323" spans="1:29" ht="14.25" customHeight="1" x14ac:dyDescent="0.25">
      <c r="A323" s="386" t="s">
        <v>59</v>
      </c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16"/>
      <c r="M323" s="316"/>
      <c r="N323" s="316"/>
      <c r="O323" s="316"/>
      <c r="P323" s="316"/>
      <c r="Q323" s="316"/>
      <c r="R323" s="316"/>
      <c r="S323" s="316"/>
      <c r="T323" s="316"/>
      <c r="U323" s="316"/>
      <c r="V323" s="316"/>
      <c r="W323" s="316"/>
      <c r="X323" s="303"/>
      <c r="Y323" s="303"/>
    </row>
    <row r="324" spans="1:29" ht="27" customHeight="1" x14ac:dyDescent="0.25">
      <c r="A324" s="55" t="s">
        <v>453</v>
      </c>
      <c r="B324" s="55" t="s">
        <v>454</v>
      </c>
      <c r="C324" s="32">
        <v>4301031139</v>
      </c>
      <c r="D324" s="387">
        <v>4607091384802</v>
      </c>
      <c r="E324" s="332"/>
      <c r="F324" s="307">
        <v>0.73</v>
      </c>
      <c r="G324" s="33">
        <v>6</v>
      </c>
      <c r="H324" s="307">
        <v>4.38</v>
      </c>
      <c r="I324" s="307">
        <v>4.58</v>
      </c>
      <c r="J324" s="33">
        <v>156</v>
      </c>
      <c r="K324" s="34" t="s">
        <v>62</v>
      </c>
      <c r="L324" s="33">
        <v>35</v>
      </c>
      <c r="M324" s="56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9"/>
      <c r="O324" s="389"/>
      <c r="P324" s="389"/>
      <c r="Q324" s="332"/>
      <c r="R324" s="35"/>
      <c r="S324" s="35"/>
      <c r="T324" s="36" t="s">
        <v>63</v>
      </c>
      <c r="U324" s="308">
        <v>0</v>
      </c>
      <c r="V324" s="309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229" t="s">
        <v>1</v>
      </c>
    </row>
    <row r="325" spans="1:29" ht="27" customHeight="1" x14ac:dyDescent="0.25">
      <c r="A325" s="55" t="s">
        <v>455</v>
      </c>
      <c r="B325" s="55" t="s">
        <v>456</v>
      </c>
      <c r="C325" s="32">
        <v>4301031140</v>
      </c>
      <c r="D325" s="387">
        <v>4607091384826</v>
      </c>
      <c r="E325" s="332"/>
      <c r="F325" s="307">
        <v>0.35</v>
      </c>
      <c r="G325" s="33">
        <v>8</v>
      </c>
      <c r="H325" s="307">
        <v>2.8</v>
      </c>
      <c r="I325" s="307">
        <v>2.9</v>
      </c>
      <c r="J325" s="33">
        <v>234</v>
      </c>
      <c r="K325" s="34" t="s">
        <v>62</v>
      </c>
      <c r="L325" s="33">
        <v>35</v>
      </c>
      <c r="M325" s="56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9"/>
      <c r="O325" s="389"/>
      <c r="P325" s="389"/>
      <c r="Q325" s="332"/>
      <c r="R325" s="35"/>
      <c r="S325" s="35"/>
      <c r="T325" s="36" t="s">
        <v>63</v>
      </c>
      <c r="U325" s="308">
        <v>0</v>
      </c>
      <c r="V325" s="309">
        <f>IFERROR(IF(U325="",0,CEILING((U325/$H325),1)*$H325),"")</f>
        <v>0</v>
      </c>
      <c r="W325" s="37" t="str">
        <f>IFERROR(IF(V325=0,"",ROUNDUP(V325/H325,0)*0.00502),"")</f>
        <v/>
      </c>
      <c r="X325" s="57"/>
      <c r="Y325" s="58"/>
      <c r="AC325" s="230" t="s">
        <v>1</v>
      </c>
    </row>
    <row r="326" spans="1:29" x14ac:dyDescent="0.2">
      <c r="A326" s="391"/>
      <c r="B326" s="316"/>
      <c r="C326" s="316"/>
      <c r="D326" s="316"/>
      <c r="E326" s="316"/>
      <c r="F326" s="316"/>
      <c r="G326" s="316"/>
      <c r="H326" s="316"/>
      <c r="I326" s="316"/>
      <c r="J326" s="316"/>
      <c r="K326" s="316"/>
      <c r="L326" s="392"/>
      <c r="M326" s="390" t="s">
        <v>64</v>
      </c>
      <c r="N326" s="344"/>
      <c r="O326" s="344"/>
      <c r="P326" s="344"/>
      <c r="Q326" s="344"/>
      <c r="R326" s="344"/>
      <c r="S326" s="345"/>
      <c r="T326" s="38" t="s">
        <v>65</v>
      </c>
      <c r="U326" s="310">
        <f>IFERROR(U324/H324,"0")+IFERROR(U325/H325,"0")</f>
        <v>0</v>
      </c>
      <c r="V326" s="310">
        <f>IFERROR(V324/H324,"0")+IFERROR(V325/H325,"0")</f>
        <v>0</v>
      </c>
      <c r="W326" s="310">
        <f>IFERROR(IF(W324="",0,W324),"0")+IFERROR(IF(W325="",0,W325),"0")</f>
        <v>0</v>
      </c>
      <c r="X326" s="311"/>
      <c r="Y326" s="311"/>
    </row>
    <row r="327" spans="1:29" x14ac:dyDescent="0.2">
      <c r="A327" s="316"/>
      <c r="B327" s="316"/>
      <c r="C327" s="316"/>
      <c r="D327" s="316"/>
      <c r="E327" s="316"/>
      <c r="F327" s="316"/>
      <c r="G327" s="316"/>
      <c r="H327" s="316"/>
      <c r="I327" s="316"/>
      <c r="J327" s="316"/>
      <c r="K327" s="316"/>
      <c r="L327" s="392"/>
      <c r="M327" s="390" t="s">
        <v>64</v>
      </c>
      <c r="N327" s="344"/>
      <c r="O327" s="344"/>
      <c r="P327" s="344"/>
      <c r="Q327" s="344"/>
      <c r="R327" s="344"/>
      <c r="S327" s="345"/>
      <c r="T327" s="38" t="s">
        <v>63</v>
      </c>
      <c r="U327" s="310">
        <f>IFERROR(SUM(U324:U325),"0")</f>
        <v>0</v>
      </c>
      <c r="V327" s="310">
        <f>IFERROR(SUM(V324:V325),"0")</f>
        <v>0</v>
      </c>
      <c r="W327" s="38"/>
      <c r="X327" s="311"/>
      <c r="Y327" s="311"/>
    </row>
    <row r="328" spans="1:29" ht="14.25" customHeight="1" x14ac:dyDescent="0.25">
      <c r="A328" s="386" t="s">
        <v>66</v>
      </c>
      <c r="B328" s="316"/>
      <c r="C328" s="316"/>
      <c r="D328" s="316"/>
      <c r="E328" s="316"/>
      <c r="F328" s="316"/>
      <c r="G328" s="316"/>
      <c r="H328" s="316"/>
      <c r="I328" s="316"/>
      <c r="J328" s="316"/>
      <c r="K328" s="316"/>
      <c r="L328" s="316"/>
      <c r="M328" s="316"/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03"/>
      <c r="Y328" s="303"/>
    </row>
    <row r="329" spans="1:29" ht="27" customHeight="1" x14ac:dyDescent="0.25">
      <c r="A329" s="55" t="s">
        <v>457</v>
      </c>
      <c r="B329" s="55" t="s">
        <v>458</v>
      </c>
      <c r="C329" s="32">
        <v>4301051303</v>
      </c>
      <c r="D329" s="387">
        <v>4607091384246</v>
      </c>
      <c r="E329" s="332"/>
      <c r="F329" s="307">
        <v>1.3</v>
      </c>
      <c r="G329" s="33">
        <v>6</v>
      </c>
      <c r="H329" s="307">
        <v>7.8</v>
      </c>
      <c r="I329" s="307">
        <v>8.3640000000000008</v>
      </c>
      <c r="J329" s="33">
        <v>56</v>
      </c>
      <c r="K329" s="34" t="s">
        <v>62</v>
      </c>
      <c r="L329" s="33">
        <v>40</v>
      </c>
      <c r="M329" s="56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9"/>
      <c r="O329" s="389"/>
      <c r="P329" s="389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231" t="s">
        <v>1</v>
      </c>
    </row>
    <row r="330" spans="1:29" ht="27" customHeight="1" x14ac:dyDescent="0.25">
      <c r="A330" s="55" t="s">
        <v>459</v>
      </c>
      <c r="B330" s="55" t="s">
        <v>460</v>
      </c>
      <c r="C330" s="32">
        <v>4301051445</v>
      </c>
      <c r="D330" s="387">
        <v>4680115881976</v>
      </c>
      <c r="E330" s="332"/>
      <c r="F330" s="307">
        <v>1.3</v>
      </c>
      <c r="G330" s="33">
        <v>6</v>
      </c>
      <c r="H330" s="307">
        <v>7.8</v>
      </c>
      <c r="I330" s="307">
        <v>8.2799999999999994</v>
      </c>
      <c r="J330" s="33">
        <v>56</v>
      </c>
      <c r="K330" s="34" t="s">
        <v>62</v>
      </c>
      <c r="L330" s="33">
        <v>40</v>
      </c>
      <c r="M330" s="565" t="str">
        <f>HYPERLINK("https:///products/Охлажденные/Особый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9"/>
      <c r="O330" s="389"/>
      <c r="P330" s="389"/>
      <c r="Q330" s="332"/>
      <c r="R330" s="35"/>
      <c r="S330" s="35"/>
      <c r="T330" s="36" t="s">
        <v>63</v>
      </c>
      <c r="U330" s="308">
        <v>10</v>
      </c>
      <c r="V330" s="309">
        <f>IFERROR(IF(U330="",0,CEILING((U330/$H330),1)*$H330),"")</f>
        <v>15.6</v>
      </c>
      <c r="W330" s="37">
        <f>IFERROR(IF(V330=0,"",ROUNDUP(V330/H330,0)*0.02175),"")</f>
        <v>4.3499999999999997E-2</v>
      </c>
      <c r="X330" s="57"/>
      <c r="Y330" s="58"/>
      <c r="AC330" s="232" t="s">
        <v>1</v>
      </c>
    </row>
    <row r="331" spans="1:29" ht="27" customHeight="1" x14ac:dyDescent="0.25">
      <c r="A331" s="55" t="s">
        <v>461</v>
      </c>
      <c r="B331" s="55" t="s">
        <v>462</v>
      </c>
      <c r="C331" s="32">
        <v>4301051297</v>
      </c>
      <c r="D331" s="387">
        <v>4607091384253</v>
      </c>
      <c r="E331" s="332"/>
      <c r="F331" s="307">
        <v>0.4</v>
      </c>
      <c r="G331" s="33">
        <v>6</v>
      </c>
      <c r="H331" s="307">
        <v>2.4</v>
      </c>
      <c r="I331" s="307">
        <v>2.6840000000000002</v>
      </c>
      <c r="J331" s="33">
        <v>156</v>
      </c>
      <c r="K331" s="34" t="s">
        <v>62</v>
      </c>
      <c r="L331" s="33">
        <v>40</v>
      </c>
      <c r="M331" s="5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9"/>
      <c r="O331" s="389"/>
      <c r="P331" s="389"/>
      <c r="Q331" s="332"/>
      <c r="R331" s="35"/>
      <c r="S331" s="35"/>
      <c r="T331" s="36" t="s">
        <v>63</v>
      </c>
      <c r="U331" s="308">
        <v>0</v>
      </c>
      <c r="V331" s="309">
        <f>IFERROR(IF(U331="",0,CEILING((U331/$H331),1)*$H331),"")</f>
        <v>0</v>
      </c>
      <c r="W331" s="37" t="str">
        <f>IFERROR(IF(V331=0,"",ROUNDUP(V331/H331,0)*0.00753),"")</f>
        <v/>
      </c>
      <c r="X331" s="57"/>
      <c r="Y331" s="58"/>
      <c r="AC331" s="233" t="s">
        <v>1</v>
      </c>
    </row>
    <row r="332" spans="1:29" ht="27" customHeight="1" x14ac:dyDescent="0.25">
      <c r="A332" s="55" t="s">
        <v>463</v>
      </c>
      <c r="B332" s="55" t="s">
        <v>464</v>
      </c>
      <c r="C332" s="32">
        <v>4301051444</v>
      </c>
      <c r="D332" s="387">
        <v>4680115881969</v>
      </c>
      <c r="E332" s="332"/>
      <c r="F332" s="307">
        <v>0.4</v>
      </c>
      <c r="G332" s="33">
        <v>6</v>
      </c>
      <c r="H332" s="307">
        <v>2.4</v>
      </c>
      <c r="I332" s="307">
        <v>2.6</v>
      </c>
      <c r="J332" s="33">
        <v>156</v>
      </c>
      <c r="K332" s="34" t="s">
        <v>62</v>
      </c>
      <c r="L332" s="33">
        <v>40</v>
      </c>
      <c r="M332" s="567" t="str">
        <f>HYPERLINK("https:///products/Охлажденные/Особый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9"/>
      <c r="O332" s="389"/>
      <c r="P332" s="389"/>
      <c r="Q332" s="332"/>
      <c r="R332" s="35"/>
      <c r="S332" s="35"/>
      <c r="T332" s="36" t="s">
        <v>63</v>
      </c>
      <c r="U332" s="308">
        <v>8</v>
      </c>
      <c r="V332" s="309">
        <f>IFERROR(IF(U332="",0,CEILING((U332/$H332),1)*$H332),"")</f>
        <v>9.6</v>
      </c>
      <c r="W332" s="37">
        <f>IFERROR(IF(V332=0,"",ROUNDUP(V332/H332,0)*0.00753),"")</f>
        <v>3.0120000000000001E-2</v>
      </c>
      <c r="X332" s="57"/>
      <c r="Y332" s="58"/>
      <c r="AC332" s="234" t="s">
        <v>1</v>
      </c>
    </row>
    <row r="333" spans="1:29" x14ac:dyDescent="0.2">
      <c r="A333" s="391"/>
      <c r="B333" s="316"/>
      <c r="C333" s="316"/>
      <c r="D333" s="316"/>
      <c r="E333" s="316"/>
      <c r="F333" s="316"/>
      <c r="G333" s="316"/>
      <c r="H333" s="316"/>
      <c r="I333" s="316"/>
      <c r="J333" s="316"/>
      <c r="K333" s="316"/>
      <c r="L333" s="392"/>
      <c r="M333" s="390" t="s">
        <v>64</v>
      </c>
      <c r="N333" s="344"/>
      <c r="O333" s="344"/>
      <c r="P333" s="344"/>
      <c r="Q333" s="344"/>
      <c r="R333" s="344"/>
      <c r="S333" s="345"/>
      <c r="T333" s="38" t="s">
        <v>65</v>
      </c>
      <c r="U333" s="310">
        <f>IFERROR(U329/H329,"0")+IFERROR(U330/H330,"0")+IFERROR(U331/H331,"0")+IFERROR(U332/H332,"0")</f>
        <v>4.6153846153846159</v>
      </c>
      <c r="V333" s="310">
        <f>IFERROR(V329/H329,"0")+IFERROR(V330/H330,"0")+IFERROR(V331/H331,"0")+IFERROR(V332/H332,"0")</f>
        <v>6</v>
      </c>
      <c r="W333" s="310">
        <f>IFERROR(IF(W329="",0,W329),"0")+IFERROR(IF(W330="",0,W330),"0")+IFERROR(IF(W331="",0,W331),"0")+IFERROR(IF(W332="",0,W332),"0")</f>
        <v>7.3619999999999991E-2</v>
      </c>
      <c r="X333" s="311"/>
      <c r="Y333" s="311"/>
    </row>
    <row r="334" spans="1:29" x14ac:dyDescent="0.2">
      <c r="A334" s="316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2"/>
      <c r="M334" s="390" t="s">
        <v>64</v>
      </c>
      <c r="N334" s="344"/>
      <c r="O334" s="344"/>
      <c r="P334" s="344"/>
      <c r="Q334" s="344"/>
      <c r="R334" s="344"/>
      <c r="S334" s="345"/>
      <c r="T334" s="38" t="s">
        <v>63</v>
      </c>
      <c r="U334" s="310">
        <f>IFERROR(SUM(U329:U332),"0")</f>
        <v>18</v>
      </c>
      <c r="V334" s="310">
        <f>IFERROR(SUM(V329:V332),"0")</f>
        <v>25.2</v>
      </c>
      <c r="W334" s="38"/>
      <c r="X334" s="311"/>
      <c r="Y334" s="311"/>
    </row>
    <row r="335" spans="1:29" ht="14.25" customHeight="1" x14ac:dyDescent="0.25">
      <c r="A335" s="386" t="s">
        <v>198</v>
      </c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16"/>
      <c r="M335" s="316"/>
      <c r="N335" s="316"/>
      <c r="O335" s="316"/>
      <c r="P335" s="316"/>
      <c r="Q335" s="316"/>
      <c r="R335" s="316"/>
      <c r="S335" s="316"/>
      <c r="T335" s="316"/>
      <c r="U335" s="316"/>
      <c r="V335" s="316"/>
      <c r="W335" s="316"/>
      <c r="X335" s="303"/>
      <c r="Y335" s="303"/>
    </row>
    <row r="336" spans="1:29" ht="27" customHeight="1" x14ac:dyDescent="0.25">
      <c r="A336" s="55" t="s">
        <v>465</v>
      </c>
      <c r="B336" s="55" t="s">
        <v>466</v>
      </c>
      <c r="C336" s="32">
        <v>4301060322</v>
      </c>
      <c r="D336" s="387">
        <v>4607091389357</v>
      </c>
      <c r="E336" s="332"/>
      <c r="F336" s="307">
        <v>1.3</v>
      </c>
      <c r="G336" s="33">
        <v>6</v>
      </c>
      <c r="H336" s="307">
        <v>7.8</v>
      </c>
      <c r="I336" s="307">
        <v>8.2799999999999994</v>
      </c>
      <c r="J336" s="33">
        <v>56</v>
      </c>
      <c r="K336" s="34" t="s">
        <v>62</v>
      </c>
      <c r="L336" s="33">
        <v>40</v>
      </c>
      <c r="M336" s="568" t="str">
        <f>HYPERLINK("https:///products/Охлажденные/Особый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9"/>
      <c r="O336" s="389"/>
      <c r="P336" s="389"/>
      <c r="Q336" s="332"/>
      <c r="R336" s="35"/>
      <c r="S336" s="35"/>
      <c r="T336" s="36" t="s">
        <v>63</v>
      </c>
      <c r="U336" s="308">
        <v>0</v>
      </c>
      <c r="V336" s="309">
        <f>IFERROR(IF(U336="",0,CEILING((U336/$H336),1)*$H336),"")</f>
        <v>0</v>
      </c>
      <c r="W336" s="37" t="str">
        <f>IFERROR(IF(V336=0,"",ROUNDUP(V336/H336,0)*0.02175),"")</f>
        <v/>
      </c>
      <c r="X336" s="57"/>
      <c r="Y336" s="58"/>
      <c r="AC336" s="235" t="s">
        <v>1</v>
      </c>
    </row>
    <row r="337" spans="1:29" x14ac:dyDescent="0.2">
      <c r="A337" s="391"/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92"/>
      <c r="M337" s="390" t="s">
        <v>64</v>
      </c>
      <c r="N337" s="344"/>
      <c r="O337" s="344"/>
      <c r="P337" s="344"/>
      <c r="Q337" s="344"/>
      <c r="R337" s="344"/>
      <c r="S337" s="345"/>
      <c r="T337" s="38" t="s">
        <v>65</v>
      </c>
      <c r="U337" s="310">
        <f>IFERROR(U336/H336,"0")</f>
        <v>0</v>
      </c>
      <c r="V337" s="310">
        <f>IFERROR(V336/H336,"0")</f>
        <v>0</v>
      </c>
      <c r="W337" s="310">
        <f>IFERROR(IF(W336="",0,W336),"0")</f>
        <v>0</v>
      </c>
      <c r="X337" s="311"/>
      <c r="Y337" s="311"/>
    </row>
    <row r="338" spans="1:29" x14ac:dyDescent="0.2">
      <c r="A338" s="316"/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92"/>
      <c r="M338" s="390" t="s">
        <v>64</v>
      </c>
      <c r="N338" s="344"/>
      <c r="O338" s="344"/>
      <c r="P338" s="344"/>
      <c r="Q338" s="344"/>
      <c r="R338" s="344"/>
      <c r="S338" s="345"/>
      <c r="T338" s="38" t="s">
        <v>63</v>
      </c>
      <c r="U338" s="310">
        <f>IFERROR(SUM(U336:U336),"0")</f>
        <v>0</v>
      </c>
      <c r="V338" s="310">
        <f>IFERROR(SUM(V336:V336),"0")</f>
        <v>0</v>
      </c>
      <c r="W338" s="38"/>
      <c r="X338" s="311"/>
      <c r="Y338" s="311"/>
    </row>
    <row r="339" spans="1:29" ht="27.75" customHeight="1" x14ac:dyDescent="0.2">
      <c r="A339" s="383" t="s">
        <v>467</v>
      </c>
      <c r="B339" s="384"/>
      <c r="C339" s="384"/>
      <c r="D339" s="384"/>
      <c r="E339" s="384"/>
      <c r="F339" s="384"/>
      <c r="G339" s="384"/>
      <c r="H339" s="384"/>
      <c r="I339" s="384"/>
      <c r="J339" s="384"/>
      <c r="K339" s="384"/>
      <c r="L339" s="384"/>
      <c r="M339" s="384"/>
      <c r="N339" s="384"/>
      <c r="O339" s="384"/>
      <c r="P339" s="384"/>
      <c r="Q339" s="384"/>
      <c r="R339" s="384"/>
      <c r="S339" s="384"/>
      <c r="T339" s="384"/>
      <c r="U339" s="384"/>
      <c r="V339" s="384"/>
      <c r="W339" s="384"/>
      <c r="X339" s="49"/>
      <c r="Y339" s="49"/>
    </row>
    <row r="340" spans="1:29" ht="16.5" customHeight="1" x14ac:dyDescent="0.25">
      <c r="A340" s="385" t="s">
        <v>468</v>
      </c>
      <c r="B340" s="316"/>
      <c r="C340" s="316"/>
      <c r="D340" s="316"/>
      <c r="E340" s="316"/>
      <c r="F340" s="316"/>
      <c r="G340" s="316"/>
      <c r="H340" s="316"/>
      <c r="I340" s="316"/>
      <c r="J340" s="316"/>
      <c r="K340" s="316"/>
      <c r="L340" s="316"/>
      <c r="M340" s="316"/>
      <c r="N340" s="316"/>
      <c r="O340" s="316"/>
      <c r="P340" s="316"/>
      <c r="Q340" s="316"/>
      <c r="R340" s="316"/>
      <c r="S340" s="316"/>
      <c r="T340" s="316"/>
      <c r="U340" s="316"/>
      <c r="V340" s="316"/>
      <c r="W340" s="316"/>
      <c r="X340" s="304"/>
      <c r="Y340" s="304"/>
    </row>
    <row r="341" spans="1:29" ht="14.25" customHeight="1" x14ac:dyDescent="0.25">
      <c r="A341" s="386" t="s">
        <v>103</v>
      </c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16"/>
      <c r="M341" s="316"/>
      <c r="N341" s="316"/>
      <c r="O341" s="316"/>
      <c r="P341" s="316"/>
      <c r="Q341" s="316"/>
      <c r="R341" s="316"/>
      <c r="S341" s="316"/>
      <c r="T341" s="316"/>
      <c r="U341" s="316"/>
      <c r="V341" s="316"/>
      <c r="W341" s="316"/>
      <c r="X341" s="303"/>
      <c r="Y341" s="303"/>
    </row>
    <row r="342" spans="1:29" ht="27" customHeight="1" x14ac:dyDescent="0.25">
      <c r="A342" s="55" t="s">
        <v>469</v>
      </c>
      <c r="B342" s="55" t="s">
        <v>470</v>
      </c>
      <c r="C342" s="32">
        <v>4301011428</v>
      </c>
      <c r="D342" s="387">
        <v>4607091389708</v>
      </c>
      <c r="E342" s="332"/>
      <c r="F342" s="307">
        <v>0.45</v>
      </c>
      <c r="G342" s="33">
        <v>6</v>
      </c>
      <c r="H342" s="307">
        <v>2.7</v>
      </c>
      <c r="I342" s="307">
        <v>2.9</v>
      </c>
      <c r="J342" s="33">
        <v>156</v>
      </c>
      <c r="K342" s="34" t="s">
        <v>99</v>
      </c>
      <c r="L342" s="33">
        <v>50</v>
      </c>
      <c r="M342" s="5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9"/>
      <c r="O342" s="389"/>
      <c r="P342" s="389"/>
      <c r="Q342" s="332"/>
      <c r="R342" s="35"/>
      <c r="S342" s="35"/>
      <c r="T342" s="36" t="s">
        <v>63</v>
      </c>
      <c r="U342" s="308">
        <v>0</v>
      </c>
      <c r="V342" s="309">
        <f>IFERROR(IF(U342="",0,CEILING((U342/$H342),1)*$H342),"")</f>
        <v>0</v>
      </c>
      <c r="W342" s="37" t="str">
        <f>IFERROR(IF(V342=0,"",ROUNDUP(V342/H342,0)*0.00753),"")</f>
        <v/>
      </c>
      <c r="X342" s="57"/>
      <c r="Y342" s="58"/>
      <c r="AC342" s="236" t="s">
        <v>1</v>
      </c>
    </row>
    <row r="343" spans="1:29" ht="27" customHeight="1" x14ac:dyDescent="0.25">
      <c r="A343" s="55" t="s">
        <v>471</v>
      </c>
      <c r="B343" s="55" t="s">
        <v>472</v>
      </c>
      <c r="C343" s="32">
        <v>4301011427</v>
      </c>
      <c r="D343" s="387">
        <v>4607091389692</v>
      </c>
      <c r="E343" s="332"/>
      <c r="F343" s="307">
        <v>0.45</v>
      </c>
      <c r="G343" s="33">
        <v>6</v>
      </c>
      <c r="H343" s="307">
        <v>2.7</v>
      </c>
      <c r="I343" s="307">
        <v>2.9</v>
      </c>
      <c r="J343" s="33">
        <v>156</v>
      </c>
      <c r="K343" s="34" t="s">
        <v>99</v>
      </c>
      <c r="L343" s="33">
        <v>50</v>
      </c>
      <c r="M343" s="570" t="s">
        <v>473</v>
      </c>
      <c r="N343" s="389"/>
      <c r="O343" s="389"/>
      <c r="P343" s="389"/>
      <c r="Q343" s="332"/>
      <c r="R343" s="35"/>
      <c r="S343" s="35"/>
      <c r="T343" s="36" t="s">
        <v>63</v>
      </c>
      <c r="U343" s="308">
        <v>22.5</v>
      </c>
      <c r="V343" s="309">
        <f>IFERROR(IF(U343="",0,CEILING((U343/$H343),1)*$H343),"")</f>
        <v>24.3</v>
      </c>
      <c r="W343" s="37">
        <f>IFERROR(IF(V343=0,"",ROUNDUP(V343/H343,0)*0.00753),"")</f>
        <v>6.7769999999999997E-2</v>
      </c>
      <c r="X343" s="57"/>
      <c r="Y343" s="58"/>
      <c r="AC343" s="237" t="s">
        <v>1</v>
      </c>
    </row>
    <row r="344" spans="1:29" x14ac:dyDescent="0.2">
      <c r="A344" s="391"/>
      <c r="B344" s="316"/>
      <c r="C344" s="316"/>
      <c r="D344" s="316"/>
      <c r="E344" s="316"/>
      <c r="F344" s="316"/>
      <c r="G344" s="316"/>
      <c r="H344" s="316"/>
      <c r="I344" s="316"/>
      <c r="J344" s="316"/>
      <c r="K344" s="316"/>
      <c r="L344" s="392"/>
      <c r="M344" s="390" t="s">
        <v>64</v>
      </c>
      <c r="N344" s="344"/>
      <c r="O344" s="344"/>
      <c r="P344" s="344"/>
      <c r="Q344" s="344"/>
      <c r="R344" s="344"/>
      <c r="S344" s="345"/>
      <c r="T344" s="38" t="s">
        <v>65</v>
      </c>
      <c r="U344" s="310">
        <f>IFERROR(U342/H342,"0")+IFERROR(U343/H343,"0")</f>
        <v>8.3333333333333321</v>
      </c>
      <c r="V344" s="310">
        <f>IFERROR(V342/H342,"0")+IFERROR(V343/H343,"0")</f>
        <v>9</v>
      </c>
      <c r="W344" s="310">
        <f>IFERROR(IF(W342="",0,W342),"0")+IFERROR(IF(W343="",0,W343),"0")</f>
        <v>6.7769999999999997E-2</v>
      </c>
      <c r="X344" s="311"/>
      <c r="Y344" s="311"/>
    </row>
    <row r="345" spans="1:29" x14ac:dyDescent="0.2">
      <c r="A345" s="316"/>
      <c r="B345" s="316"/>
      <c r="C345" s="316"/>
      <c r="D345" s="316"/>
      <c r="E345" s="316"/>
      <c r="F345" s="316"/>
      <c r="G345" s="316"/>
      <c r="H345" s="316"/>
      <c r="I345" s="316"/>
      <c r="J345" s="316"/>
      <c r="K345" s="316"/>
      <c r="L345" s="392"/>
      <c r="M345" s="390" t="s">
        <v>64</v>
      </c>
      <c r="N345" s="344"/>
      <c r="O345" s="344"/>
      <c r="P345" s="344"/>
      <c r="Q345" s="344"/>
      <c r="R345" s="344"/>
      <c r="S345" s="345"/>
      <c r="T345" s="38" t="s">
        <v>63</v>
      </c>
      <c r="U345" s="310">
        <f>IFERROR(SUM(U342:U343),"0")</f>
        <v>22.5</v>
      </c>
      <c r="V345" s="310">
        <f>IFERROR(SUM(V342:V343),"0")</f>
        <v>24.3</v>
      </c>
      <c r="W345" s="38"/>
      <c r="X345" s="311"/>
      <c r="Y345" s="311"/>
    </row>
    <row r="346" spans="1:29" ht="14.25" customHeight="1" x14ac:dyDescent="0.25">
      <c r="A346" s="386" t="s">
        <v>59</v>
      </c>
      <c r="B346" s="316"/>
      <c r="C346" s="316"/>
      <c r="D346" s="316"/>
      <c r="E346" s="316"/>
      <c r="F346" s="316"/>
      <c r="G346" s="316"/>
      <c r="H346" s="316"/>
      <c r="I346" s="316"/>
      <c r="J346" s="316"/>
      <c r="K346" s="316"/>
      <c r="L346" s="316"/>
      <c r="M346" s="316"/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03"/>
      <c r="Y346" s="303"/>
    </row>
    <row r="347" spans="1:29" ht="37.5" customHeight="1" x14ac:dyDescent="0.25">
      <c r="A347" s="55" t="s">
        <v>474</v>
      </c>
      <c r="B347" s="55" t="s">
        <v>475</v>
      </c>
      <c r="C347" s="32">
        <v>4301031236</v>
      </c>
      <c r="D347" s="387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1" t="s">
        <v>476</v>
      </c>
      <c r="N347" s="389"/>
      <c r="O347" s="389"/>
      <c r="P347" s="389"/>
      <c r="Q347" s="332"/>
      <c r="R347" s="35"/>
      <c r="S347" s="35"/>
      <c r="T347" s="36" t="s">
        <v>63</v>
      </c>
      <c r="U347" s="308">
        <v>0</v>
      </c>
      <c r="V347" s="309">
        <f t="shared" ref="V347:V359" si="15">IFERROR(IF(U347="",0,CEILING((U347/$H347),1)*$H347),"")</f>
        <v>0</v>
      </c>
      <c r="W347" s="37" t="str">
        <f>IFERROR(IF(V347=0,"",ROUNDUP(V347/H347,0)*0.00753),"")</f>
        <v/>
      </c>
      <c r="X347" s="57"/>
      <c r="Y347" s="58" t="s">
        <v>477</v>
      </c>
      <c r="AC347" s="238" t="s">
        <v>1</v>
      </c>
    </row>
    <row r="348" spans="1:29" ht="27" customHeight="1" x14ac:dyDescent="0.25">
      <c r="A348" s="55" t="s">
        <v>478</v>
      </c>
      <c r="B348" s="55" t="s">
        <v>479</v>
      </c>
      <c r="C348" s="32">
        <v>4301031255</v>
      </c>
      <c r="D348" s="387">
        <v>4680115883185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2" t="s">
        <v>480</v>
      </c>
      <c r="N348" s="389"/>
      <c r="O348" s="389"/>
      <c r="P348" s="389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>IFERROR(IF(V348=0,"",ROUNDUP(V348/H348,0)*0.00502),"")</f>
        <v/>
      </c>
      <c r="X348" s="57"/>
      <c r="Y348" s="58" t="s">
        <v>477</v>
      </c>
      <c r="AC348" s="239" t="s">
        <v>1</v>
      </c>
    </row>
    <row r="349" spans="1:29" ht="27" customHeight="1" x14ac:dyDescent="0.25">
      <c r="A349" s="55" t="s">
        <v>481</v>
      </c>
      <c r="B349" s="55" t="s">
        <v>482</v>
      </c>
      <c r="C349" s="32">
        <v>4301031177</v>
      </c>
      <c r="D349" s="387">
        <v>4607091389753</v>
      </c>
      <c r="E349" s="332"/>
      <c r="F349" s="307">
        <v>0.7</v>
      </c>
      <c r="G349" s="33">
        <v>6</v>
      </c>
      <c r="H349" s="307">
        <v>4.2</v>
      </c>
      <c r="I349" s="307">
        <v>4.43</v>
      </c>
      <c r="J349" s="33">
        <v>156</v>
      </c>
      <c r="K349" s="34" t="s">
        <v>62</v>
      </c>
      <c r="L349" s="33">
        <v>45</v>
      </c>
      <c r="M349" s="57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9" s="389"/>
      <c r="O349" s="389"/>
      <c r="P349" s="389"/>
      <c r="Q349" s="332"/>
      <c r="R349" s="35"/>
      <c r="S349" s="35"/>
      <c r="T349" s="36" t="s">
        <v>63</v>
      </c>
      <c r="U349" s="308">
        <v>100</v>
      </c>
      <c r="V349" s="309">
        <f t="shared" si="15"/>
        <v>100.80000000000001</v>
      </c>
      <c r="W349" s="37">
        <f>IFERROR(IF(V349=0,"",ROUNDUP(V349/H349,0)*0.00753),"")</f>
        <v>0.18071999999999999</v>
      </c>
      <c r="X349" s="57"/>
      <c r="Y349" s="58"/>
      <c r="AC349" s="240" t="s">
        <v>1</v>
      </c>
    </row>
    <row r="350" spans="1:29" ht="27" customHeight="1" x14ac:dyDescent="0.25">
      <c r="A350" s="55" t="s">
        <v>483</v>
      </c>
      <c r="B350" s="55" t="s">
        <v>484</v>
      </c>
      <c r="C350" s="32">
        <v>4301031174</v>
      </c>
      <c r="D350" s="387">
        <v>4607091389760</v>
      </c>
      <c r="E350" s="332"/>
      <c r="F350" s="307">
        <v>0.7</v>
      </c>
      <c r="G350" s="33">
        <v>6</v>
      </c>
      <c r="H350" s="307">
        <v>4.2</v>
      </c>
      <c r="I350" s="307">
        <v>4.43</v>
      </c>
      <c r="J350" s="33">
        <v>156</v>
      </c>
      <c r="K350" s="34" t="s">
        <v>62</v>
      </c>
      <c r="L350" s="33">
        <v>45</v>
      </c>
      <c r="M350" s="57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50" s="389"/>
      <c r="O350" s="389"/>
      <c r="P350" s="389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>IFERROR(IF(V350=0,"",ROUNDUP(V350/H350,0)*0.00753),"")</f>
        <v/>
      </c>
      <c r="X350" s="57"/>
      <c r="Y350" s="58"/>
      <c r="AC350" s="241" t="s">
        <v>1</v>
      </c>
    </row>
    <row r="351" spans="1:29" ht="27" customHeight="1" x14ac:dyDescent="0.25">
      <c r="A351" s="55" t="s">
        <v>485</v>
      </c>
      <c r="B351" s="55" t="s">
        <v>486</v>
      </c>
      <c r="C351" s="32">
        <v>4301031175</v>
      </c>
      <c r="D351" s="387">
        <v>4607091389746</v>
      </c>
      <c r="E351" s="332"/>
      <c r="F351" s="307">
        <v>0.7</v>
      </c>
      <c r="G351" s="33">
        <v>6</v>
      </c>
      <c r="H351" s="307">
        <v>4.2</v>
      </c>
      <c r="I351" s="307">
        <v>4.43</v>
      </c>
      <c r="J351" s="33">
        <v>156</v>
      </c>
      <c r="K351" s="34" t="s">
        <v>62</v>
      </c>
      <c r="L351" s="33">
        <v>45</v>
      </c>
      <c r="M351" s="57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51" s="389"/>
      <c r="O351" s="389"/>
      <c r="P351" s="389"/>
      <c r="Q351" s="332"/>
      <c r="R351" s="35"/>
      <c r="S351" s="35"/>
      <c r="T351" s="36" t="s">
        <v>63</v>
      </c>
      <c r="U351" s="308">
        <v>100</v>
      </c>
      <c r="V351" s="309">
        <f t="shared" si="15"/>
        <v>100.80000000000001</v>
      </c>
      <c r="W351" s="37">
        <f>IFERROR(IF(V351=0,"",ROUNDUP(V351/H351,0)*0.00753),"")</f>
        <v>0.18071999999999999</v>
      </c>
      <c r="X351" s="57"/>
      <c r="Y351" s="58"/>
      <c r="AC351" s="242" t="s">
        <v>1</v>
      </c>
    </row>
    <row r="352" spans="1:29" ht="27" customHeight="1" x14ac:dyDescent="0.25">
      <c r="A352" s="55" t="s">
        <v>487</v>
      </c>
      <c r="B352" s="55" t="s">
        <v>488</v>
      </c>
      <c r="C352" s="32">
        <v>4301031257</v>
      </c>
      <c r="D352" s="387">
        <v>4680115883147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76" t="s">
        <v>489</v>
      </c>
      <c r="N352" s="389"/>
      <c r="O352" s="389"/>
      <c r="P352" s="389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ref="W352:W359" si="16">IFERROR(IF(V352=0,"",ROUNDUP(V352/H352,0)*0.00502),"")</f>
        <v/>
      </c>
      <c r="X352" s="57"/>
      <c r="Y352" s="58"/>
      <c r="AC352" s="243" t="s">
        <v>1</v>
      </c>
    </row>
    <row r="353" spans="1:29" ht="27" customHeight="1" x14ac:dyDescent="0.25">
      <c r="A353" s="55" t="s">
        <v>490</v>
      </c>
      <c r="B353" s="55" t="s">
        <v>491</v>
      </c>
      <c r="C353" s="32">
        <v>4301031178</v>
      </c>
      <c r="D353" s="387">
        <v>4607091384338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3" s="389"/>
      <c r="O353" s="389"/>
      <c r="P353" s="389"/>
      <c r="Q353" s="332"/>
      <c r="R353" s="35"/>
      <c r="S353" s="35"/>
      <c r="T353" s="36" t="s">
        <v>63</v>
      </c>
      <c r="U353" s="308">
        <v>87.5</v>
      </c>
      <c r="V353" s="309">
        <f t="shared" si="15"/>
        <v>88.2</v>
      </c>
      <c r="W353" s="37">
        <f t="shared" si="16"/>
        <v>0.21084</v>
      </c>
      <c r="X353" s="57"/>
      <c r="Y353" s="58"/>
      <c r="AC353" s="244" t="s">
        <v>1</v>
      </c>
    </row>
    <row r="354" spans="1:29" ht="37.5" customHeight="1" x14ac:dyDescent="0.25">
      <c r="A354" s="55" t="s">
        <v>492</v>
      </c>
      <c r="B354" s="55" t="s">
        <v>493</v>
      </c>
      <c r="C354" s="32">
        <v>4301031254</v>
      </c>
      <c r="D354" s="387">
        <v>4680115883154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78" t="s">
        <v>494</v>
      </c>
      <c r="N354" s="389"/>
      <c r="O354" s="389"/>
      <c r="P354" s="389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245" t="s">
        <v>1</v>
      </c>
    </row>
    <row r="355" spans="1:29" ht="37.5" customHeight="1" x14ac:dyDescent="0.25">
      <c r="A355" s="55" t="s">
        <v>495</v>
      </c>
      <c r="B355" s="55" t="s">
        <v>496</v>
      </c>
      <c r="C355" s="32">
        <v>4301031171</v>
      </c>
      <c r="D355" s="387">
        <v>4607091389524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5" s="389"/>
      <c r="O355" s="389"/>
      <c r="P355" s="389"/>
      <c r="Q355" s="332"/>
      <c r="R355" s="35"/>
      <c r="S355" s="35"/>
      <c r="T355" s="36" t="s">
        <v>63</v>
      </c>
      <c r="U355" s="308">
        <v>52.5</v>
      </c>
      <c r="V355" s="309">
        <f t="shared" si="15"/>
        <v>52.5</v>
      </c>
      <c r="W355" s="37">
        <f t="shared" si="16"/>
        <v>0.1255</v>
      </c>
      <c r="X355" s="57"/>
      <c r="Y355" s="58"/>
      <c r="AC355" s="246" t="s">
        <v>1</v>
      </c>
    </row>
    <row r="356" spans="1:29" ht="27" customHeight="1" x14ac:dyDescent="0.25">
      <c r="A356" s="55" t="s">
        <v>497</v>
      </c>
      <c r="B356" s="55" t="s">
        <v>498</v>
      </c>
      <c r="C356" s="32">
        <v>4301031258</v>
      </c>
      <c r="D356" s="387">
        <v>4680115883161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0" t="s">
        <v>499</v>
      </c>
      <c r="N356" s="389"/>
      <c r="O356" s="389"/>
      <c r="P356" s="389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247" t="s">
        <v>1</v>
      </c>
    </row>
    <row r="357" spans="1:29" ht="27" customHeight="1" x14ac:dyDescent="0.25">
      <c r="A357" s="55" t="s">
        <v>500</v>
      </c>
      <c r="B357" s="55" t="s">
        <v>501</v>
      </c>
      <c r="C357" s="32">
        <v>4301031170</v>
      </c>
      <c r="D357" s="387">
        <v>4607091384345</v>
      </c>
      <c r="E357" s="332"/>
      <c r="F357" s="307">
        <v>0.35</v>
      </c>
      <c r="G357" s="33">
        <v>6</v>
      </c>
      <c r="H357" s="307">
        <v>2.1</v>
      </c>
      <c r="I357" s="307">
        <v>2.23</v>
      </c>
      <c r="J357" s="33">
        <v>234</v>
      </c>
      <c r="K357" s="34" t="s">
        <v>62</v>
      </c>
      <c r="L357" s="33">
        <v>45</v>
      </c>
      <c r="M357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7" s="389"/>
      <c r="O357" s="389"/>
      <c r="P357" s="389"/>
      <c r="Q357" s="332"/>
      <c r="R357" s="35"/>
      <c r="S357" s="35"/>
      <c r="T357" s="36" t="s">
        <v>63</v>
      </c>
      <c r="U357" s="308">
        <v>0</v>
      </c>
      <c r="V357" s="309">
        <f t="shared" si="15"/>
        <v>0</v>
      </c>
      <c r="W357" s="37" t="str">
        <f t="shared" si="16"/>
        <v/>
      </c>
      <c r="X357" s="57"/>
      <c r="Y357" s="58"/>
      <c r="AC357" s="248" t="s">
        <v>1</v>
      </c>
    </row>
    <row r="358" spans="1:29" ht="27" customHeight="1" x14ac:dyDescent="0.25">
      <c r="A358" s="55" t="s">
        <v>502</v>
      </c>
      <c r="B358" s="55" t="s">
        <v>503</v>
      </c>
      <c r="C358" s="32">
        <v>4301031256</v>
      </c>
      <c r="D358" s="387">
        <v>4680115883178</v>
      </c>
      <c r="E358" s="332"/>
      <c r="F358" s="307">
        <v>0.28000000000000003</v>
      </c>
      <c r="G358" s="33">
        <v>6</v>
      </c>
      <c r="H358" s="307">
        <v>1.68</v>
      </c>
      <c r="I358" s="307">
        <v>1.81</v>
      </c>
      <c r="J358" s="33">
        <v>234</v>
      </c>
      <c r="K358" s="34" t="s">
        <v>62</v>
      </c>
      <c r="L358" s="33">
        <v>45</v>
      </c>
      <c r="M358" s="582" t="s">
        <v>504</v>
      </c>
      <c r="N358" s="389"/>
      <c r="O358" s="389"/>
      <c r="P358" s="389"/>
      <c r="Q358" s="332"/>
      <c r="R358" s="35"/>
      <c r="S358" s="35"/>
      <c r="T358" s="36" t="s">
        <v>63</v>
      </c>
      <c r="U358" s="308">
        <v>0</v>
      </c>
      <c r="V358" s="309">
        <f t="shared" si="15"/>
        <v>0</v>
      </c>
      <c r="W358" s="37" t="str">
        <f t="shared" si="16"/>
        <v/>
      </c>
      <c r="X358" s="57"/>
      <c r="Y358" s="58"/>
      <c r="AC358" s="249" t="s">
        <v>1</v>
      </c>
    </row>
    <row r="359" spans="1:29" ht="27" customHeight="1" x14ac:dyDescent="0.25">
      <c r="A359" s="55" t="s">
        <v>505</v>
      </c>
      <c r="B359" s="55" t="s">
        <v>506</v>
      </c>
      <c r="C359" s="32">
        <v>4301031172</v>
      </c>
      <c r="D359" s="387">
        <v>4607091389531</v>
      </c>
      <c r="E359" s="332"/>
      <c r="F359" s="307">
        <v>0.35</v>
      </c>
      <c r="G359" s="33">
        <v>6</v>
      </c>
      <c r="H359" s="307">
        <v>2.1</v>
      </c>
      <c r="I359" s="307">
        <v>2.23</v>
      </c>
      <c r="J359" s="33">
        <v>234</v>
      </c>
      <c r="K359" s="34" t="s">
        <v>62</v>
      </c>
      <c r="L359" s="33">
        <v>45</v>
      </c>
      <c r="M359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9" s="389"/>
      <c r="O359" s="389"/>
      <c r="P359" s="389"/>
      <c r="Q359" s="332"/>
      <c r="R359" s="35"/>
      <c r="S359" s="35"/>
      <c r="T359" s="36" t="s">
        <v>63</v>
      </c>
      <c r="U359" s="308">
        <v>87.5</v>
      </c>
      <c r="V359" s="309">
        <f t="shared" si="15"/>
        <v>88.2</v>
      </c>
      <c r="W359" s="37">
        <f t="shared" si="16"/>
        <v>0.21084</v>
      </c>
      <c r="X359" s="57"/>
      <c r="Y359" s="58"/>
      <c r="AC359" s="250" t="s">
        <v>1</v>
      </c>
    </row>
    <row r="360" spans="1:29" x14ac:dyDescent="0.2">
      <c r="A360" s="391"/>
      <c r="B360" s="316"/>
      <c r="C360" s="316"/>
      <c r="D360" s="316"/>
      <c r="E360" s="316"/>
      <c r="F360" s="316"/>
      <c r="G360" s="316"/>
      <c r="H360" s="316"/>
      <c r="I360" s="316"/>
      <c r="J360" s="316"/>
      <c r="K360" s="316"/>
      <c r="L360" s="392"/>
      <c r="M360" s="390" t="s">
        <v>64</v>
      </c>
      <c r="N360" s="344"/>
      <c r="O360" s="344"/>
      <c r="P360" s="344"/>
      <c r="Q360" s="344"/>
      <c r="R360" s="344"/>
      <c r="S360" s="345"/>
      <c r="T360" s="38" t="s">
        <v>65</v>
      </c>
      <c r="U360" s="310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155.95238095238093</v>
      </c>
      <c r="V360" s="310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157</v>
      </c>
      <c r="W360" s="310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0.90862000000000009</v>
      </c>
      <c r="X360" s="311"/>
      <c r="Y360" s="311"/>
    </row>
    <row r="361" spans="1:29" x14ac:dyDescent="0.2">
      <c r="A361" s="316"/>
      <c r="B361" s="316"/>
      <c r="C361" s="316"/>
      <c r="D361" s="316"/>
      <c r="E361" s="316"/>
      <c r="F361" s="316"/>
      <c r="G361" s="316"/>
      <c r="H361" s="316"/>
      <c r="I361" s="316"/>
      <c r="J361" s="316"/>
      <c r="K361" s="316"/>
      <c r="L361" s="392"/>
      <c r="M361" s="390" t="s">
        <v>64</v>
      </c>
      <c r="N361" s="344"/>
      <c r="O361" s="344"/>
      <c r="P361" s="344"/>
      <c r="Q361" s="344"/>
      <c r="R361" s="344"/>
      <c r="S361" s="345"/>
      <c r="T361" s="38" t="s">
        <v>63</v>
      </c>
      <c r="U361" s="310">
        <f>IFERROR(SUM(U347:U359),"0")</f>
        <v>427.5</v>
      </c>
      <c r="V361" s="310">
        <f>IFERROR(SUM(V347:V359),"0")</f>
        <v>430.5</v>
      </c>
      <c r="W361" s="38"/>
      <c r="X361" s="311"/>
      <c r="Y361" s="311"/>
    </row>
    <row r="362" spans="1:29" ht="14.25" customHeight="1" x14ac:dyDescent="0.25">
      <c r="A362" s="386" t="s">
        <v>66</v>
      </c>
      <c r="B362" s="316"/>
      <c r="C362" s="316"/>
      <c r="D362" s="316"/>
      <c r="E362" s="316"/>
      <c r="F362" s="316"/>
      <c r="G362" s="316"/>
      <c r="H362" s="316"/>
      <c r="I362" s="316"/>
      <c r="J362" s="316"/>
      <c r="K362" s="316"/>
      <c r="L362" s="316"/>
      <c r="M362" s="316"/>
      <c r="N362" s="316"/>
      <c r="O362" s="316"/>
      <c r="P362" s="316"/>
      <c r="Q362" s="316"/>
      <c r="R362" s="316"/>
      <c r="S362" s="316"/>
      <c r="T362" s="316"/>
      <c r="U362" s="316"/>
      <c r="V362" s="316"/>
      <c r="W362" s="316"/>
      <c r="X362" s="303"/>
      <c r="Y362" s="303"/>
    </row>
    <row r="363" spans="1:29" ht="27" customHeight="1" x14ac:dyDescent="0.25">
      <c r="A363" s="55" t="s">
        <v>507</v>
      </c>
      <c r="B363" s="55" t="s">
        <v>508</v>
      </c>
      <c r="C363" s="32">
        <v>4301051258</v>
      </c>
      <c r="D363" s="387">
        <v>4607091389685</v>
      </c>
      <c r="E363" s="332"/>
      <c r="F363" s="307">
        <v>1.3</v>
      </c>
      <c r="G363" s="33">
        <v>6</v>
      </c>
      <c r="H363" s="307">
        <v>7.8</v>
      </c>
      <c r="I363" s="307">
        <v>8.3460000000000001</v>
      </c>
      <c r="J363" s="33">
        <v>56</v>
      </c>
      <c r="K363" s="34" t="s">
        <v>126</v>
      </c>
      <c r="L363" s="33">
        <v>45</v>
      </c>
      <c r="M363" s="58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9"/>
      <c r="O363" s="389"/>
      <c r="P363" s="389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IFERROR(IF(V363=0,"",ROUNDUP(V363/H363,0)*0.02175),"")</f>
        <v/>
      </c>
      <c r="X363" s="57"/>
      <c r="Y363" s="58"/>
      <c r="AC363" s="251" t="s">
        <v>1</v>
      </c>
    </row>
    <row r="364" spans="1:29" ht="27" customHeight="1" x14ac:dyDescent="0.25">
      <c r="A364" s="55" t="s">
        <v>509</v>
      </c>
      <c r="B364" s="55" t="s">
        <v>510</v>
      </c>
      <c r="C364" s="32">
        <v>4301051431</v>
      </c>
      <c r="D364" s="387">
        <v>4607091389654</v>
      </c>
      <c r="E364" s="332"/>
      <c r="F364" s="307">
        <v>0.33</v>
      </c>
      <c r="G364" s="33">
        <v>6</v>
      </c>
      <c r="H364" s="307">
        <v>1.98</v>
      </c>
      <c r="I364" s="307">
        <v>2.258</v>
      </c>
      <c r="J364" s="33">
        <v>156</v>
      </c>
      <c r="K364" s="34" t="s">
        <v>126</v>
      </c>
      <c r="L364" s="33">
        <v>45</v>
      </c>
      <c r="M364" s="585" t="str">
        <f>HYPERLINK("https:///products/Охлажденные/Баварушка/Филейбургская/Сосиски/P003318/","Сосиски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9"/>
      <c r="O364" s="389"/>
      <c r="P364" s="389"/>
      <c r="Q364" s="332"/>
      <c r="R364" s="35"/>
      <c r="S364" s="35"/>
      <c r="T364" s="36" t="s">
        <v>63</v>
      </c>
      <c r="U364" s="308">
        <v>0</v>
      </c>
      <c r="V364" s="309">
        <f>IFERROR(IF(U364="",0,CEILING((U364/$H364),1)*$H364),"")</f>
        <v>0</v>
      </c>
      <c r="W364" s="37" t="str">
        <f>IFERROR(IF(V364=0,"",ROUNDUP(V364/H364,0)*0.00753),"")</f>
        <v/>
      </c>
      <c r="X364" s="57"/>
      <c r="Y364" s="58"/>
      <c r="AC364" s="252" t="s">
        <v>1</v>
      </c>
    </row>
    <row r="365" spans="1:29" ht="27" customHeight="1" x14ac:dyDescent="0.25">
      <c r="A365" s="55" t="s">
        <v>511</v>
      </c>
      <c r="B365" s="55" t="s">
        <v>512</v>
      </c>
      <c r="C365" s="32">
        <v>4301051284</v>
      </c>
      <c r="D365" s="387">
        <v>4607091384352</v>
      </c>
      <c r="E365" s="332"/>
      <c r="F365" s="307">
        <v>0.6</v>
      </c>
      <c r="G365" s="33">
        <v>4</v>
      </c>
      <c r="H365" s="307">
        <v>2.4</v>
      </c>
      <c r="I365" s="307">
        <v>2.6459999999999999</v>
      </c>
      <c r="J365" s="33">
        <v>120</v>
      </c>
      <c r="K365" s="34" t="s">
        <v>126</v>
      </c>
      <c r="L365" s="33">
        <v>45</v>
      </c>
      <c r="M365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9"/>
      <c r="O365" s="389"/>
      <c r="P365" s="389"/>
      <c r="Q365" s="332"/>
      <c r="R365" s="35"/>
      <c r="S365" s="35"/>
      <c r="T365" s="36" t="s">
        <v>63</v>
      </c>
      <c r="U365" s="308">
        <v>0</v>
      </c>
      <c r="V365" s="309">
        <f>IFERROR(IF(U365="",0,CEILING((U365/$H365),1)*$H365),"")</f>
        <v>0</v>
      </c>
      <c r="W365" s="37" t="str">
        <f>IFERROR(IF(V365=0,"",ROUNDUP(V365/H365,0)*0.00937),"")</f>
        <v/>
      </c>
      <c r="X365" s="57"/>
      <c r="Y365" s="58"/>
      <c r="AC365" s="253" t="s">
        <v>1</v>
      </c>
    </row>
    <row r="366" spans="1:29" ht="27" customHeight="1" x14ac:dyDescent="0.25">
      <c r="A366" s="55" t="s">
        <v>513</v>
      </c>
      <c r="B366" s="55" t="s">
        <v>514</v>
      </c>
      <c r="C366" s="32">
        <v>4301051257</v>
      </c>
      <c r="D366" s="387">
        <v>4607091389661</v>
      </c>
      <c r="E366" s="332"/>
      <c r="F366" s="307">
        <v>0.55000000000000004</v>
      </c>
      <c r="G366" s="33">
        <v>4</v>
      </c>
      <c r="H366" s="307">
        <v>2.2000000000000002</v>
      </c>
      <c r="I366" s="307">
        <v>2.492</v>
      </c>
      <c r="J366" s="33">
        <v>120</v>
      </c>
      <c r="K366" s="34" t="s">
        <v>126</v>
      </c>
      <c r="L366" s="33">
        <v>45</v>
      </c>
      <c r="M366" s="5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9"/>
      <c r="O366" s="389"/>
      <c r="P366" s="389"/>
      <c r="Q366" s="332"/>
      <c r="R366" s="35"/>
      <c r="S366" s="35"/>
      <c r="T366" s="36" t="s">
        <v>63</v>
      </c>
      <c r="U366" s="308">
        <v>0</v>
      </c>
      <c r="V366" s="309">
        <f>IFERROR(IF(U366="",0,CEILING((U366/$H366),1)*$H366),"")</f>
        <v>0</v>
      </c>
      <c r="W366" s="37" t="str">
        <f>IFERROR(IF(V366=0,"",ROUNDUP(V366/H366,0)*0.00937),"")</f>
        <v/>
      </c>
      <c r="X366" s="57"/>
      <c r="Y366" s="58"/>
      <c r="AC366" s="254" t="s">
        <v>1</v>
      </c>
    </row>
    <row r="367" spans="1:29" x14ac:dyDescent="0.2">
      <c r="A367" s="391"/>
      <c r="B367" s="316"/>
      <c r="C367" s="316"/>
      <c r="D367" s="316"/>
      <c r="E367" s="316"/>
      <c r="F367" s="316"/>
      <c r="G367" s="316"/>
      <c r="H367" s="316"/>
      <c r="I367" s="316"/>
      <c r="J367" s="316"/>
      <c r="K367" s="316"/>
      <c r="L367" s="392"/>
      <c r="M367" s="390" t="s">
        <v>64</v>
      </c>
      <c r="N367" s="344"/>
      <c r="O367" s="344"/>
      <c r="P367" s="344"/>
      <c r="Q367" s="344"/>
      <c r="R367" s="344"/>
      <c r="S367" s="345"/>
      <c r="T367" s="38" t="s">
        <v>65</v>
      </c>
      <c r="U367" s="310">
        <f>IFERROR(U363/H363,"0")+IFERROR(U364/H364,"0")+IFERROR(U365/H365,"0")+IFERROR(U366/H366,"0")</f>
        <v>0</v>
      </c>
      <c r="V367" s="310">
        <f>IFERROR(V363/H363,"0")+IFERROR(V364/H364,"0")+IFERROR(V365/H365,"0")+IFERROR(V366/H366,"0")</f>
        <v>0</v>
      </c>
      <c r="W367" s="310">
        <f>IFERROR(IF(W363="",0,W363),"0")+IFERROR(IF(W364="",0,W364),"0")+IFERROR(IF(W365="",0,W365),"0")+IFERROR(IF(W366="",0,W366),"0")</f>
        <v>0</v>
      </c>
      <c r="X367" s="311"/>
      <c r="Y367" s="311"/>
    </row>
    <row r="368" spans="1:29" x14ac:dyDescent="0.2">
      <c r="A368" s="316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2"/>
      <c r="M368" s="390" t="s">
        <v>64</v>
      </c>
      <c r="N368" s="344"/>
      <c r="O368" s="344"/>
      <c r="P368" s="344"/>
      <c r="Q368" s="344"/>
      <c r="R368" s="344"/>
      <c r="S368" s="345"/>
      <c r="T368" s="38" t="s">
        <v>63</v>
      </c>
      <c r="U368" s="310">
        <f>IFERROR(SUM(U363:U366),"0")</f>
        <v>0</v>
      </c>
      <c r="V368" s="310">
        <f>IFERROR(SUM(V363:V366),"0")</f>
        <v>0</v>
      </c>
      <c r="W368" s="38"/>
      <c r="X368" s="311"/>
      <c r="Y368" s="311"/>
    </row>
    <row r="369" spans="1:29" ht="14.25" customHeight="1" x14ac:dyDescent="0.25">
      <c r="A369" s="386" t="s">
        <v>198</v>
      </c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16"/>
      <c r="M369" s="316"/>
      <c r="N369" s="316"/>
      <c r="O369" s="316"/>
      <c r="P369" s="316"/>
      <c r="Q369" s="316"/>
      <c r="R369" s="316"/>
      <c r="S369" s="316"/>
      <c r="T369" s="316"/>
      <c r="U369" s="316"/>
      <c r="V369" s="316"/>
      <c r="W369" s="316"/>
      <c r="X369" s="303"/>
      <c r="Y369" s="303"/>
    </row>
    <row r="370" spans="1:29" ht="27" customHeight="1" x14ac:dyDescent="0.25">
      <c r="A370" s="55" t="s">
        <v>515</v>
      </c>
      <c r="B370" s="55" t="s">
        <v>516</v>
      </c>
      <c r="C370" s="32">
        <v>4301060352</v>
      </c>
      <c r="D370" s="387">
        <v>4680115881648</v>
      </c>
      <c r="E370" s="332"/>
      <c r="F370" s="307">
        <v>1</v>
      </c>
      <c r="G370" s="33">
        <v>4</v>
      </c>
      <c r="H370" s="307">
        <v>4</v>
      </c>
      <c r="I370" s="307">
        <v>4.4039999999999999</v>
      </c>
      <c r="J370" s="33">
        <v>104</v>
      </c>
      <c r="K370" s="34" t="s">
        <v>62</v>
      </c>
      <c r="L370" s="33">
        <v>35</v>
      </c>
      <c r="M370" s="588" t="str">
        <f>HYPERLINK("https:///products/Охлажденные/Баварушка/Филейбургская/Сардельки/P003254/","Сардельки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9"/>
      <c r="O370" s="389"/>
      <c r="P370" s="389"/>
      <c r="Q370" s="332"/>
      <c r="R370" s="35"/>
      <c r="S370" s="35"/>
      <c r="T370" s="36" t="s">
        <v>63</v>
      </c>
      <c r="U370" s="308">
        <v>0</v>
      </c>
      <c r="V370" s="309">
        <f>IFERROR(IF(U370="",0,CEILING((U370/$H370),1)*$H370),"")</f>
        <v>0</v>
      </c>
      <c r="W370" s="37" t="str">
        <f>IFERROR(IF(V370=0,"",ROUNDUP(V370/H370,0)*0.01196),"")</f>
        <v/>
      </c>
      <c r="X370" s="57"/>
      <c r="Y370" s="58"/>
      <c r="AC370" s="255" t="s">
        <v>1</v>
      </c>
    </row>
    <row r="371" spans="1:29" x14ac:dyDescent="0.2">
      <c r="A371" s="391"/>
      <c r="B371" s="316"/>
      <c r="C371" s="316"/>
      <c r="D371" s="316"/>
      <c r="E371" s="316"/>
      <c r="F371" s="316"/>
      <c r="G371" s="316"/>
      <c r="H371" s="316"/>
      <c r="I371" s="316"/>
      <c r="J371" s="316"/>
      <c r="K371" s="316"/>
      <c r="L371" s="392"/>
      <c r="M371" s="390" t="s">
        <v>64</v>
      </c>
      <c r="N371" s="344"/>
      <c r="O371" s="344"/>
      <c r="P371" s="344"/>
      <c r="Q371" s="344"/>
      <c r="R371" s="344"/>
      <c r="S371" s="345"/>
      <c r="T371" s="38" t="s">
        <v>65</v>
      </c>
      <c r="U371" s="310">
        <f>IFERROR(U370/H370,"0")</f>
        <v>0</v>
      </c>
      <c r="V371" s="310">
        <f>IFERROR(V370/H370,"0")</f>
        <v>0</v>
      </c>
      <c r="W371" s="310">
        <f>IFERROR(IF(W370="",0,W370),"0")</f>
        <v>0</v>
      </c>
      <c r="X371" s="311"/>
      <c r="Y371" s="311"/>
    </row>
    <row r="372" spans="1:29" x14ac:dyDescent="0.2">
      <c r="A372" s="316"/>
      <c r="B372" s="316"/>
      <c r="C372" s="316"/>
      <c r="D372" s="316"/>
      <c r="E372" s="316"/>
      <c r="F372" s="316"/>
      <c r="G372" s="316"/>
      <c r="H372" s="316"/>
      <c r="I372" s="316"/>
      <c r="J372" s="316"/>
      <c r="K372" s="316"/>
      <c r="L372" s="392"/>
      <c r="M372" s="390" t="s">
        <v>64</v>
      </c>
      <c r="N372" s="344"/>
      <c r="O372" s="344"/>
      <c r="P372" s="344"/>
      <c r="Q372" s="344"/>
      <c r="R372" s="344"/>
      <c r="S372" s="345"/>
      <c r="T372" s="38" t="s">
        <v>63</v>
      </c>
      <c r="U372" s="310">
        <f>IFERROR(SUM(U370:U370),"0")</f>
        <v>0</v>
      </c>
      <c r="V372" s="310">
        <f>IFERROR(SUM(V370:V370),"0")</f>
        <v>0</v>
      </c>
      <c r="W372" s="38"/>
      <c r="X372" s="311"/>
      <c r="Y372" s="311"/>
    </row>
    <row r="373" spans="1:29" ht="14.25" customHeight="1" x14ac:dyDescent="0.25">
      <c r="A373" s="386" t="s">
        <v>79</v>
      </c>
      <c r="B373" s="316"/>
      <c r="C373" s="316"/>
      <c r="D373" s="316"/>
      <c r="E373" s="316"/>
      <c r="F373" s="316"/>
      <c r="G373" s="316"/>
      <c r="H373" s="316"/>
      <c r="I373" s="316"/>
      <c r="J373" s="316"/>
      <c r="K373" s="316"/>
      <c r="L373" s="316"/>
      <c r="M373" s="316"/>
      <c r="N373" s="316"/>
      <c r="O373" s="316"/>
      <c r="P373" s="316"/>
      <c r="Q373" s="316"/>
      <c r="R373" s="316"/>
      <c r="S373" s="316"/>
      <c r="T373" s="316"/>
      <c r="U373" s="316"/>
      <c r="V373" s="316"/>
      <c r="W373" s="316"/>
      <c r="X373" s="303"/>
      <c r="Y373" s="303"/>
    </row>
    <row r="374" spans="1:29" ht="27" customHeight="1" x14ac:dyDescent="0.25">
      <c r="A374" s="55" t="s">
        <v>517</v>
      </c>
      <c r="B374" s="55" t="s">
        <v>518</v>
      </c>
      <c r="C374" s="32">
        <v>4301032042</v>
      </c>
      <c r="D374" s="387">
        <v>4680115883017</v>
      </c>
      <c r="E374" s="332"/>
      <c r="F374" s="307">
        <v>0.03</v>
      </c>
      <c r="G374" s="33">
        <v>20</v>
      </c>
      <c r="H374" s="307">
        <v>0.6</v>
      </c>
      <c r="I374" s="307">
        <v>0.63</v>
      </c>
      <c r="J374" s="33">
        <v>350</v>
      </c>
      <c r="K374" s="34" t="s">
        <v>519</v>
      </c>
      <c r="L374" s="33">
        <v>60</v>
      </c>
      <c r="M374" s="589" t="s">
        <v>520</v>
      </c>
      <c r="N374" s="389"/>
      <c r="O374" s="389"/>
      <c r="P374" s="389"/>
      <c r="Q374" s="332"/>
      <c r="R374" s="35"/>
      <c r="S374" s="35"/>
      <c r="T374" s="36" t="s">
        <v>63</v>
      </c>
      <c r="U374" s="308">
        <v>15</v>
      </c>
      <c r="V374" s="309">
        <f>IFERROR(IF(U374="",0,CEILING((U374/$H374),1)*$H374),"")</f>
        <v>15</v>
      </c>
      <c r="W374" s="37">
        <f>IFERROR(IF(V374=0,"",ROUNDUP(V374/H374,0)*0.00349),"")</f>
        <v>8.7249999999999994E-2</v>
      </c>
      <c r="X374" s="57"/>
      <c r="Y374" s="58"/>
      <c r="AC374" s="256" t="s">
        <v>1</v>
      </c>
    </row>
    <row r="375" spans="1:29" ht="27" customHeight="1" x14ac:dyDescent="0.25">
      <c r="A375" s="55" t="s">
        <v>521</v>
      </c>
      <c r="B375" s="55" t="s">
        <v>522</v>
      </c>
      <c r="C375" s="32">
        <v>4301032043</v>
      </c>
      <c r="D375" s="387">
        <v>4680115883031</v>
      </c>
      <c r="E375" s="332"/>
      <c r="F375" s="307">
        <v>0.03</v>
      </c>
      <c r="G375" s="33">
        <v>20</v>
      </c>
      <c r="H375" s="307">
        <v>0.6</v>
      </c>
      <c r="I375" s="307">
        <v>0.63</v>
      </c>
      <c r="J375" s="33">
        <v>350</v>
      </c>
      <c r="K375" s="34" t="s">
        <v>519</v>
      </c>
      <c r="L375" s="33">
        <v>60</v>
      </c>
      <c r="M375" s="590" t="s">
        <v>523</v>
      </c>
      <c r="N375" s="389"/>
      <c r="O375" s="389"/>
      <c r="P375" s="389"/>
      <c r="Q375" s="332"/>
      <c r="R375" s="35"/>
      <c r="S375" s="35"/>
      <c r="T375" s="36" t="s">
        <v>63</v>
      </c>
      <c r="U375" s="308">
        <v>15</v>
      </c>
      <c r="V375" s="309">
        <f>IFERROR(IF(U375="",0,CEILING((U375/$H375),1)*$H375),"")</f>
        <v>15</v>
      </c>
      <c r="W375" s="37">
        <f>IFERROR(IF(V375=0,"",ROUNDUP(V375/H375,0)*0.00349),"")</f>
        <v>8.7249999999999994E-2</v>
      </c>
      <c r="X375" s="57"/>
      <c r="Y375" s="58"/>
      <c r="AC375" s="257" t="s">
        <v>1</v>
      </c>
    </row>
    <row r="376" spans="1:29" ht="27" customHeight="1" x14ac:dyDescent="0.25">
      <c r="A376" s="55" t="s">
        <v>524</v>
      </c>
      <c r="B376" s="55" t="s">
        <v>525</v>
      </c>
      <c r="C376" s="32">
        <v>4301032041</v>
      </c>
      <c r="D376" s="387">
        <v>4680115883024</v>
      </c>
      <c r="E376" s="332"/>
      <c r="F376" s="307">
        <v>0.03</v>
      </c>
      <c r="G376" s="33">
        <v>20</v>
      </c>
      <c r="H376" s="307">
        <v>0.6</v>
      </c>
      <c r="I376" s="307">
        <v>0.63</v>
      </c>
      <c r="J376" s="33">
        <v>350</v>
      </c>
      <c r="K376" s="34" t="s">
        <v>519</v>
      </c>
      <c r="L376" s="33">
        <v>60</v>
      </c>
      <c r="M376" s="591" t="s">
        <v>526</v>
      </c>
      <c r="N376" s="389"/>
      <c r="O376" s="389"/>
      <c r="P376" s="389"/>
      <c r="Q376" s="332"/>
      <c r="R376" s="35"/>
      <c r="S376" s="35"/>
      <c r="T376" s="36" t="s">
        <v>63</v>
      </c>
      <c r="U376" s="308">
        <v>15</v>
      </c>
      <c r="V376" s="309">
        <f>IFERROR(IF(U376="",0,CEILING((U376/$H376),1)*$H376),"")</f>
        <v>15</v>
      </c>
      <c r="W376" s="37">
        <f>IFERROR(IF(V376=0,"",ROUNDUP(V376/H376,0)*0.00349),"")</f>
        <v>8.7249999999999994E-2</v>
      </c>
      <c r="X376" s="57"/>
      <c r="Y376" s="58"/>
      <c r="AC376" s="258" t="s">
        <v>1</v>
      </c>
    </row>
    <row r="377" spans="1:29" x14ac:dyDescent="0.2">
      <c r="A377" s="391"/>
      <c r="B377" s="316"/>
      <c r="C377" s="316"/>
      <c r="D377" s="316"/>
      <c r="E377" s="316"/>
      <c r="F377" s="316"/>
      <c r="G377" s="316"/>
      <c r="H377" s="316"/>
      <c r="I377" s="316"/>
      <c r="J377" s="316"/>
      <c r="K377" s="316"/>
      <c r="L377" s="392"/>
      <c r="M377" s="390" t="s">
        <v>64</v>
      </c>
      <c r="N377" s="344"/>
      <c r="O377" s="344"/>
      <c r="P377" s="344"/>
      <c r="Q377" s="344"/>
      <c r="R377" s="344"/>
      <c r="S377" s="345"/>
      <c r="T377" s="38" t="s">
        <v>65</v>
      </c>
      <c r="U377" s="310">
        <f>IFERROR(U374/H374,"0")+IFERROR(U375/H375,"0")+IFERROR(U376/H376,"0")</f>
        <v>75</v>
      </c>
      <c r="V377" s="310">
        <f>IFERROR(V374/H374,"0")+IFERROR(V375/H375,"0")+IFERROR(V376/H376,"0")</f>
        <v>75</v>
      </c>
      <c r="W377" s="310">
        <f>IFERROR(IF(W374="",0,W374),"0")+IFERROR(IF(W375="",0,W375),"0")+IFERROR(IF(W376="",0,W376),"0")</f>
        <v>0.26174999999999998</v>
      </c>
      <c r="X377" s="311"/>
      <c r="Y377" s="311"/>
    </row>
    <row r="378" spans="1:29" x14ac:dyDescent="0.2">
      <c r="A378" s="316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2"/>
      <c r="M378" s="390" t="s">
        <v>64</v>
      </c>
      <c r="N378" s="344"/>
      <c r="O378" s="344"/>
      <c r="P378" s="344"/>
      <c r="Q378" s="344"/>
      <c r="R378" s="344"/>
      <c r="S378" s="345"/>
      <c r="T378" s="38" t="s">
        <v>63</v>
      </c>
      <c r="U378" s="310">
        <f>IFERROR(SUM(U374:U376),"0")</f>
        <v>45</v>
      </c>
      <c r="V378" s="310">
        <f>IFERROR(SUM(V374:V376),"0")</f>
        <v>45</v>
      </c>
      <c r="W378" s="38"/>
      <c r="X378" s="311"/>
      <c r="Y378" s="311"/>
    </row>
    <row r="379" spans="1:29" ht="16.5" customHeight="1" x14ac:dyDescent="0.25">
      <c r="A379" s="385" t="s">
        <v>527</v>
      </c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16"/>
      <c r="M379" s="316"/>
      <c r="N379" s="316"/>
      <c r="O379" s="316"/>
      <c r="P379" s="316"/>
      <c r="Q379" s="316"/>
      <c r="R379" s="316"/>
      <c r="S379" s="316"/>
      <c r="T379" s="316"/>
      <c r="U379" s="316"/>
      <c r="V379" s="316"/>
      <c r="W379" s="316"/>
      <c r="X379" s="304"/>
      <c r="Y379" s="304"/>
    </row>
    <row r="380" spans="1:29" ht="14.25" customHeight="1" x14ac:dyDescent="0.25">
      <c r="A380" s="386" t="s">
        <v>96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3"/>
      <c r="Y380" s="303"/>
    </row>
    <row r="381" spans="1:29" ht="27" customHeight="1" x14ac:dyDescent="0.25">
      <c r="A381" s="55" t="s">
        <v>528</v>
      </c>
      <c r="B381" s="55" t="s">
        <v>529</v>
      </c>
      <c r="C381" s="32">
        <v>4301020196</v>
      </c>
      <c r="D381" s="387">
        <v>4607091389388</v>
      </c>
      <c r="E381" s="332"/>
      <c r="F381" s="307">
        <v>1.3</v>
      </c>
      <c r="G381" s="33">
        <v>4</v>
      </c>
      <c r="H381" s="307">
        <v>5.2</v>
      </c>
      <c r="I381" s="307">
        <v>5.6079999999999997</v>
      </c>
      <c r="J381" s="33">
        <v>104</v>
      </c>
      <c r="K381" s="34" t="s">
        <v>126</v>
      </c>
      <c r="L381" s="33">
        <v>35</v>
      </c>
      <c r="M381" s="5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1" s="389"/>
      <c r="O381" s="389"/>
      <c r="P381" s="389"/>
      <c r="Q381" s="332"/>
      <c r="R381" s="35"/>
      <c r="S381" s="35"/>
      <c r="T381" s="36" t="s">
        <v>63</v>
      </c>
      <c r="U381" s="308">
        <v>0</v>
      </c>
      <c r="V381" s="309">
        <f>IFERROR(IF(U381="",0,CEILING((U381/$H381),1)*$H381),"")</f>
        <v>0</v>
      </c>
      <c r="W381" s="37" t="str">
        <f>IFERROR(IF(V381=0,"",ROUNDUP(V381/H381,0)*0.01196),"")</f>
        <v/>
      </c>
      <c r="X381" s="57"/>
      <c r="Y381" s="58"/>
      <c r="AC381" s="259" t="s">
        <v>1</v>
      </c>
    </row>
    <row r="382" spans="1:29" ht="27" customHeight="1" x14ac:dyDescent="0.25">
      <c r="A382" s="55" t="s">
        <v>530</v>
      </c>
      <c r="B382" s="55" t="s">
        <v>531</v>
      </c>
      <c r="C382" s="32">
        <v>4301020185</v>
      </c>
      <c r="D382" s="387">
        <v>4607091389364</v>
      </c>
      <c r="E382" s="332"/>
      <c r="F382" s="307">
        <v>0.42</v>
      </c>
      <c r="G382" s="33">
        <v>6</v>
      </c>
      <c r="H382" s="307">
        <v>2.52</v>
      </c>
      <c r="I382" s="307">
        <v>2.75</v>
      </c>
      <c r="J382" s="33">
        <v>156</v>
      </c>
      <c r="K382" s="34" t="s">
        <v>126</v>
      </c>
      <c r="L382" s="33">
        <v>35</v>
      </c>
      <c r="M382" s="59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2" s="389"/>
      <c r="O382" s="389"/>
      <c r="P382" s="389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IFERROR(IF(V382=0,"",ROUNDUP(V382/H382,0)*0.00753),"")</f>
        <v/>
      </c>
      <c r="X382" s="57"/>
      <c r="Y382" s="58"/>
      <c r="AC382" s="260" t="s">
        <v>1</v>
      </c>
    </row>
    <row r="383" spans="1:29" x14ac:dyDescent="0.2">
      <c r="A383" s="391"/>
      <c r="B383" s="316"/>
      <c r="C383" s="316"/>
      <c r="D383" s="316"/>
      <c r="E383" s="316"/>
      <c r="F383" s="316"/>
      <c r="G383" s="316"/>
      <c r="H383" s="316"/>
      <c r="I383" s="316"/>
      <c r="J383" s="316"/>
      <c r="K383" s="316"/>
      <c r="L383" s="392"/>
      <c r="M383" s="390" t="s">
        <v>64</v>
      </c>
      <c r="N383" s="344"/>
      <c r="O383" s="344"/>
      <c r="P383" s="344"/>
      <c r="Q383" s="344"/>
      <c r="R383" s="344"/>
      <c r="S383" s="345"/>
      <c r="T383" s="38" t="s">
        <v>65</v>
      </c>
      <c r="U383" s="310">
        <f>IFERROR(U381/H381,"0")+IFERROR(U382/H382,"0")</f>
        <v>0</v>
      </c>
      <c r="V383" s="310">
        <f>IFERROR(V381/H381,"0")+IFERROR(V382/H382,"0")</f>
        <v>0</v>
      </c>
      <c r="W383" s="310">
        <f>IFERROR(IF(W381="",0,W381),"0")+IFERROR(IF(W382="",0,W382),"0")</f>
        <v>0</v>
      </c>
      <c r="X383" s="311"/>
      <c r="Y383" s="311"/>
    </row>
    <row r="384" spans="1:29" x14ac:dyDescent="0.2">
      <c r="A384" s="316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2"/>
      <c r="M384" s="390" t="s">
        <v>64</v>
      </c>
      <c r="N384" s="344"/>
      <c r="O384" s="344"/>
      <c r="P384" s="344"/>
      <c r="Q384" s="344"/>
      <c r="R384" s="344"/>
      <c r="S384" s="345"/>
      <c r="T384" s="38" t="s">
        <v>63</v>
      </c>
      <c r="U384" s="310">
        <f>IFERROR(SUM(U381:U382),"0")</f>
        <v>0</v>
      </c>
      <c r="V384" s="310">
        <f>IFERROR(SUM(V381:V382),"0")</f>
        <v>0</v>
      </c>
      <c r="W384" s="38"/>
      <c r="X384" s="311"/>
      <c r="Y384" s="311"/>
    </row>
    <row r="385" spans="1:29" ht="14.25" customHeight="1" x14ac:dyDescent="0.25">
      <c r="A385" s="386" t="s">
        <v>59</v>
      </c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16"/>
      <c r="M385" s="316"/>
      <c r="N385" s="316"/>
      <c r="O385" s="316"/>
      <c r="P385" s="316"/>
      <c r="Q385" s="316"/>
      <c r="R385" s="316"/>
      <c r="S385" s="316"/>
      <c r="T385" s="316"/>
      <c r="U385" s="316"/>
      <c r="V385" s="316"/>
      <c r="W385" s="316"/>
      <c r="X385" s="303"/>
      <c r="Y385" s="303"/>
    </row>
    <row r="386" spans="1:29" ht="27" customHeight="1" x14ac:dyDescent="0.25">
      <c r="A386" s="55" t="s">
        <v>532</v>
      </c>
      <c r="B386" s="55" t="s">
        <v>533</v>
      </c>
      <c r="C386" s="32">
        <v>4301031215</v>
      </c>
      <c r="D386" s="387">
        <v>4680115882911</v>
      </c>
      <c r="E386" s="332"/>
      <c r="F386" s="307">
        <v>0.4</v>
      </c>
      <c r="G386" s="33">
        <v>6</v>
      </c>
      <c r="H386" s="307">
        <v>2.4</v>
      </c>
      <c r="I386" s="307">
        <v>2.5299999999999998</v>
      </c>
      <c r="J386" s="33">
        <v>234</v>
      </c>
      <c r="K386" s="34" t="s">
        <v>62</v>
      </c>
      <c r="L386" s="33">
        <v>40</v>
      </c>
      <c r="M386" s="594" t="s">
        <v>534</v>
      </c>
      <c r="N386" s="389"/>
      <c r="O386" s="389"/>
      <c r="P386" s="389"/>
      <c r="Q386" s="332"/>
      <c r="R386" s="35"/>
      <c r="S386" s="35"/>
      <c r="T386" s="36" t="s">
        <v>63</v>
      </c>
      <c r="U386" s="308">
        <v>0</v>
      </c>
      <c r="V386" s="309">
        <f t="shared" ref="V386:V392" si="17">IFERROR(IF(U386="",0,CEILING((U386/$H386),1)*$H386),"")</f>
        <v>0</v>
      </c>
      <c r="W386" s="37" t="str">
        <f>IFERROR(IF(V386=0,"",ROUNDUP(V386/H386,0)*0.00502),"")</f>
        <v/>
      </c>
      <c r="X386" s="57"/>
      <c r="Y386" s="58" t="s">
        <v>477</v>
      </c>
      <c r="AC386" s="261" t="s">
        <v>1</v>
      </c>
    </row>
    <row r="387" spans="1:29" ht="27" customHeight="1" x14ac:dyDescent="0.25">
      <c r="A387" s="55" t="s">
        <v>535</v>
      </c>
      <c r="B387" s="55" t="s">
        <v>536</v>
      </c>
      <c r="C387" s="32">
        <v>4301031179</v>
      </c>
      <c r="D387" s="387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62</v>
      </c>
      <c r="L387" s="33">
        <v>45</v>
      </c>
      <c r="M387" s="59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89"/>
      <c r="O387" s="389"/>
      <c r="P387" s="389"/>
      <c r="Q387" s="332"/>
      <c r="R387" s="35"/>
      <c r="S387" s="35"/>
      <c r="T387" s="36" t="s">
        <v>63</v>
      </c>
      <c r="U387" s="308">
        <v>120</v>
      </c>
      <c r="V387" s="309">
        <f t="shared" si="17"/>
        <v>121.80000000000001</v>
      </c>
      <c r="W387" s="37">
        <f>IFERROR(IF(V387=0,"",ROUNDUP(V387/H387,0)*0.00753),"")</f>
        <v>0.21837000000000001</v>
      </c>
      <c r="X387" s="57"/>
      <c r="Y387" s="58"/>
      <c r="AC387" s="262" t="s">
        <v>1</v>
      </c>
    </row>
    <row r="388" spans="1:29" ht="27" customHeight="1" x14ac:dyDescent="0.25">
      <c r="A388" s="55" t="s">
        <v>537</v>
      </c>
      <c r="B388" s="55" t="s">
        <v>538</v>
      </c>
      <c r="C388" s="32">
        <v>4301031247</v>
      </c>
      <c r="D388" s="387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6" t="s">
        <v>539</v>
      </c>
      <c r="N388" s="389"/>
      <c r="O388" s="389"/>
      <c r="P388" s="389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263" t="s">
        <v>1</v>
      </c>
    </row>
    <row r="389" spans="1:29" ht="27" customHeight="1" x14ac:dyDescent="0.25">
      <c r="A389" s="55" t="s">
        <v>540</v>
      </c>
      <c r="B389" s="55" t="s">
        <v>541</v>
      </c>
      <c r="C389" s="32">
        <v>4301031176</v>
      </c>
      <c r="D389" s="387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89"/>
      <c r="O389" s="389"/>
      <c r="P389" s="389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264" t="s">
        <v>1</v>
      </c>
    </row>
    <row r="390" spans="1:29" ht="27" customHeight="1" x14ac:dyDescent="0.25">
      <c r="A390" s="55" t="s">
        <v>542</v>
      </c>
      <c r="B390" s="55" t="s">
        <v>543</v>
      </c>
      <c r="C390" s="32">
        <v>4301031167</v>
      </c>
      <c r="D390" s="387">
        <v>4680115880771</v>
      </c>
      <c r="E390" s="332"/>
      <c r="F390" s="307">
        <v>0.28000000000000003</v>
      </c>
      <c r="G390" s="33">
        <v>6</v>
      </c>
      <c r="H390" s="307">
        <v>1.68</v>
      </c>
      <c r="I390" s="307">
        <v>1.81</v>
      </c>
      <c r="J390" s="33">
        <v>234</v>
      </c>
      <c r="K390" s="34" t="s">
        <v>62</v>
      </c>
      <c r="L390" s="33">
        <v>45</v>
      </c>
      <c r="M390" s="59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0" s="389"/>
      <c r="O390" s="389"/>
      <c r="P390" s="389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265" t="s">
        <v>1</v>
      </c>
    </row>
    <row r="391" spans="1:29" ht="27" customHeight="1" x14ac:dyDescent="0.25">
      <c r="A391" s="55" t="s">
        <v>544</v>
      </c>
      <c r="B391" s="55" t="s">
        <v>545</v>
      </c>
      <c r="C391" s="32">
        <v>4301031173</v>
      </c>
      <c r="D391" s="387">
        <v>4607091389500</v>
      </c>
      <c r="E391" s="332"/>
      <c r="F391" s="307">
        <v>0.35</v>
      </c>
      <c r="G391" s="33">
        <v>6</v>
      </c>
      <c r="H391" s="307">
        <v>2.1</v>
      </c>
      <c r="I391" s="307">
        <v>2.23</v>
      </c>
      <c r="J391" s="33">
        <v>234</v>
      </c>
      <c r="K391" s="34" t="s">
        <v>62</v>
      </c>
      <c r="L391" s="33">
        <v>45</v>
      </c>
      <c r="M391" s="59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1" s="389"/>
      <c r="O391" s="389"/>
      <c r="P391" s="389"/>
      <c r="Q391" s="332"/>
      <c r="R391" s="35"/>
      <c r="S391" s="35"/>
      <c r="T391" s="36" t="s">
        <v>63</v>
      </c>
      <c r="U391" s="308">
        <v>17.5</v>
      </c>
      <c r="V391" s="309">
        <f t="shared" si="17"/>
        <v>18.900000000000002</v>
      </c>
      <c r="W391" s="37">
        <f>IFERROR(IF(V391=0,"",ROUNDUP(V391/H391,0)*0.00502),"")</f>
        <v>4.5179999999999998E-2</v>
      </c>
      <c r="X391" s="57"/>
      <c r="Y391" s="58"/>
      <c r="AC391" s="266" t="s">
        <v>1</v>
      </c>
    </row>
    <row r="392" spans="1:29" ht="27" customHeight="1" x14ac:dyDescent="0.25">
      <c r="A392" s="55" t="s">
        <v>546</v>
      </c>
      <c r="B392" s="55" t="s">
        <v>547</v>
      </c>
      <c r="C392" s="32">
        <v>4301031103</v>
      </c>
      <c r="D392" s="387">
        <v>4680115881983</v>
      </c>
      <c r="E392" s="332"/>
      <c r="F392" s="307">
        <v>0.28000000000000003</v>
      </c>
      <c r="G392" s="33">
        <v>4</v>
      </c>
      <c r="H392" s="307">
        <v>1.1200000000000001</v>
      </c>
      <c r="I392" s="307">
        <v>1.252</v>
      </c>
      <c r="J392" s="33">
        <v>234</v>
      </c>
      <c r="K392" s="34" t="s">
        <v>62</v>
      </c>
      <c r="L392" s="33">
        <v>40</v>
      </c>
      <c r="M392" s="600" t="str">
        <f>HYPERLINK("https:///products/Охлажденные/Баварушка/Балыкбургская/Копченые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2" s="389"/>
      <c r="O392" s="389"/>
      <c r="P392" s="389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267" t="s">
        <v>1</v>
      </c>
    </row>
    <row r="393" spans="1:29" x14ac:dyDescent="0.2">
      <c r="A393" s="391"/>
      <c r="B393" s="316"/>
      <c r="C393" s="316"/>
      <c r="D393" s="316"/>
      <c r="E393" s="316"/>
      <c r="F393" s="316"/>
      <c r="G393" s="316"/>
      <c r="H393" s="316"/>
      <c r="I393" s="316"/>
      <c r="J393" s="316"/>
      <c r="K393" s="316"/>
      <c r="L393" s="392"/>
      <c r="M393" s="390" t="s">
        <v>64</v>
      </c>
      <c r="N393" s="344"/>
      <c r="O393" s="344"/>
      <c r="P393" s="344"/>
      <c r="Q393" s="344"/>
      <c r="R393" s="344"/>
      <c r="S393" s="345"/>
      <c r="T393" s="38" t="s">
        <v>65</v>
      </c>
      <c r="U393" s="310">
        <f>IFERROR(U386/H386,"0")+IFERROR(U387/H387,"0")+IFERROR(U388/H388,"0")+IFERROR(U389/H389,"0")+IFERROR(U390/H390,"0")+IFERROR(U391/H391,"0")+IFERROR(U392/H392,"0")</f>
        <v>36.904761904761898</v>
      </c>
      <c r="V393" s="310">
        <f>IFERROR(V386/H386,"0")+IFERROR(V387/H387,"0")+IFERROR(V388/H388,"0")+IFERROR(V389/H389,"0")+IFERROR(V390/H390,"0")+IFERROR(V391/H391,"0")+IFERROR(V392/H392,"0")</f>
        <v>38</v>
      </c>
      <c r="W393" s="310">
        <f>IFERROR(IF(W386="",0,W386),"0")+IFERROR(IF(W387="",0,W387),"0")+IFERROR(IF(W388="",0,W388),"0")+IFERROR(IF(W389="",0,W389),"0")+IFERROR(IF(W390="",0,W390),"0")+IFERROR(IF(W391="",0,W391),"0")+IFERROR(IF(W392="",0,W392),"0")</f>
        <v>0.26355000000000001</v>
      </c>
      <c r="X393" s="311"/>
      <c r="Y393" s="311"/>
    </row>
    <row r="394" spans="1:29" x14ac:dyDescent="0.2">
      <c r="A394" s="316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2"/>
      <c r="M394" s="390" t="s">
        <v>64</v>
      </c>
      <c r="N394" s="344"/>
      <c r="O394" s="344"/>
      <c r="P394" s="344"/>
      <c r="Q394" s="344"/>
      <c r="R394" s="344"/>
      <c r="S394" s="345"/>
      <c r="T394" s="38" t="s">
        <v>63</v>
      </c>
      <c r="U394" s="310">
        <f>IFERROR(SUM(U386:U392),"0")</f>
        <v>137.5</v>
      </c>
      <c r="V394" s="310">
        <f>IFERROR(SUM(V386:V392),"0")</f>
        <v>140.70000000000002</v>
      </c>
      <c r="W394" s="38"/>
      <c r="X394" s="311"/>
      <c r="Y394" s="311"/>
    </row>
    <row r="395" spans="1:29" ht="14.25" customHeight="1" x14ac:dyDescent="0.25">
      <c r="A395" s="386" t="s">
        <v>79</v>
      </c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16"/>
      <c r="M395" s="316"/>
      <c r="N395" s="316"/>
      <c r="O395" s="316"/>
      <c r="P395" s="316"/>
      <c r="Q395" s="316"/>
      <c r="R395" s="316"/>
      <c r="S395" s="316"/>
      <c r="T395" s="316"/>
      <c r="U395" s="316"/>
      <c r="V395" s="316"/>
      <c r="W395" s="316"/>
      <c r="X395" s="303"/>
      <c r="Y395" s="303"/>
    </row>
    <row r="396" spans="1:29" ht="27" customHeight="1" x14ac:dyDescent="0.25">
      <c r="A396" s="55" t="s">
        <v>548</v>
      </c>
      <c r="B396" s="55" t="s">
        <v>549</v>
      </c>
      <c r="C396" s="32">
        <v>4301032044</v>
      </c>
      <c r="D396" s="387">
        <v>4680115883000</v>
      </c>
      <c r="E396" s="332"/>
      <c r="F396" s="307">
        <v>0.03</v>
      </c>
      <c r="G396" s="33">
        <v>20</v>
      </c>
      <c r="H396" s="307">
        <v>0.6</v>
      </c>
      <c r="I396" s="307">
        <v>0.63</v>
      </c>
      <c r="J396" s="33">
        <v>350</v>
      </c>
      <c r="K396" s="34" t="s">
        <v>519</v>
      </c>
      <c r="L396" s="33">
        <v>60</v>
      </c>
      <c r="M396" s="601" t="s">
        <v>550</v>
      </c>
      <c r="N396" s="389"/>
      <c r="O396" s="389"/>
      <c r="P396" s="389"/>
      <c r="Q396" s="332"/>
      <c r="R396" s="35"/>
      <c r="S396" s="35"/>
      <c r="T396" s="36" t="s">
        <v>63</v>
      </c>
      <c r="U396" s="308">
        <v>15</v>
      </c>
      <c r="V396" s="309">
        <f>IFERROR(IF(U396="",0,CEILING((U396/$H396),1)*$H396),"")</f>
        <v>15</v>
      </c>
      <c r="W396" s="37">
        <f>IFERROR(IF(V396=0,"",ROUNDUP(V396/H396,0)*0.00349),"")</f>
        <v>8.7249999999999994E-2</v>
      </c>
      <c r="X396" s="57"/>
      <c r="Y396" s="58"/>
      <c r="AC396" s="268" t="s">
        <v>1</v>
      </c>
    </row>
    <row r="397" spans="1:29" x14ac:dyDescent="0.2">
      <c r="A397" s="391"/>
      <c r="B397" s="316"/>
      <c r="C397" s="316"/>
      <c r="D397" s="316"/>
      <c r="E397" s="316"/>
      <c r="F397" s="316"/>
      <c r="G397" s="316"/>
      <c r="H397" s="316"/>
      <c r="I397" s="316"/>
      <c r="J397" s="316"/>
      <c r="K397" s="316"/>
      <c r="L397" s="392"/>
      <c r="M397" s="390" t="s">
        <v>64</v>
      </c>
      <c r="N397" s="344"/>
      <c r="O397" s="344"/>
      <c r="P397" s="344"/>
      <c r="Q397" s="344"/>
      <c r="R397" s="344"/>
      <c r="S397" s="345"/>
      <c r="T397" s="38" t="s">
        <v>65</v>
      </c>
      <c r="U397" s="310">
        <f>IFERROR(U396/H396,"0")</f>
        <v>25</v>
      </c>
      <c r="V397" s="310">
        <f>IFERROR(V396/H396,"0")</f>
        <v>25</v>
      </c>
      <c r="W397" s="310">
        <f>IFERROR(IF(W396="",0,W396),"0")</f>
        <v>8.7249999999999994E-2</v>
      </c>
      <c r="X397" s="311"/>
      <c r="Y397" s="311"/>
    </row>
    <row r="398" spans="1:29" x14ac:dyDescent="0.2">
      <c r="A398" s="316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2"/>
      <c r="M398" s="390" t="s">
        <v>64</v>
      </c>
      <c r="N398" s="344"/>
      <c r="O398" s="344"/>
      <c r="P398" s="344"/>
      <c r="Q398" s="344"/>
      <c r="R398" s="344"/>
      <c r="S398" s="345"/>
      <c r="T398" s="38" t="s">
        <v>63</v>
      </c>
      <c r="U398" s="310">
        <f>IFERROR(SUM(U396:U396),"0")</f>
        <v>15</v>
      </c>
      <c r="V398" s="310">
        <f>IFERROR(SUM(V396:V396),"0")</f>
        <v>15</v>
      </c>
      <c r="W398" s="38"/>
      <c r="X398" s="311"/>
      <c r="Y398" s="311"/>
    </row>
    <row r="399" spans="1:29" ht="14.25" customHeight="1" x14ac:dyDescent="0.25">
      <c r="A399" s="386" t="s">
        <v>91</v>
      </c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16"/>
      <c r="M399" s="316"/>
      <c r="N399" s="316"/>
      <c r="O399" s="316"/>
      <c r="P399" s="316"/>
      <c r="Q399" s="316"/>
      <c r="R399" s="316"/>
      <c r="S399" s="316"/>
      <c r="T399" s="316"/>
      <c r="U399" s="316"/>
      <c r="V399" s="316"/>
      <c r="W399" s="316"/>
      <c r="X399" s="303"/>
      <c r="Y399" s="303"/>
    </row>
    <row r="400" spans="1:29" ht="27" customHeight="1" x14ac:dyDescent="0.25">
      <c r="A400" s="55" t="s">
        <v>551</v>
      </c>
      <c r="B400" s="55" t="s">
        <v>552</v>
      </c>
      <c r="C400" s="32">
        <v>4301170008</v>
      </c>
      <c r="D400" s="387">
        <v>4680115882980</v>
      </c>
      <c r="E400" s="332"/>
      <c r="F400" s="307">
        <v>0.13</v>
      </c>
      <c r="G400" s="33">
        <v>10</v>
      </c>
      <c r="H400" s="307">
        <v>1.3</v>
      </c>
      <c r="I400" s="307">
        <v>1.46</v>
      </c>
      <c r="J400" s="33">
        <v>200</v>
      </c>
      <c r="K400" s="34" t="s">
        <v>519</v>
      </c>
      <c r="L400" s="33">
        <v>150</v>
      </c>
      <c r="M400" s="602" t="s">
        <v>553</v>
      </c>
      <c r="N400" s="389"/>
      <c r="O400" s="389"/>
      <c r="P400" s="389"/>
      <c r="Q400" s="332"/>
      <c r="R400" s="35"/>
      <c r="S400" s="35"/>
      <c r="T400" s="36" t="s">
        <v>63</v>
      </c>
      <c r="U400" s="308">
        <v>13</v>
      </c>
      <c r="V400" s="309">
        <f>IFERROR(IF(U400="",0,CEILING((U400/$H400),1)*$H400),"")</f>
        <v>13</v>
      </c>
      <c r="W400" s="37">
        <f>IFERROR(IF(V400=0,"",ROUNDUP(V400/H400,0)*0.00673),"")</f>
        <v>6.7299999999999999E-2</v>
      </c>
      <c r="X400" s="57"/>
      <c r="Y400" s="58"/>
      <c r="AC400" s="269" t="s">
        <v>1</v>
      </c>
    </row>
    <row r="401" spans="1:29" x14ac:dyDescent="0.2">
      <c r="A401" s="391"/>
      <c r="B401" s="316"/>
      <c r="C401" s="316"/>
      <c r="D401" s="316"/>
      <c r="E401" s="316"/>
      <c r="F401" s="316"/>
      <c r="G401" s="316"/>
      <c r="H401" s="316"/>
      <c r="I401" s="316"/>
      <c r="J401" s="316"/>
      <c r="K401" s="316"/>
      <c r="L401" s="392"/>
      <c r="M401" s="390" t="s">
        <v>64</v>
      </c>
      <c r="N401" s="344"/>
      <c r="O401" s="344"/>
      <c r="P401" s="344"/>
      <c r="Q401" s="344"/>
      <c r="R401" s="344"/>
      <c r="S401" s="345"/>
      <c r="T401" s="38" t="s">
        <v>65</v>
      </c>
      <c r="U401" s="310">
        <f>IFERROR(U400/H400,"0")</f>
        <v>10</v>
      </c>
      <c r="V401" s="310">
        <f>IFERROR(V400/H400,"0")</f>
        <v>10</v>
      </c>
      <c r="W401" s="310">
        <f>IFERROR(IF(W400="",0,W400),"0")</f>
        <v>6.7299999999999999E-2</v>
      </c>
      <c r="X401" s="311"/>
      <c r="Y401" s="311"/>
    </row>
    <row r="402" spans="1:29" x14ac:dyDescent="0.2">
      <c r="A402" s="316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2"/>
      <c r="M402" s="390" t="s">
        <v>64</v>
      </c>
      <c r="N402" s="344"/>
      <c r="O402" s="344"/>
      <c r="P402" s="344"/>
      <c r="Q402" s="344"/>
      <c r="R402" s="344"/>
      <c r="S402" s="345"/>
      <c r="T402" s="38" t="s">
        <v>63</v>
      </c>
      <c r="U402" s="310">
        <f>IFERROR(SUM(U400:U400),"0")</f>
        <v>13</v>
      </c>
      <c r="V402" s="310">
        <f>IFERROR(SUM(V400:V400),"0")</f>
        <v>13</v>
      </c>
      <c r="W402" s="38"/>
      <c r="X402" s="311"/>
      <c r="Y402" s="311"/>
    </row>
    <row r="403" spans="1:29" ht="27.75" customHeight="1" x14ac:dyDescent="0.2">
      <c r="A403" s="383" t="s">
        <v>554</v>
      </c>
      <c r="B403" s="384"/>
      <c r="C403" s="384"/>
      <c r="D403" s="384"/>
      <c r="E403" s="384"/>
      <c r="F403" s="384"/>
      <c r="G403" s="384"/>
      <c r="H403" s="384"/>
      <c r="I403" s="384"/>
      <c r="J403" s="384"/>
      <c r="K403" s="384"/>
      <c r="L403" s="384"/>
      <c r="M403" s="384"/>
      <c r="N403" s="384"/>
      <c r="O403" s="384"/>
      <c r="P403" s="384"/>
      <c r="Q403" s="384"/>
      <c r="R403" s="384"/>
      <c r="S403" s="384"/>
      <c r="T403" s="384"/>
      <c r="U403" s="384"/>
      <c r="V403" s="384"/>
      <c r="W403" s="384"/>
      <c r="X403" s="49"/>
      <c r="Y403" s="49"/>
    </row>
    <row r="404" spans="1:29" ht="16.5" customHeight="1" x14ac:dyDescent="0.25">
      <c r="A404" s="385" t="s">
        <v>554</v>
      </c>
      <c r="B404" s="316"/>
      <c r="C404" s="316"/>
      <c r="D404" s="316"/>
      <c r="E404" s="316"/>
      <c r="F404" s="316"/>
      <c r="G404" s="316"/>
      <c r="H404" s="316"/>
      <c r="I404" s="316"/>
      <c r="J404" s="316"/>
      <c r="K404" s="316"/>
      <c r="L404" s="316"/>
      <c r="M404" s="316"/>
      <c r="N404" s="316"/>
      <c r="O404" s="316"/>
      <c r="P404" s="316"/>
      <c r="Q404" s="316"/>
      <c r="R404" s="316"/>
      <c r="S404" s="316"/>
      <c r="T404" s="316"/>
      <c r="U404" s="316"/>
      <c r="V404" s="316"/>
      <c r="W404" s="316"/>
      <c r="X404" s="304"/>
      <c r="Y404" s="304"/>
    </row>
    <row r="405" spans="1:29" ht="14.25" customHeight="1" x14ac:dyDescent="0.25">
      <c r="A405" s="386" t="s">
        <v>103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3"/>
      <c r="Y405" s="303"/>
    </row>
    <row r="406" spans="1:29" ht="27" customHeight="1" x14ac:dyDescent="0.25">
      <c r="A406" s="55" t="s">
        <v>555</v>
      </c>
      <c r="B406" s="55" t="s">
        <v>556</v>
      </c>
      <c r="C406" s="32">
        <v>4301011371</v>
      </c>
      <c r="D406" s="387">
        <v>4607091389067</v>
      </c>
      <c r="E406" s="332"/>
      <c r="F406" s="307">
        <v>0.88</v>
      </c>
      <c r="G406" s="33">
        <v>6</v>
      </c>
      <c r="H406" s="307">
        <v>5.28</v>
      </c>
      <c r="I406" s="307">
        <v>5.64</v>
      </c>
      <c r="J406" s="33">
        <v>104</v>
      </c>
      <c r="K406" s="34" t="s">
        <v>126</v>
      </c>
      <c r="L406" s="33">
        <v>55</v>
      </c>
      <c r="M406" s="60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6" s="389"/>
      <c r="O406" s="389"/>
      <c r="P406" s="389"/>
      <c r="Q406" s="332"/>
      <c r="R406" s="35"/>
      <c r="S406" s="35"/>
      <c r="T406" s="36" t="s">
        <v>63</v>
      </c>
      <c r="U406" s="308">
        <v>0</v>
      </c>
      <c r="V406" s="309">
        <f t="shared" ref="V406:V415" si="18">IFERROR(IF(U406="",0,CEILING((U406/$H406),1)*$H406),"")</f>
        <v>0</v>
      </c>
      <c r="W406" s="37" t="str">
        <f>IFERROR(IF(V406=0,"",ROUNDUP(V406/H406,0)*0.01196),"")</f>
        <v/>
      </c>
      <c r="X406" s="57"/>
      <c r="Y406" s="58"/>
      <c r="AC406" s="270" t="s">
        <v>1</v>
      </c>
    </row>
    <row r="407" spans="1:29" ht="27" customHeight="1" x14ac:dyDescent="0.25">
      <c r="A407" s="55" t="s">
        <v>557</v>
      </c>
      <c r="B407" s="55" t="s">
        <v>558</v>
      </c>
      <c r="C407" s="32">
        <v>4301011363</v>
      </c>
      <c r="D407" s="387">
        <v>4607091383522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99</v>
      </c>
      <c r="L407" s="33">
        <v>55</v>
      </c>
      <c r="M407" s="6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7" s="389"/>
      <c r="O407" s="389"/>
      <c r="P407" s="389"/>
      <c r="Q407" s="332"/>
      <c r="R407" s="35"/>
      <c r="S407" s="35"/>
      <c r="T407" s="36" t="s">
        <v>63</v>
      </c>
      <c r="U407" s="308">
        <v>200</v>
      </c>
      <c r="V407" s="309">
        <f t="shared" si="18"/>
        <v>200.64000000000001</v>
      </c>
      <c r="W407" s="37">
        <f>IFERROR(IF(V407=0,"",ROUNDUP(V407/H407,0)*0.01196),"")</f>
        <v>0.45448</v>
      </c>
      <c r="X407" s="57"/>
      <c r="Y407" s="58"/>
      <c r="AC407" s="271" t="s">
        <v>1</v>
      </c>
    </row>
    <row r="408" spans="1:29" ht="27" customHeight="1" x14ac:dyDescent="0.25">
      <c r="A408" s="55" t="s">
        <v>559</v>
      </c>
      <c r="B408" s="55" t="s">
        <v>560</v>
      </c>
      <c r="C408" s="32">
        <v>4301011431</v>
      </c>
      <c r="D408" s="387">
        <v>4607091384437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99</v>
      </c>
      <c r="L408" s="33">
        <v>50</v>
      </c>
      <c r="M408" s="605" t="str">
        <f>HYPERLINK("https:///products/Охлажденные/Дугушка/Дугушка/Вареные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8" s="389"/>
      <c r="O408" s="389"/>
      <c r="P408" s="389"/>
      <c r="Q408" s="33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272" t="s">
        <v>1</v>
      </c>
    </row>
    <row r="409" spans="1:29" ht="27" customHeight="1" x14ac:dyDescent="0.25">
      <c r="A409" s="55" t="s">
        <v>561</v>
      </c>
      <c r="B409" s="55" t="s">
        <v>562</v>
      </c>
      <c r="C409" s="32">
        <v>4301011365</v>
      </c>
      <c r="D409" s="387">
        <v>4607091389104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99</v>
      </c>
      <c r="L409" s="33">
        <v>55</v>
      </c>
      <c r="M409" s="606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9" s="389"/>
      <c r="O409" s="389"/>
      <c r="P409" s="389"/>
      <c r="Q409" s="332"/>
      <c r="R409" s="35"/>
      <c r="S409" s="35"/>
      <c r="T409" s="36" t="s">
        <v>63</v>
      </c>
      <c r="U409" s="308">
        <v>100</v>
      </c>
      <c r="V409" s="309">
        <f t="shared" si="18"/>
        <v>100.32000000000001</v>
      </c>
      <c r="W409" s="37">
        <f>IFERROR(IF(V409=0,"",ROUNDUP(V409/H409,0)*0.01196),"")</f>
        <v>0.22724</v>
      </c>
      <c r="X409" s="57"/>
      <c r="Y409" s="58"/>
      <c r="AC409" s="273" t="s">
        <v>1</v>
      </c>
    </row>
    <row r="410" spans="1:29" ht="27" customHeight="1" x14ac:dyDescent="0.25">
      <c r="A410" s="55" t="s">
        <v>563</v>
      </c>
      <c r="B410" s="55" t="s">
        <v>564</v>
      </c>
      <c r="C410" s="32">
        <v>4301011142</v>
      </c>
      <c r="D410" s="387">
        <v>4607091389036</v>
      </c>
      <c r="E410" s="332"/>
      <c r="F410" s="307">
        <v>0.4</v>
      </c>
      <c r="G410" s="33">
        <v>6</v>
      </c>
      <c r="H410" s="307">
        <v>2.4</v>
      </c>
      <c r="I410" s="307">
        <v>2.6</v>
      </c>
      <c r="J410" s="33">
        <v>156</v>
      </c>
      <c r="K410" s="34" t="s">
        <v>126</v>
      </c>
      <c r="L410" s="33">
        <v>50</v>
      </c>
      <c r="M410" s="607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410" s="389"/>
      <c r="O410" s="389"/>
      <c r="P410" s="389"/>
      <c r="Q410" s="332"/>
      <c r="R410" s="35"/>
      <c r="S410" s="35"/>
      <c r="T410" s="36" t="s">
        <v>63</v>
      </c>
      <c r="U410" s="308">
        <v>20</v>
      </c>
      <c r="V410" s="309">
        <f t="shared" si="18"/>
        <v>21.599999999999998</v>
      </c>
      <c r="W410" s="37">
        <f>IFERROR(IF(V410=0,"",ROUNDUP(V410/H410,0)*0.00753),"")</f>
        <v>6.7769999999999997E-2</v>
      </c>
      <c r="X410" s="57"/>
      <c r="Y410" s="58"/>
      <c r="AC410" s="274" t="s">
        <v>1</v>
      </c>
    </row>
    <row r="411" spans="1:29" ht="27" customHeight="1" x14ac:dyDescent="0.25">
      <c r="A411" s="55" t="s">
        <v>565</v>
      </c>
      <c r="B411" s="55" t="s">
        <v>566</v>
      </c>
      <c r="C411" s="32">
        <v>4301011367</v>
      </c>
      <c r="D411" s="387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99</v>
      </c>
      <c r="L411" s="33">
        <v>55</v>
      </c>
      <c r="M411" s="608" t="str">
        <f>HYPERLINK("https:///products/Охлажденные/Дугушка/Дугушка/Вареные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89"/>
      <c r="O411" s="389"/>
      <c r="P411" s="389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275" t="s">
        <v>1</v>
      </c>
    </row>
    <row r="412" spans="1:29" ht="27" customHeight="1" x14ac:dyDescent="0.25">
      <c r="A412" s="55" t="s">
        <v>567</v>
      </c>
      <c r="B412" s="55" t="s">
        <v>568</v>
      </c>
      <c r="C412" s="32">
        <v>4301011168</v>
      </c>
      <c r="D412" s="387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99</v>
      </c>
      <c r="L412" s="33">
        <v>55</v>
      </c>
      <c r="M412" s="609" t="str">
        <f>HYPERLINK("https:///products/Охлажденные/Дугушка/Дугушка/Вареные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89"/>
      <c r="O412" s="389"/>
      <c r="P412" s="389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276" t="s">
        <v>1</v>
      </c>
    </row>
    <row r="413" spans="1:29" ht="27" customHeight="1" x14ac:dyDescent="0.25">
      <c r="A413" s="55" t="s">
        <v>569</v>
      </c>
      <c r="B413" s="55" t="s">
        <v>570</v>
      </c>
      <c r="C413" s="32">
        <v>4301011372</v>
      </c>
      <c r="D413" s="387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99</v>
      </c>
      <c r="L413" s="33">
        <v>50</v>
      </c>
      <c r="M413" s="610" t="str">
        <f>HYPERLINK("https:///products/Охлажденные/Дугушка/Дугушка/Вареные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89"/>
      <c r="O413" s="389"/>
      <c r="P413" s="389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277" t="s">
        <v>1</v>
      </c>
    </row>
    <row r="414" spans="1:29" ht="27" customHeight="1" x14ac:dyDescent="0.25">
      <c r="A414" s="55" t="s">
        <v>571</v>
      </c>
      <c r="B414" s="55" t="s">
        <v>572</v>
      </c>
      <c r="C414" s="32">
        <v>4301011190</v>
      </c>
      <c r="D414" s="387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126</v>
      </c>
      <c r="L414" s="33">
        <v>50</v>
      </c>
      <c r="M414" s="61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89"/>
      <c r="O414" s="389"/>
      <c r="P414" s="389"/>
      <c r="Q414" s="332"/>
      <c r="R414" s="35"/>
      <c r="S414" s="35"/>
      <c r="T414" s="36" t="s">
        <v>63</v>
      </c>
      <c r="U414" s="308">
        <v>32</v>
      </c>
      <c r="V414" s="309">
        <f t="shared" si="18"/>
        <v>33.6</v>
      </c>
      <c r="W414" s="37">
        <f>IFERROR(IF(V414=0,"",ROUNDUP(V414/H414,0)*0.00753),"")</f>
        <v>0.10542</v>
      </c>
      <c r="X414" s="57"/>
      <c r="Y414" s="58"/>
      <c r="AC414" s="278" t="s">
        <v>1</v>
      </c>
    </row>
    <row r="415" spans="1:29" ht="27" customHeight="1" x14ac:dyDescent="0.25">
      <c r="A415" s="55" t="s">
        <v>573</v>
      </c>
      <c r="B415" s="55" t="s">
        <v>574</v>
      </c>
      <c r="C415" s="32">
        <v>4301011366</v>
      </c>
      <c r="D415" s="387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99</v>
      </c>
      <c r="L415" s="33">
        <v>55</v>
      </c>
      <c r="M415" s="612" t="str">
        <f>HYPERLINK("https:///products/Охлажденные/Дугушка/Дугушка/Вареные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89"/>
      <c r="O415" s="389"/>
      <c r="P415" s="389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279" t="s">
        <v>1</v>
      </c>
    </row>
    <row r="416" spans="1:29" x14ac:dyDescent="0.2">
      <c r="A416" s="391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2"/>
      <c r="M416" s="390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IFERROR(U406/H406,"0")+IFERROR(U407/H407,"0")+IFERROR(U408/H408,"0")+IFERROR(U409/H409,"0")+IFERROR(U410/H410,"0")+IFERROR(U411/H411,"0")+IFERROR(U412/H412,"0")+IFERROR(U413/H413,"0")+IFERROR(U414/H414,"0")+IFERROR(U415/H415,"0")</f>
        <v>78.48484848484847</v>
      </c>
      <c r="V416" s="310">
        <f>IFERROR(V406/H406,"0")+IFERROR(V407/H407,"0")+IFERROR(V408/H408,"0")+IFERROR(V409/H409,"0")+IFERROR(V410/H410,"0")+IFERROR(V411/H411,"0")+IFERROR(V412/H412,"0")+IFERROR(V413/H413,"0")+IFERROR(V414/H414,"0")+IFERROR(V415/H415,"0")</f>
        <v>80</v>
      </c>
      <c r="W416" s="310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0.85490999999999995</v>
      </c>
      <c r="X416" s="311"/>
      <c r="Y416" s="311"/>
    </row>
    <row r="417" spans="1:29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2"/>
      <c r="M417" s="390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IFERROR(SUM(U406:U415),"0")</f>
        <v>352</v>
      </c>
      <c r="V417" s="310">
        <f>IFERROR(SUM(V406:V415),"0")</f>
        <v>356.16000000000008</v>
      </c>
      <c r="W417" s="38"/>
      <c r="X417" s="311"/>
      <c r="Y417" s="311"/>
    </row>
    <row r="418" spans="1:29" ht="14.25" customHeight="1" x14ac:dyDescent="0.25">
      <c r="A418" s="386" t="s">
        <v>96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29" ht="16.5" customHeight="1" x14ac:dyDescent="0.25">
      <c r="A419" s="55" t="s">
        <v>575</v>
      </c>
      <c r="B419" s="55" t="s">
        <v>576</v>
      </c>
      <c r="C419" s="32">
        <v>4301020222</v>
      </c>
      <c r="D419" s="387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99</v>
      </c>
      <c r="L419" s="33">
        <v>55</v>
      </c>
      <c r="M419" s="6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89"/>
      <c r="O419" s="389"/>
      <c r="P419" s="389"/>
      <c r="Q419" s="332"/>
      <c r="R419" s="35"/>
      <c r="S419" s="35"/>
      <c r="T419" s="36" t="s">
        <v>63</v>
      </c>
      <c r="U419" s="308">
        <v>100</v>
      </c>
      <c r="V419" s="309">
        <f>IFERROR(IF(U419="",0,CEILING((U419/$H419),1)*$H419),"")</f>
        <v>100.32000000000001</v>
      </c>
      <c r="W419" s="37">
        <f>IFERROR(IF(V419=0,"",ROUNDUP(V419/H419,0)*0.01196),"")</f>
        <v>0.22724</v>
      </c>
      <c r="X419" s="57"/>
      <c r="Y419" s="58"/>
      <c r="AC419" s="280" t="s">
        <v>1</v>
      </c>
    </row>
    <row r="420" spans="1:29" ht="16.5" customHeight="1" x14ac:dyDescent="0.25">
      <c r="A420" s="55" t="s">
        <v>577</v>
      </c>
      <c r="B420" s="55" t="s">
        <v>578</v>
      </c>
      <c r="C420" s="32">
        <v>4301020206</v>
      </c>
      <c r="D420" s="387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99</v>
      </c>
      <c r="L420" s="33">
        <v>55</v>
      </c>
      <c r="M420" s="614" t="str">
        <f>HYPERLINK("https:///products/Охлажденные/Дугушка/Дугушка/Ветчины/P002993/","Ветчины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89"/>
      <c r="O420" s="389"/>
      <c r="P420" s="389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281" t="s">
        <v>1</v>
      </c>
    </row>
    <row r="421" spans="1:29" x14ac:dyDescent="0.2">
      <c r="A421" s="391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2"/>
      <c r="M421" s="390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18.939393939393938</v>
      </c>
      <c r="V421" s="310">
        <f>IFERROR(V419/H419,"0")+IFERROR(V420/H420,"0")</f>
        <v>19</v>
      </c>
      <c r="W421" s="310">
        <f>IFERROR(IF(W419="",0,W419),"0")+IFERROR(IF(W420="",0,W420),"0")</f>
        <v>0.22724</v>
      </c>
      <c r="X421" s="311"/>
      <c r="Y421" s="311"/>
    </row>
    <row r="422" spans="1:29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2"/>
      <c r="M422" s="390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100</v>
      </c>
      <c r="V422" s="310">
        <f>IFERROR(SUM(V419:V420),"0")</f>
        <v>100.32000000000001</v>
      </c>
      <c r="W422" s="38"/>
      <c r="X422" s="311"/>
      <c r="Y422" s="311"/>
    </row>
    <row r="423" spans="1:29" ht="14.25" customHeight="1" x14ac:dyDescent="0.25">
      <c r="A423" s="386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29" ht="27" customHeight="1" x14ac:dyDescent="0.25">
      <c r="A424" s="55" t="s">
        <v>579</v>
      </c>
      <c r="B424" s="55" t="s">
        <v>580</v>
      </c>
      <c r="C424" s="32">
        <v>4301031252</v>
      </c>
      <c r="D424" s="387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99</v>
      </c>
      <c r="L424" s="33">
        <v>60</v>
      </c>
      <c r="M424" s="615" t="s">
        <v>581</v>
      </c>
      <c r="N424" s="389"/>
      <c r="O424" s="389"/>
      <c r="P424" s="389"/>
      <c r="Q424" s="332"/>
      <c r="R424" s="35"/>
      <c r="S424" s="35"/>
      <c r="T424" s="36" t="s">
        <v>63</v>
      </c>
      <c r="U424" s="308">
        <v>80</v>
      </c>
      <c r="V424" s="309">
        <f t="shared" ref="V424:V432" si="19">IFERROR(IF(U424="",0,CEILING((U424/$H424),1)*$H424),"")</f>
        <v>84.48</v>
      </c>
      <c r="W424" s="37">
        <f>IFERROR(IF(V424=0,"",ROUNDUP(V424/H424,0)*0.01196),"")</f>
        <v>0.19136</v>
      </c>
      <c r="X424" s="57"/>
      <c r="Y424" s="58"/>
      <c r="AC424" s="282" t="s">
        <v>1</v>
      </c>
    </row>
    <row r="425" spans="1:29" ht="27" customHeight="1" x14ac:dyDescent="0.25">
      <c r="A425" s="55" t="s">
        <v>582</v>
      </c>
      <c r="B425" s="55" t="s">
        <v>583</v>
      </c>
      <c r="C425" s="32">
        <v>4301031248</v>
      </c>
      <c r="D425" s="387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6" t="s">
        <v>584</v>
      </c>
      <c r="N425" s="389"/>
      <c r="O425" s="389"/>
      <c r="P425" s="389"/>
      <c r="Q425" s="332"/>
      <c r="R425" s="35"/>
      <c r="S425" s="35"/>
      <c r="T425" s="36" t="s">
        <v>63</v>
      </c>
      <c r="U425" s="308">
        <v>50</v>
      </c>
      <c r="V425" s="309">
        <f t="shared" si="19"/>
        <v>52.800000000000004</v>
      </c>
      <c r="W425" s="37">
        <f>IFERROR(IF(V425=0,"",ROUNDUP(V425/H425,0)*0.01196),"")</f>
        <v>0.1196</v>
      </c>
      <c r="X425" s="57"/>
      <c r="Y425" s="58"/>
      <c r="AC425" s="283" t="s">
        <v>1</v>
      </c>
    </row>
    <row r="426" spans="1:29" ht="27" customHeight="1" x14ac:dyDescent="0.25">
      <c r="A426" s="55" t="s">
        <v>585</v>
      </c>
      <c r="B426" s="55" t="s">
        <v>586</v>
      </c>
      <c r="C426" s="32">
        <v>4301031250</v>
      </c>
      <c r="D426" s="387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7" t="s">
        <v>587</v>
      </c>
      <c r="N426" s="389"/>
      <c r="O426" s="389"/>
      <c r="P426" s="389"/>
      <c r="Q426" s="332"/>
      <c r="R426" s="35"/>
      <c r="S426" s="35"/>
      <c r="T426" s="36" t="s">
        <v>63</v>
      </c>
      <c r="U426" s="308">
        <v>150</v>
      </c>
      <c r="V426" s="309">
        <f t="shared" si="19"/>
        <v>153.12</v>
      </c>
      <c r="W426" s="37">
        <f>IFERROR(IF(V426=0,"",ROUNDUP(V426/H426,0)*0.01196),"")</f>
        <v>0.34683999999999998</v>
      </c>
      <c r="X426" s="57"/>
      <c r="Y426" s="58"/>
      <c r="AC426" s="284" t="s">
        <v>1</v>
      </c>
    </row>
    <row r="427" spans="1:29" ht="27" customHeight="1" x14ac:dyDescent="0.25">
      <c r="A427" s="55" t="s">
        <v>588</v>
      </c>
      <c r="B427" s="55" t="s">
        <v>589</v>
      </c>
      <c r="C427" s="32">
        <v>4301031249</v>
      </c>
      <c r="D427" s="387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3.81</v>
      </c>
      <c r="J427" s="33">
        <v>120</v>
      </c>
      <c r="K427" s="34" t="s">
        <v>99</v>
      </c>
      <c r="L427" s="33">
        <v>60</v>
      </c>
      <c r="M427" s="618" t="s">
        <v>590</v>
      </c>
      <c r="N427" s="389"/>
      <c r="O427" s="389"/>
      <c r="P427" s="389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 t="shared" ref="W427:W432" si="20">IFERROR(IF(V427=0,"",ROUNDUP(V427/H427,0)*0.00937),"")</f>
        <v/>
      </c>
      <c r="X427" s="57"/>
      <c r="Y427" s="58"/>
      <c r="AC427" s="285" t="s">
        <v>1</v>
      </c>
    </row>
    <row r="428" spans="1:29" ht="27" customHeight="1" x14ac:dyDescent="0.25">
      <c r="A428" s="55" t="s">
        <v>588</v>
      </c>
      <c r="B428" s="55" t="s">
        <v>591</v>
      </c>
      <c r="C428" s="32">
        <v>4301031214</v>
      </c>
      <c r="D428" s="387">
        <v>4680115882072</v>
      </c>
      <c r="E428" s="332"/>
      <c r="F428" s="307">
        <v>0.6</v>
      </c>
      <c r="G428" s="33">
        <v>6</v>
      </c>
      <c r="H428" s="307">
        <v>3.6</v>
      </c>
      <c r="I428" s="307">
        <v>3.84</v>
      </c>
      <c r="J428" s="33">
        <v>120</v>
      </c>
      <c r="K428" s="34" t="s">
        <v>99</v>
      </c>
      <c r="L428" s="33">
        <v>55</v>
      </c>
      <c r="M428" s="619" t="s">
        <v>590</v>
      </c>
      <c r="N428" s="389"/>
      <c r="O428" s="389"/>
      <c r="P428" s="389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 t="shared" si="20"/>
        <v/>
      </c>
      <c r="X428" s="57"/>
      <c r="Y428" s="58"/>
      <c r="AC428" s="286" t="s">
        <v>1</v>
      </c>
    </row>
    <row r="429" spans="1:29" ht="27" customHeight="1" x14ac:dyDescent="0.25">
      <c r="A429" s="55" t="s">
        <v>592</v>
      </c>
      <c r="B429" s="55" t="s">
        <v>593</v>
      </c>
      <c r="C429" s="32">
        <v>4301031251</v>
      </c>
      <c r="D429" s="387">
        <v>4680115882102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0" t="s">
        <v>594</v>
      </c>
      <c r="N429" s="389"/>
      <c r="O429" s="389"/>
      <c r="P429" s="389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 t="shared" si="20"/>
        <v/>
      </c>
      <c r="X429" s="57"/>
      <c r="Y429" s="58"/>
      <c r="AC429" s="287" t="s">
        <v>1</v>
      </c>
    </row>
    <row r="430" spans="1:29" ht="27" customHeight="1" x14ac:dyDescent="0.25">
      <c r="A430" s="55" t="s">
        <v>592</v>
      </c>
      <c r="B430" s="55" t="s">
        <v>595</v>
      </c>
      <c r="C430" s="32">
        <v>4301031217</v>
      </c>
      <c r="D430" s="387">
        <v>4680115882102</v>
      </c>
      <c r="E430" s="332"/>
      <c r="F430" s="307">
        <v>0.6</v>
      </c>
      <c r="G430" s="33">
        <v>6</v>
      </c>
      <c r="H430" s="307">
        <v>3.6</v>
      </c>
      <c r="I430" s="307">
        <v>3.81</v>
      </c>
      <c r="J430" s="33">
        <v>120</v>
      </c>
      <c r="K430" s="34" t="s">
        <v>62</v>
      </c>
      <c r="L430" s="33">
        <v>55</v>
      </c>
      <c r="M430" s="621" t="s">
        <v>594</v>
      </c>
      <c r="N430" s="389"/>
      <c r="O430" s="389"/>
      <c r="P430" s="389"/>
      <c r="Q430" s="332"/>
      <c r="R430" s="35"/>
      <c r="S430" s="35"/>
      <c r="T430" s="36" t="s">
        <v>63</v>
      </c>
      <c r="U430" s="308">
        <v>0</v>
      </c>
      <c r="V430" s="309">
        <f t="shared" si="19"/>
        <v>0</v>
      </c>
      <c r="W430" s="37" t="str">
        <f t="shared" si="20"/>
        <v/>
      </c>
      <c r="X430" s="57"/>
      <c r="Y430" s="58"/>
      <c r="AC430" s="288" t="s">
        <v>1</v>
      </c>
    </row>
    <row r="431" spans="1:29" ht="27" customHeight="1" x14ac:dyDescent="0.25">
      <c r="A431" s="55" t="s">
        <v>596</v>
      </c>
      <c r="B431" s="55" t="s">
        <v>597</v>
      </c>
      <c r="C431" s="32">
        <v>4301031253</v>
      </c>
      <c r="D431" s="387">
        <v>4680115882096</v>
      </c>
      <c r="E431" s="332"/>
      <c r="F431" s="307">
        <v>0.6</v>
      </c>
      <c r="G431" s="33">
        <v>6</v>
      </c>
      <c r="H431" s="307">
        <v>3.6</v>
      </c>
      <c r="I431" s="307">
        <v>3.81</v>
      </c>
      <c r="J431" s="33">
        <v>120</v>
      </c>
      <c r="K431" s="34" t="s">
        <v>62</v>
      </c>
      <c r="L431" s="33">
        <v>60</v>
      </c>
      <c r="M431" s="622" t="s">
        <v>598</v>
      </c>
      <c r="N431" s="389"/>
      <c r="O431" s="389"/>
      <c r="P431" s="389"/>
      <c r="Q431" s="332"/>
      <c r="R431" s="35"/>
      <c r="S431" s="35"/>
      <c r="T431" s="36" t="s">
        <v>63</v>
      </c>
      <c r="U431" s="308">
        <v>0</v>
      </c>
      <c r="V431" s="309">
        <f t="shared" si="19"/>
        <v>0</v>
      </c>
      <c r="W431" s="37" t="str">
        <f t="shared" si="20"/>
        <v/>
      </c>
      <c r="X431" s="57"/>
      <c r="Y431" s="58"/>
      <c r="AC431" s="289" t="s">
        <v>1</v>
      </c>
    </row>
    <row r="432" spans="1:29" ht="27" customHeight="1" x14ac:dyDescent="0.25">
      <c r="A432" s="55" t="s">
        <v>596</v>
      </c>
      <c r="B432" s="55" t="s">
        <v>599</v>
      </c>
      <c r="C432" s="32">
        <v>4301031216</v>
      </c>
      <c r="D432" s="387">
        <v>4680115882096</v>
      </c>
      <c r="E432" s="332"/>
      <c r="F432" s="307">
        <v>0.6</v>
      </c>
      <c r="G432" s="33">
        <v>6</v>
      </c>
      <c r="H432" s="307">
        <v>3.6</v>
      </c>
      <c r="I432" s="307">
        <v>3.81</v>
      </c>
      <c r="J432" s="33">
        <v>120</v>
      </c>
      <c r="K432" s="34" t="s">
        <v>62</v>
      </c>
      <c r="L432" s="33">
        <v>55</v>
      </c>
      <c r="M432" s="623" t="s">
        <v>598</v>
      </c>
      <c r="N432" s="389"/>
      <c r="O432" s="389"/>
      <c r="P432" s="389"/>
      <c r="Q432" s="332"/>
      <c r="R432" s="35"/>
      <c r="S432" s="35"/>
      <c r="T432" s="36" t="s">
        <v>63</v>
      </c>
      <c r="U432" s="308">
        <v>0</v>
      </c>
      <c r="V432" s="309">
        <f t="shared" si="19"/>
        <v>0</v>
      </c>
      <c r="W432" s="37" t="str">
        <f t="shared" si="20"/>
        <v/>
      </c>
      <c r="X432" s="57"/>
      <c r="Y432" s="58"/>
      <c r="AC432" s="290" t="s">
        <v>1</v>
      </c>
    </row>
    <row r="433" spans="1:29" x14ac:dyDescent="0.2">
      <c r="A433" s="391"/>
      <c r="B433" s="316"/>
      <c r="C433" s="316"/>
      <c r="D433" s="316"/>
      <c r="E433" s="316"/>
      <c r="F433" s="316"/>
      <c r="G433" s="316"/>
      <c r="H433" s="316"/>
      <c r="I433" s="316"/>
      <c r="J433" s="316"/>
      <c r="K433" s="316"/>
      <c r="L433" s="392"/>
      <c r="M433" s="390" t="s">
        <v>64</v>
      </c>
      <c r="N433" s="344"/>
      <c r="O433" s="344"/>
      <c r="P433" s="344"/>
      <c r="Q433" s="344"/>
      <c r="R433" s="344"/>
      <c r="S433" s="345"/>
      <c r="T433" s="38" t="s">
        <v>65</v>
      </c>
      <c r="U433" s="310">
        <f>IFERROR(U424/H424,"0")+IFERROR(U425/H425,"0")+IFERROR(U426/H426,"0")+IFERROR(U427/H427,"0")+IFERROR(U428/H428,"0")+IFERROR(U429/H429,"0")+IFERROR(U430/H430,"0")+IFERROR(U431/H431,"0")+IFERROR(U432/H432,"0")</f>
        <v>53.030303030303024</v>
      </c>
      <c r="V433" s="310">
        <f>IFERROR(V424/H424,"0")+IFERROR(V425/H425,"0")+IFERROR(V426/H426,"0")+IFERROR(V427/H427,"0")+IFERROR(V428/H428,"0")+IFERROR(V429/H429,"0")+IFERROR(V430/H430,"0")+IFERROR(V431/H431,"0")+IFERROR(V432/H432,"0")</f>
        <v>55</v>
      </c>
      <c r="W433" s="310">
        <f>IFERROR(IF(W424="",0,W424),"0")+IFERROR(IF(W425="",0,W425),"0")+IFERROR(IF(W426="",0,W426),"0")+IFERROR(IF(W427="",0,W427),"0")+IFERROR(IF(W428="",0,W428),"0")+IFERROR(IF(W429="",0,W429),"0")+IFERROR(IF(W430="",0,W430),"0")+IFERROR(IF(W431="",0,W431),"0")+IFERROR(IF(W432="",0,W432),"0")</f>
        <v>0.65779999999999994</v>
      </c>
      <c r="X433" s="311"/>
      <c r="Y433" s="311"/>
    </row>
    <row r="434" spans="1:29" x14ac:dyDescent="0.2">
      <c r="A434" s="316"/>
      <c r="B434" s="316"/>
      <c r="C434" s="316"/>
      <c r="D434" s="316"/>
      <c r="E434" s="316"/>
      <c r="F434" s="316"/>
      <c r="G434" s="316"/>
      <c r="H434" s="316"/>
      <c r="I434" s="316"/>
      <c r="J434" s="316"/>
      <c r="K434" s="316"/>
      <c r="L434" s="392"/>
      <c r="M434" s="390" t="s">
        <v>64</v>
      </c>
      <c r="N434" s="344"/>
      <c r="O434" s="344"/>
      <c r="P434" s="344"/>
      <c r="Q434" s="344"/>
      <c r="R434" s="344"/>
      <c r="S434" s="345"/>
      <c r="T434" s="38" t="s">
        <v>63</v>
      </c>
      <c r="U434" s="310">
        <f>IFERROR(SUM(U424:U432),"0")</f>
        <v>280</v>
      </c>
      <c r="V434" s="310">
        <f>IFERROR(SUM(V424:V432),"0")</f>
        <v>290.39999999999998</v>
      </c>
      <c r="W434" s="38"/>
      <c r="X434" s="311"/>
      <c r="Y434" s="311"/>
    </row>
    <row r="435" spans="1:29" ht="14.25" customHeight="1" x14ac:dyDescent="0.25">
      <c r="A435" s="386" t="s">
        <v>66</v>
      </c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16"/>
      <c r="M435" s="316"/>
      <c r="N435" s="316"/>
      <c r="O435" s="316"/>
      <c r="P435" s="316"/>
      <c r="Q435" s="316"/>
      <c r="R435" s="316"/>
      <c r="S435" s="316"/>
      <c r="T435" s="316"/>
      <c r="U435" s="316"/>
      <c r="V435" s="316"/>
      <c r="W435" s="316"/>
      <c r="X435" s="303"/>
      <c r="Y435" s="303"/>
    </row>
    <row r="436" spans="1:29" ht="16.5" customHeight="1" x14ac:dyDescent="0.25">
      <c r="A436" s="55" t="s">
        <v>600</v>
      </c>
      <c r="B436" s="55" t="s">
        <v>601</v>
      </c>
      <c r="C436" s="32">
        <v>4301051230</v>
      </c>
      <c r="D436" s="387">
        <v>4607091383409</v>
      </c>
      <c r="E436" s="332"/>
      <c r="F436" s="307">
        <v>1.3</v>
      </c>
      <c r="G436" s="33">
        <v>6</v>
      </c>
      <c r="H436" s="307">
        <v>7.8</v>
      </c>
      <c r="I436" s="307">
        <v>8.3460000000000001</v>
      </c>
      <c r="J436" s="33">
        <v>56</v>
      </c>
      <c r="K436" s="34" t="s">
        <v>62</v>
      </c>
      <c r="L436" s="33">
        <v>45</v>
      </c>
      <c r="M436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9"/>
      <c r="O436" s="389"/>
      <c r="P436" s="389"/>
      <c r="Q436" s="332"/>
      <c r="R436" s="35"/>
      <c r="S436" s="35"/>
      <c r="T436" s="36" t="s">
        <v>63</v>
      </c>
      <c r="U436" s="308">
        <v>0</v>
      </c>
      <c r="V436" s="309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291" t="s">
        <v>1</v>
      </c>
    </row>
    <row r="437" spans="1:29" ht="16.5" customHeight="1" x14ac:dyDescent="0.25">
      <c r="A437" s="55" t="s">
        <v>602</v>
      </c>
      <c r="B437" s="55" t="s">
        <v>603</v>
      </c>
      <c r="C437" s="32">
        <v>4301051231</v>
      </c>
      <c r="D437" s="387">
        <v>4607091383416</v>
      </c>
      <c r="E437" s="332"/>
      <c r="F437" s="307">
        <v>1.3</v>
      </c>
      <c r="G437" s="33">
        <v>6</v>
      </c>
      <c r="H437" s="307">
        <v>7.8</v>
      </c>
      <c r="I437" s="307">
        <v>8.3460000000000001</v>
      </c>
      <c r="J437" s="33">
        <v>56</v>
      </c>
      <c r="K437" s="34" t="s">
        <v>62</v>
      </c>
      <c r="L437" s="33">
        <v>45</v>
      </c>
      <c r="M437" s="625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9"/>
      <c r="O437" s="389"/>
      <c r="P437" s="389"/>
      <c r="Q437" s="332"/>
      <c r="R437" s="35"/>
      <c r="S437" s="35"/>
      <c r="T437" s="36" t="s">
        <v>63</v>
      </c>
      <c r="U437" s="308">
        <v>0</v>
      </c>
      <c r="V437" s="309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292" t="s">
        <v>1</v>
      </c>
    </row>
    <row r="438" spans="1:29" x14ac:dyDescent="0.2">
      <c r="A438" s="391"/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92"/>
      <c r="M438" s="390" t="s">
        <v>64</v>
      </c>
      <c r="N438" s="344"/>
      <c r="O438" s="344"/>
      <c r="P438" s="344"/>
      <c r="Q438" s="344"/>
      <c r="R438" s="344"/>
      <c r="S438" s="345"/>
      <c r="T438" s="38" t="s">
        <v>65</v>
      </c>
      <c r="U438" s="310">
        <f>IFERROR(U436/H436,"0")+IFERROR(U437/H437,"0")</f>
        <v>0</v>
      </c>
      <c r="V438" s="310">
        <f>IFERROR(V436/H436,"0")+IFERROR(V437/H437,"0")</f>
        <v>0</v>
      </c>
      <c r="W438" s="310">
        <f>IFERROR(IF(W436="",0,W436),"0")+IFERROR(IF(W437="",0,W437),"0")</f>
        <v>0</v>
      </c>
      <c r="X438" s="311"/>
      <c r="Y438" s="311"/>
    </row>
    <row r="439" spans="1:29" x14ac:dyDescent="0.2">
      <c r="A439" s="316"/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92"/>
      <c r="M439" s="390" t="s">
        <v>64</v>
      </c>
      <c r="N439" s="344"/>
      <c r="O439" s="344"/>
      <c r="P439" s="344"/>
      <c r="Q439" s="344"/>
      <c r="R439" s="344"/>
      <c r="S439" s="345"/>
      <c r="T439" s="38" t="s">
        <v>63</v>
      </c>
      <c r="U439" s="310">
        <f>IFERROR(SUM(U436:U437),"0")</f>
        <v>0</v>
      </c>
      <c r="V439" s="310">
        <f>IFERROR(SUM(V436:V437),"0")</f>
        <v>0</v>
      </c>
      <c r="W439" s="38"/>
      <c r="X439" s="311"/>
      <c r="Y439" s="311"/>
    </row>
    <row r="440" spans="1:29" ht="27.75" customHeight="1" x14ac:dyDescent="0.2">
      <c r="A440" s="383" t="s">
        <v>604</v>
      </c>
      <c r="B440" s="384"/>
      <c r="C440" s="384"/>
      <c r="D440" s="384"/>
      <c r="E440" s="384"/>
      <c r="F440" s="384"/>
      <c r="G440" s="384"/>
      <c r="H440" s="384"/>
      <c r="I440" s="384"/>
      <c r="J440" s="384"/>
      <c r="K440" s="384"/>
      <c r="L440" s="384"/>
      <c r="M440" s="384"/>
      <c r="N440" s="384"/>
      <c r="O440" s="384"/>
      <c r="P440" s="384"/>
      <c r="Q440" s="384"/>
      <c r="R440" s="384"/>
      <c r="S440" s="384"/>
      <c r="T440" s="384"/>
      <c r="U440" s="384"/>
      <c r="V440" s="384"/>
      <c r="W440" s="384"/>
      <c r="X440" s="49"/>
      <c r="Y440" s="49"/>
    </row>
    <row r="441" spans="1:29" ht="16.5" customHeight="1" x14ac:dyDescent="0.25">
      <c r="A441" s="385" t="s">
        <v>605</v>
      </c>
      <c r="B441" s="316"/>
      <c r="C441" s="316"/>
      <c r="D441" s="316"/>
      <c r="E441" s="316"/>
      <c r="F441" s="316"/>
      <c r="G441" s="316"/>
      <c r="H441" s="316"/>
      <c r="I441" s="316"/>
      <c r="J441" s="316"/>
      <c r="K441" s="316"/>
      <c r="L441" s="316"/>
      <c r="M441" s="316"/>
      <c r="N441" s="316"/>
      <c r="O441" s="316"/>
      <c r="P441" s="316"/>
      <c r="Q441" s="316"/>
      <c r="R441" s="316"/>
      <c r="S441" s="316"/>
      <c r="T441" s="316"/>
      <c r="U441" s="316"/>
      <c r="V441" s="316"/>
      <c r="W441" s="316"/>
      <c r="X441" s="304"/>
      <c r="Y441" s="304"/>
    </row>
    <row r="442" spans="1:29" ht="14.25" customHeight="1" x14ac:dyDescent="0.25">
      <c r="A442" s="386" t="s">
        <v>103</v>
      </c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16"/>
      <c r="M442" s="316"/>
      <c r="N442" s="316"/>
      <c r="O442" s="316"/>
      <c r="P442" s="316"/>
      <c r="Q442" s="316"/>
      <c r="R442" s="316"/>
      <c r="S442" s="316"/>
      <c r="T442" s="316"/>
      <c r="U442" s="316"/>
      <c r="V442" s="316"/>
      <c r="W442" s="316"/>
      <c r="X442" s="303"/>
      <c r="Y442" s="303"/>
    </row>
    <row r="443" spans="1:29" ht="27" customHeight="1" x14ac:dyDescent="0.25">
      <c r="A443" s="55" t="s">
        <v>606</v>
      </c>
      <c r="B443" s="55" t="s">
        <v>607</v>
      </c>
      <c r="C443" s="32">
        <v>4301011434</v>
      </c>
      <c r="D443" s="387">
        <v>4680115881099</v>
      </c>
      <c r="E443" s="332"/>
      <c r="F443" s="307">
        <v>1.5</v>
      </c>
      <c r="G443" s="33">
        <v>8</v>
      </c>
      <c r="H443" s="307">
        <v>12</v>
      </c>
      <c r="I443" s="307">
        <v>12.48</v>
      </c>
      <c r="J443" s="33">
        <v>56</v>
      </c>
      <c r="K443" s="34" t="s">
        <v>99</v>
      </c>
      <c r="L443" s="33">
        <v>50</v>
      </c>
      <c r="M443" s="626" t="str">
        <f>HYPERLINK("https:///products/Охлажденные/Зареченские/Зареченские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9"/>
      <c r="O443" s="389"/>
      <c r="P443" s="389"/>
      <c r="Q443" s="332"/>
      <c r="R443" s="35"/>
      <c r="S443" s="35"/>
      <c r="T443" s="36" t="s">
        <v>63</v>
      </c>
      <c r="U443" s="308">
        <v>0</v>
      </c>
      <c r="V443" s="309">
        <f>IFERROR(IF(U443="",0,CEILING((U443/$H443),1)*$H443),"")</f>
        <v>0</v>
      </c>
      <c r="W443" s="37" t="str">
        <f>IFERROR(IF(V443=0,"",ROUNDUP(V443/H443,0)*0.02175),"")</f>
        <v/>
      </c>
      <c r="X443" s="57"/>
      <c r="Y443" s="58"/>
      <c r="AC443" s="293" t="s">
        <v>1</v>
      </c>
    </row>
    <row r="444" spans="1:29" ht="27" customHeight="1" x14ac:dyDescent="0.25">
      <c r="A444" s="55" t="s">
        <v>608</v>
      </c>
      <c r="B444" s="55" t="s">
        <v>609</v>
      </c>
      <c r="C444" s="32">
        <v>4301011435</v>
      </c>
      <c r="D444" s="387">
        <v>4680115881150</v>
      </c>
      <c r="E444" s="332"/>
      <c r="F444" s="307">
        <v>1.5</v>
      </c>
      <c r="G444" s="33">
        <v>8</v>
      </c>
      <c r="H444" s="307">
        <v>12</v>
      </c>
      <c r="I444" s="307">
        <v>12.48</v>
      </c>
      <c r="J444" s="33">
        <v>56</v>
      </c>
      <c r="K444" s="34" t="s">
        <v>99</v>
      </c>
      <c r="L444" s="33">
        <v>50</v>
      </c>
      <c r="M444" s="627" t="str">
        <f>HYPERLINK("https:///products/Охлажденные/Зареченские/Зареченские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9"/>
      <c r="O444" s="389"/>
      <c r="P444" s="389"/>
      <c r="Q444" s="332"/>
      <c r="R444" s="35"/>
      <c r="S444" s="35"/>
      <c r="T444" s="36" t="s">
        <v>63</v>
      </c>
      <c r="U444" s="308">
        <v>20</v>
      </c>
      <c r="V444" s="309">
        <f>IFERROR(IF(U444="",0,CEILING((U444/$H444),1)*$H444),"")</f>
        <v>24</v>
      </c>
      <c r="W444" s="37">
        <f>IFERROR(IF(V444=0,"",ROUNDUP(V444/H444,0)*0.02175),"")</f>
        <v>4.3499999999999997E-2</v>
      </c>
      <c r="X444" s="57"/>
      <c r="Y444" s="58"/>
      <c r="AC444" s="294" t="s">
        <v>1</v>
      </c>
    </row>
    <row r="445" spans="1:29" x14ac:dyDescent="0.2">
      <c r="A445" s="391"/>
      <c r="B445" s="316"/>
      <c r="C445" s="316"/>
      <c r="D445" s="316"/>
      <c r="E445" s="316"/>
      <c r="F445" s="316"/>
      <c r="G445" s="316"/>
      <c r="H445" s="316"/>
      <c r="I445" s="316"/>
      <c r="J445" s="316"/>
      <c r="K445" s="316"/>
      <c r="L445" s="392"/>
      <c r="M445" s="390" t="s">
        <v>64</v>
      </c>
      <c r="N445" s="344"/>
      <c r="O445" s="344"/>
      <c r="P445" s="344"/>
      <c r="Q445" s="344"/>
      <c r="R445" s="344"/>
      <c r="S445" s="345"/>
      <c r="T445" s="38" t="s">
        <v>65</v>
      </c>
      <c r="U445" s="310">
        <f>IFERROR(U443/H443,"0")+IFERROR(U444/H444,"0")</f>
        <v>1.6666666666666667</v>
      </c>
      <c r="V445" s="310">
        <f>IFERROR(V443/H443,"0")+IFERROR(V444/H444,"0")</f>
        <v>2</v>
      </c>
      <c r="W445" s="310">
        <f>IFERROR(IF(W443="",0,W443),"0")+IFERROR(IF(W444="",0,W444),"0")</f>
        <v>4.3499999999999997E-2</v>
      </c>
      <c r="X445" s="311"/>
      <c r="Y445" s="311"/>
    </row>
    <row r="446" spans="1:29" x14ac:dyDescent="0.2">
      <c r="A446" s="316"/>
      <c r="B446" s="316"/>
      <c r="C446" s="316"/>
      <c r="D446" s="316"/>
      <c r="E446" s="316"/>
      <c r="F446" s="316"/>
      <c r="G446" s="316"/>
      <c r="H446" s="316"/>
      <c r="I446" s="316"/>
      <c r="J446" s="316"/>
      <c r="K446" s="316"/>
      <c r="L446" s="392"/>
      <c r="M446" s="390" t="s">
        <v>64</v>
      </c>
      <c r="N446" s="344"/>
      <c r="O446" s="344"/>
      <c r="P446" s="344"/>
      <c r="Q446" s="344"/>
      <c r="R446" s="344"/>
      <c r="S446" s="345"/>
      <c r="T446" s="38" t="s">
        <v>63</v>
      </c>
      <c r="U446" s="310">
        <f>IFERROR(SUM(U443:U444),"0")</f>
        <v>20</v>
      </c>
      <c r="V446" s="310">
        <f>IFERROR(SUM(V443:V444),"0")</f>
        <v>24</v>
      </c>
      <c r="W446" s="38"/>
      <c r="X446" s="311"/>
      <c r="Y446" s="311"/>
    </row>
    <row r="447" spans="1:29" ht="14.25" customHeight="1" x14ac:dyDescent="0.25">
      <c r="A447" s="386" t="s">
        <v>96</v>
      </c>
      <c r="B447" s="316"/>
      <c r="C447" s="316"/>
      <c r="D447" s="316"/>
      <c r="E447" s="316"/>
      <c r="F447" s="316"/>
      <c r="G447" s="316"/>
      <c r="H447" s="316"/>
      <c r="I447" s="316"/>
      <c r="J447" s="316"/>
      <c r="K447" s="316"/>
      <c r="L447" s="316"/>
      <c r="M447" s="316"/>
      <c r="N447" s="316"/>
      <c r="O447" s="316"/>
      <c r="P447" s="316"/>
      <c r="Q447" s="316"/>
      <c r="R447" s="316"/>
      <c r="S447" s="316"/>
      <c r="T447" s="316"/>
      <c r="U447" s="316"/>
      <c r="V447" s="316"/>
      <c r="W447" s="316"/>
      <c r="X447" s="303"/>
      <c r="Y447" s="303"/>
    </row>
    <row r="448" spans="1:29" ht="16.5" customHeight="1" x14ac:dyDescent="0.25">
      <c r="A448" s="55" t="s">
        <v>610</v>
      </c>
      <c r="B448" s="55" t="s">
        <v>611</v>
      </c>
      <c r="C448" s="32">
        <v>4301020230</v>
      </c>
      <c r="D448" s="387">
        <v>4680115881112</v>
      </c>
      <c r="E448" s="332"/>
      <c r="F448" s="307">
        <v>1.35</v>
      </c>
      <c r="G448" s="33">
        <v>8</v>
      </c>
      <c r="H448" s="307">
        <v>10.8</v>
      </c>
      <c r="I448" s="307">
        <v>11.28</v>
      </c>
      <c r="J448" s="33">
        <v>56</v>
      </c>
      <c r="K448" s="34" t="s">
        <v>99</v>
      </c>
      <c r="L448" s="33">
        <v>50</v>
      </c>
      <c r="M448" s="628" t="str">
        <f>HYPERLINK("https:///products/Охлажденные/Зареченские/Зареченские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8" s="389"/>
      <c r="O448" s="389"/>
      <c r="P448" s="389"/>
      <c r="Q448" s="332"/>
      <c r="R448" s="35"/>
      <c r="S448" s="35"/>
      <c r="T448" s="36" t="s">
        <v>63</v>
      </c>
      <c r="U448" s="308">
        <v>0</v>
      </c>
      <c r="V448" s="309">
        <f>IFERROR(IF(U448="",0,CEILING((U448/$H448),1)*$H448),"")</f>
        <v>0</v>
      </c>
      <c r="W448" s="37" t="str">
        <f>IFERROR(IF(V448=0,"",ROUNDUP(V448/H448,0)*0.02175),"")</f>
        <v/>
      </c>
      <c r="X448" s="57"/>
      <c r="Y448" s="58"/>
      <c r="AC448" s="295" t="s">
        <v>1</v>
      </c>
    </row>
    <row r="449" spans="1:29" ht="27" customHeight="1" x14ac:dyDescent="0.25">
      <c r="A449" s="55" t="s">
        <v>612</v>
      </c>
      <c r="B449" s="55" t="s">
        <v>613</v>
      </c>
      <c r="C449" s="32">
        <v>4301020231</v>
      </c>
      <c r="D449" s="387">
        <v>4680115881129</v>
      </c>
      <c r="E449" s="332"/>
      <c r="F449" s="307">
        <v>1.8</v>
      </c>
      <c r="G449" s="33">
        <v>6</v>
      </c>
      <c r="H449" s="307">
        <v>10.8</v>
      </c>
      <c r="I449" s="307">
        <v>11.28</v>
      </c>
      <c r="J449" s="33">
        <v>56</v>
      </c>
      <c r="K449" s="34" t="s">
        <v>99</v>
      </c>
      <c r="L449" s="33">
        <v>50</v>
      </c>
      <c r="M449" s="629" t="str">
        <f>HYPERLINK("https:///products/Охлажденные/Зареченские/Зареченские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9" s="389"/>
      <c r="O449" s="389"/>
      <c r="P449" s="389"/>
      <c r="Q449" s="332"/>
      <c r="R449" s="35"/>
      <c r="S449" s="35"/>
      <c r="T449" s="36" t="s">
        <v>63</v>
      </c>
      <c r="U449" s="308">
        <v>0</v>
      </c>
      <c r="V449" s="309">
        <f>IFERROR(IF(U449="",0,CEILING((U449/$H449),1)*$H449),"")</f>
        <v>0</v>
      </c>
      <c r="W449" s="37" t="str">
        <f>IFERROR(IF(V449=0,"",ROUNDUP(V449/H449,0)*0.02175),"")</f>
        <v/>
      </c>
      <c r="X449" s="57"/>
      <c r="Y449" s="58"/>
      <c r="AC449" s="296" t="s">
        <v>1</v>
      </c>
    </row>
    <row r="450" spans="1:29" x14ac:dyDescent="0.2">
      <c r="A450" s="391"/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92"/>
      <c r="M450" s="390" t="s">
        <v>64</v>
      </c>
      <c r="N450" s="344"/>
      <c r="O450" s="344"/>
      <c r="P450" s="344"/>
      <c r="Q450" s="344"/>
      <c r="R450" s="344"/>
      <c r="S450" s="345"/>
      <c r="T450" s="38" t="s">
        <v>65</v>
      </c>
      <c r="U450" s="310">
        <f>IFERROR(U448/H448,"0")+IFERROR(U449/H449,"0")</f>
        <v>0</v>
      </c>
      <c r="V450" s="310">
        <f>IFERROR(V448/H448,"0")+IFERROR(V449/H449,"0")</f>
        <v>0</v>
      </c>
      <c r="W450" s="310">
        <f>IFERROR(IF(W448="",0,W448),"0")+IFERROR(IF(W449="",0,W449),"0")</f>
        <v>0</v>
      </c>
      <c r="X450" s="311"/>
      <c r="Y450" s="311"/>
    </row>
    <row r="451" spans="1:29" x14ac:dyDescent="0.2">
      <c r="A451" s="316"/>
      <c r="B451" s="316"/>
      <c r="C451" s="316"/>
      <c r="D451" s="316"/>
      <c r="E451" s="316"/>
      <c r="F451" s="316"/>
      <c r="G451" s="316"/>
      <c r="H451" s="316"/>
      <c r="I451" s="316"/>
      <c r="J451" s="316"/>
      <c r="K451" s="316"/>
      <c r="L451" s="392"/>
      <c r="M451" s="390" t="s">
        <v>64</v>
      </c>
      <c r="N451" s="344"/>
      <c r="O451" s="344"/>
      <c r="P451" s="344"/>
      <c r="Q451" s="344"/>
      <c r="R451" s="344"/>
      <c r="S451" s="345"/>
      <c r="T451" s="38" t="s">
        <v>63</v>
      </c>
      <c r="U451" s="310">
        <f>IFERROR(SUM(U448:U449),"0")</f>
        <v>0</v>
      </c>
      <c r="V451" s="310">
        <f>IFERROR(SUM(V448:V449),"0")</f>
        <v>0</v>
      </c>
      <c r="W451" s="38"/>
      <c r="X451" s="311"/>
      <c r="Y451" s="311"/>
    </row>
    <row r="452" spans="1:29" ht="14.25" customHeight="1" x14ac:dyDescent="0.25">
      <c r="A452" s="386" t="s">
        <v>59</v>
      </c>
      <c r="B452" s="316"/>
      <c r="C452" s="316"/>
      <c r="D452" s="316"/>
      <c r="E452" s="316"/>
      <c r="F452" s="316"/>
      <c r="G452" s="316"/>
      <c r="H452" s="316"/>
      <c r="I452" s="316"/>
      <c r="J452" s="316"/>
      <c r="K452" s="316"/>
      <c r="L452" s="316"/>
      <c r="M452" s="316"/>
      <c r="N452" s="316"/>
      <c r="O452" s="316"/>
      <c r="P452" s="316"/>
      <c r="Q452" s="316"/>
      <c r="R452" s="316"/>
      <c r="S452" s="316"/>
      <c r="T452" s="316"/>
      <c r="U452" s="316"/>
      <c r="V452" s="316"/>
      <c r="W452" s="316"/>
      <c r="X452" s="303"/>
      <c r="Y452" s="303"/>
    </row>
    <row r="453" spans="1:29" ht="27" customHeight="1" x14ac:dyDescent="0.25">
      <c r="A453" s="55" t="s">
        <v>614</v>
      </c>
      <c r="B453" s="55" t="s">
        <v>615</v>
      </c>
      <c r="C453" s="32">
        <v>4301031192</v>
      </c>
      <c r="D453" s="387">
        <v>4680115881167</v>
      </c>
      <c r="E453" s="332"/>
      <c r="F453" s="307">
        <v>0.73</v>
      </c>
      <c r="G453" s="33">
        <v>6</v>
      </c>
      <c r="H453" s="307">
        <v>4.38</v>
      </c>
      <c r="I453" s="307">
        <v>4.6399999999999997</v>
      </c>
      <c r="J453" s="33">
        <v>156</v>
      </c>
      <c r="K453" s="34" t="s">
        <v>62</v>
      </c>
      <c r="L453" s="33">
        <v>40</v>
      </c>
      <c r="M453" s="630" t="str">
        <f>HYPERLINK("https:///products/Охлажденные/Зареченские/Зареченские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3" s="389"/>
      <c r="O453" s="389"/>
      <c r="P453" s="389"/>
      <c r="Q453" s="332"/>
      <c r="R453" s="35"/>
      <c r="S453" s="35"/>
      <c r="T453" s="36" t="s">
        <v>63</v>
      </c>
      <c r="U453" s="308">
        <v>0</v>
      </c>
      <c r="V453" s="309">
        <f>IFERROR(IF(U453="",0,CEILING((U453/$H453),1)*$H453),"")</f>
        <v>0</v>
      </c>
      <c r="W453" s="37" t="str">
        <f>IFERROR(IF(V453=0,"",ROUNDUP(V453/H453,0)*0.00753),"")</f>
        <v/>
      </c>
      <c r="X453" s="57"/>
      <c r="Y453" s="58"/>
      <c r="AC453" s="297" t="s">
        <v>1</v>
      </c>
    </row>
    <row r="454" spans="1:29" ht="16.5" customHeight="1" x14ac:dyDescent="0.25">
      <c r="A454" s="55" t="s">
        <v>616</v>
      </c>
      <c r="B454" s="55" t="s">
        <v>617</v>
      </c>
      <c r="C454" s="32">
        <v>4301031193</v>
      </c>
      <c r="D454" s="387">
        <v>4680115881136</v>
      </c>
      <c r="E454" s="332"/>
      <c r="F454" s="307">
        <v>0.73</v>
      </c>
      <c r="G454" s="33">
        <v>6</v>
      </c>
      <c r="H454" s="307">
        <v>4.38</v>
      </c>
      <c r="I454" s="307">
        <v>4.6399999999999997</v>
      </c>
      <c r="J454" s="33">
        <v>156</v>
      </c>
      <c r="K454" s="34" t="s">
        <v>62</v>
      </c>
      <c r="L454" s="33">
        <v>40</v>
      </c>
      <c r="M454" s="631" t="str">
        <f>HYPERLINK("https:///products/Охлажденные/Зареченские/Зареченские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54" s="389"/>
      <c r="O454" s="389"/>
      <c r="P454" s="389"/>
      <c r="Q454" s="332"/>
      <c r="R454" s="35"/>
      <c r="S454" s="35"/>
      <c r="T454" s="36" t="s">
        <v>63</v>
      </c>
      <c r="U454" s="308">
        <v>0</v>
      </c>
      <c r="V454" s="309">
        <f>IFERROR(IF(U454="",0,CEILING((U454/$H454),1)*$H454),"")</f>
        <v>0</v>
      </c>
      <c r="W454" s="37" t="str">
        <f>IFERROR(IF(V454=0,"",ROUNDUP(V454/H454,0)*0.00753),"")</f>
        <v/>
      </c>
      <c r="X454" s="57"/>
      <c r="Y454" s="58"/>
      <c r="AC454" s="298" t="s">
        <v>1</v>
      </c>
    </row>
    <row r="455" spans="1:29" x14ac:dyDescent="0.2">
      <c r="A455" s="391"/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92"/>
      <c r="M455" s="390" t="s">
        <v>64</v>
      </c>
      <c r="N455" s="344"/>
      <c r="O455" s="344"/>
      <c r="P455" s="344"/>
      <c r="Q455" s="344"/>
      <c r="R455" s="344"/>
      <c r="S455" s="345"/>
      <c r="T455" s="38" t="s">
        <v>65</v>
      </c>
      <c r="U455" s="310">
        <f>IFERROR(U453/H453,"0")+IFERROR(U454/H454,"0")</f>
        <v>0</v>
      </c>
      <c r="V455" s="310">
        <f>IFERROR(V453/H453,"0")+IFERROR(V454/H454,"0")</f>
        <v>0</v>
      </c>
      <c r="W455" s="310">
        <f>IFERROR(IF(W453="",0,W453),"0")+IFERROR(IF(W454="",0,W454),"0")</f>
        <v>0</v>
      </c>
      <c r="X455" s="311"/>
      <c r="Y455" s="311"/>
    </row>
    <row r="456" spans="1:29" x14ac:dyDescent="0.2">
      <c r="A456" s="316"/>
      <c r="B456" s="316"/>
      <c r="C456" s="316"/>
      <c r="D456" s="316"/>
      <c r="E456" s="316"/>
      <c r="F456" s="316"/>
      <c r="G456" s="316"/>
      <c r="H456" s="316"/>
      <c r="I456" s="316"/>
      <c r="J456" s="316"/>
      <c r="K456" s="316"/>
      <c r="L456" s="392"/>
      <c r="M456" s="390" t="s">
        <v>64</v>
      </c>
      <c r="N456" s="344"/>
      <c r="O456" s="344"/>
      <c r="P456" s="344"/>
      <c r="Q456" s="344"/>
      <c r="R456" s="344"/>
      <c r="S456" s="345"/>
      <c r="T456" s="38" t="s">
        <v>63</v>
      </c>
      <c r="U456" s="310">
        <f>IFERROR(SUM(U453:U454),"0")</f>
        <v>0</v>
      </c>
      <c r="V456" s="310">
        <f>IFERROR(SUM(V453:V454),"0")</f>
        <v>0</v>
      </c>
      <c r="W456" s="38"/>
      <c r="X456" s="311"/>
      <c r="Y456" s="311"/>
    </row>
    <row r="457" spans="1:29" ht="14.25" customHeight="1" x14ac:dyDescent="0.25">
      <c r="A457" s="386" t="s">
        <v>66</v>
      </c>
      <c r="B457" s="316"/>
      <c r="C457" s="316"/>
      <c r="D457" s="316"/>
      <c r="E457" s="316"/>
      <c r="F457" s="316"/>
      <c r="G457" s="316"/>
      <c r="H457" s="316"/>
      <c r="I457" s="316"/>
      <c r="J457" s="316"/>
      <c r="K457" s="316"/>
      <c r="L457" s="316"/>
      <c r="M457" s="316"/>
      <c r="N457" s="316"/>
      <c r="O457" s="316"/>
      <c r="P457" s="316"/>
      <c r="Q457" s="316"/>
      <c r="R457" s="316"/>
      <c r="S457" s="316"/>
      <c r="T457" s="316"/>
      <c r="U457" s="316"/>
      <c r="V457" s="316"/>
      <c r="W457" s="316"/>
      <c r="X457" s="303"/>
      <c r="Y457" s="303"/>
    </row>
    <row r="458" spans="1:29" ht="27" customHeight="1" x14ac:dyDescent="0.25">
      <c r="A458" s="55" t="s">
        <v>618</v>
      </c>
      <c r="B458" s="55" t="s">
        <v>619</v>
      </c>
      <c r="C458" s="32">
        <v>4301051383</v>
      </c>
      <c r="D458" s="387">
        <v>4680115881143</v>
      </c>
      <c r="E458" s="332"/>
      <c r="F458" s="307">
        <v>1.3</v>
      </c>
      <c r="G458" s="33">
        <v>6</v>
      </c>
      <c r="H458" s="307">
        <v>7.8</v>
      </c>
      <c r="I458" s="307">
        <v>8.3640000000000008</v>
      </c>
      <c r="J458" s="33">
        <v>56</v>
      </c>
      <c r="K458" s="34" t="s">
        <v>62</v>
      </c>
      <c r="L458" s="33">
        <v>40</v>
      </c>
      <c r="M458" s="632" t="str">
        <f>HYPERLINK("https:///products/Охлажденные/Зареченские/Зареченские продукты/Сосиски/P003215/","Сосиски «Датские» НТУ Весовые П/а мгс ТМ «Зареченские»")</f>
        <v>Сосиски «Датские» НТУ Весовые П/а мгс ТМ «Зареченские»</v>
      </c>
      <c r="N458" s="389"/>
      <c r="O458" s="389"/>
      <c r="P458" s="389"/>
      <c r="Q458" s="332"/>
      <c r="R458" s="35"/>
      <c r="S458" s="35"/>
      <c r="T458" s="36" t="s">
        <v>63</v>
      </c>
      <c r="U458" s="308">
        <v>450</v>
      </c>
      <c r="V458" s="309">
        <f>IFERROR(IF(U458="",0,CEILING((U458/$H458),1)*$H458),"")</f>
        <v>452.4</v>
      </c>
      <c r="W458" s="37">
        <f>IFERROR(IF(V458=0,"",ROUNDUP(V458/H458,0)*0.02175),"")</f>
        <v>1.2614999999999998</v>
      </c>
      <c r="X458" s="57"/>
      <c r="Y458" s="58"/>
      <c r="AC458" s="299" t="s">
        <v>1</v>
      </c>
    </row>
    <row r="459" spans="1:29" ht="27" customHeight="1" x14ac:dyDescent="0.25">
      <c r="A459" s="55" t="s">
        <v>620</v>
      </c>
      <c r="B459" s="55" t="s">
        <v>621</v>
      </c>
      <c r="C459" s="32">
        <v>4301051381</v>
      </c>
      <c r="D459" s="387">
        <v>4680115881068</v>
      </c>
      <c r="E459" s="332"/>
      <c r="F459" s="307">
        <v>1.3</v>
      </c>
      <c r="G459" s="33">
        <v>6</v>
      </c>
      <c r="H459" s="307">
        <v>7.8</v>
      </c>
      <c r="I459" s="307">
        <v>8.2799999999999994</v>
      </c>
      <c r="J459" s="33">
        <v>56</v>
      </c>
      <c r="K459" s="34" t="s">
        <v>62</v>
      </c>
      <c r="L459" s="33">
        <v>30</v>
      </c>
      <c r="M459" s="633" t="str">
        <f>HYPERLINK("https:///products/Охлажденные/Зареченские/Зареченские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9"/>
      <c r="O459" s="389"/>
      <c r="P459" s="389"/>
      <c r="Q459" s="332"/>
      <c r="R459" s="35"/>
      <c r="S459" s="35"/>
      <c r="T459" s="36" t="s">
        <v>63</v>
      </c>
      <c r="U459" s="308">
        <v>0</v>
      </c>
      <c r="V459" s="309">
        <f>IFERROR(IF(U459="",0,CEILING((U459/$H459),1)*$H459),"")</f>
        <v>0</v>
      </c>
      <c r="W459" s="37" t="str">
        <f>IFERROR(IF(V459=0,"",ROUNDUP(V459/H459,0)*0.02175),"")</f>
        <v/>
      </c>
      <c r="X459" s="57"/>
      <c r="Y459" s="58"/>
      <c r="AC459" s="300" t="s">
        <v>1</v>
      </c>
    </row>
    <row r="460" spans="1:29" ht="27" customHeight="1" x14ac:dyDescent="0.25">
      <c r="A460" s="55" t="s">
        <v>622</v>
      </c>
      <c r="B460" s="55" t="s">
        <v>623</v>
      </c>
      <c r="C460" s="32">
        <v>4301051382</v>
      </c>
      <c r="D460" s="387">
        <v>4680115881075</v>
      </c>
      <c r="E460" s="332"/>
      <c r="F460" s="307">
        <v>0.5</v>
      </c>
      <c r="G460" s="33">
        <v>6</v>
      </c>
      <c r="H460" s="307">
        <v>3</v>
      </c>
      <c r="I460" s="307">
        <v>3.2</v>
      </c>
      <c r="J460" s="33">
        <v>156</v>
      </c>
      <c r="K460" s="34" t="s">
        <v>62</v>
      </c>
      <c r="L460" s="33">
        <v>30</v>
      </c>
      <c r="M460" s="634" t="str">
        <f>HYPERLINK("https:///products/Охлажденные/Зареченские/Зареченские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9"/>
      <c r="O460" s="389"/>
      <c r="P460" s="389"/>
      <c r="Q460" s="332"/>
      <c r="R460" s="35"/>
      <c r="S460" s="35"/>
      <c r="T460" s="36" t="s">
        <v>63</v>
      </c>
      <c r="U460" s="308">
        <v>0</v>
      </c>
      <c r="V460" s="309">
        <f>IFERROR(IF(U460="",0,CEILING((U460/$H460),1)*$H460),"")</f>
        <v>0</v>
      </c>
      <c r="W460" s="37" t="str">
        <f>IFERROR(IF(V460=0,"",ROUNDUP(V460/H460,0)*0.00753),"")</f>
        <v/>
      </c>
      <c r="X460" s="57"/>
      <c r="Y460" s="58"/>
      <c r="AC460" s="301" t="s">
        <v>1</v>
      </c>
    </row>
    <row r="461" spans="1:29" x14ac:dyDescent="0.2">
      <c r="A461" s="391"/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92"/>
      <c r="M461" s="390" t="s">
        <v>64</v>
      </c>
      <c r="N461" s="344"/>
      <c r="O461" s="344"/>
      <c r="P461" s="344"/>
      <c r="Q461" s="344"/>
      <c r="R461" s="344"/>
      <c r="S461" s="345"/>
      <c r="T461" s="38" t="s">
        <v>65</v>
      </c>
      <c r="U461" s="310">
        <f>IFERROR(U458/H458,"0")+IFERROR(U459/H459,"0")+IFERROR(U460/H460,"0")</f>
        <v>57.692307692307693</v>
      </c>
      <c r="V461" s="310">
        <f>IFERROR(V458/H458,"0")+IFERROR(V459/H459,"0")+IFERROR(V460/H460,"0")</f>
        <v>58</v>
      </c>
      <c r="W461" s="310">
        <f>IFERROR(IF(W458="",0,W458),"0")+IFERROR(IF(W459="",0,W459),"0")+IFERROR(IF(W460="",0,W460),"0")</f>
        <v>1.2614999999999998</v>
      </c>
      <c r="X461" s="311"/>
      <c r="Y461" s="311"/>
    </row>
    <row r="462" spans="1:29" x14ac:dyDescent="0.2">
      <c r="A462" s="316"/>
      <c r="B462" s="316"/>
      <c r="C462" s="316"/>
      <c r="D462" s="316"/>
      <c r="E462" s="316"/>
      <c r="F462" s="316"/>
      <c r="G462" s="316"/>
      <c r="H462" s="316"/>
      <c r="I462" s="316"/>
      <c r="J462" s="316"/>
      <c r="K462" s="316"/>
      <c r="L462" s="392"/>
      <c r="M462" s="390" t="s">
        <v>64</v>
      </c>
      <c r="N462" s="344"/>
      <c r="O462" s="344"/>
      <c r="P462" s="344"/>
      <c r="Q462" s="344"/>
      <c r="R462" s="344"/>
      <c r="S462" s="345"/>
      <c r="T462" s="38" t="s">
        <v>63</v>
      </c>
      <c r="U462" s="310">
        <f>IFERROR(SUM(U458:U460),"0")</f>
        <v>450</v>
      </c>
      <c r="V462" s="310">
        <f>IFERROR(SUM(V458:V460),"0")</f>
        <v>452.4</v>
      </c>
      <c r="W462" s="38"/>
      <c r="X462" s="311"/>
      <c r="Y462" s="311"/>
    </row>
    <row r="463" spans="1:29" ht="15" customHeight="1" x14ac:dyDescent="0.2">
      <c r="A463" s="636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27"/>
      <c r="M463" s="635" t="s">
        <v>624</v>
      </c>
      <c r="N463" s="318"/>
      <c r="O463" s="318"/>
      <c r="P463" s="318"/>
      <c r="Q463" s="318"/>
      <c r="R463" s="318"/>
      <c r="S463" s="319"/>
      <c r="T463" s="38" t="s">
        <v>63</v>
      </c>
      <c r="U463" s="310">
        <f>IFERROR(U24+U33+U38+U42+U46+U53+U60+U81+U90+U102+U112+U119+U127+U135+U147+U153+U158+U165+U185+U190+U209+U213+U220+U229+U236+U242+U248+U259+U264+U270+U276+U280+U284+U297+U302+U306+U310+U314+U322+U327+U334+U338+U345+U361+U368+U372+U378+U384+U394+U398+U402+U417+U422+U434+U439+U446+U451+U456+U462,"0")</f>
        <v>17600</v>
      </c>
      <c r="V463" s="310">
        <f>IFERROR(V24+V33+V38+V42+V46+V53+V60+V81+V90+V102+V112+V119+V127+V135+V147+V153+V158+V165+V185+V190+V209+V213+V220+V229+V236+V242+V248+V259+V264+V270+V276+V280+V284+V297+V302+V306+V310+V314+V322+V327+V334+V338+V345+V361+V368+V372+V378+V384+V394+V398+V402+V417+V422+V434+V439+V446+V451+V456+V462,"0")</f>
        <v>17777.180000000004</v>
      </c>
      <c r="W463" s="38"/>
      <c r="X463" s="311"/>
      <c r="Y463" s="311"/>
    </row>
    <row r="464" spans="1:29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27"/>
      <c r="M464" s="635" t="s">
        <v>625</v>
      </c>
      <c r="N464" s="318"/>
      <c r="O464" s="318"/>
      <c r="P464" s="318"/>
      <c r="Q464" s="318"/>
      <c r="R464" s="318"/>
      <c r="S464" s="319"/>
      <c r="T464" s="38" t="s">
        <v>63</v>
      </c>
      <c r="U464" s="310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150*I150/H150,"0")+IFERROR(U151*I151/H151,"0")+IFERROR(U155*I155/H155,"0")+IFERROR(U156*I156/H156,"0")+IFERROR(U160*I160/H160,"0")+IFERROR(U161*I161/H161,"0")+IFERROR(U162*I162/H162,"0")+IFERROR(U163*I163/H163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187*I187/H187,"0")+IFERROR(U188*I188/H188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211*I211/H211,"0")+IFERROR(U215*I215/H215,"0")+IFERROR(U216*I216/H216,"0")+IFERROR(U217*I217/H217,"0")+IFERROR(U218*I218/H218,"0")+IFERROR(U222*I222/H222,"0")+IFERROR(U223*I223/H223,"0")+IFERROR(U224*I224/H224,"0")+IFERROR(U225*I225/H225,"0")+IFERROR(U226*I226/H226,"0")+IFERROR(U227*I227/H227,"0")+IFERROR(U231*I231/H231,"0")+IFERROR(U232*I232/H232,"0")+IFERROR(U233*I233/H233,"0")+IFERROR(U234*I234/H234,"0")+IFERROR(U238*I238/H238,"0")+IFERROR(U239*I239/H239,"0")+IFERROR(U240*I240/H240,"0")+IFERROR(U244*I244/H244,"0")+IFERROR(U245*I245/H245,"0")+IFERROR(U246*I246/H246,"0")+IFERROR(U251*I251/H251,"0")+IFERROR(U252*I252/H252,"0")+IFERROR(U253*I253/H253,"0")+IFERROR(U254*I254/H254,"0")+IFERROR(U255*I255/H255,"0")+IFERROR(U256*I256/H256,"0")+IFERROR(U257*I257/H257,"0")+IFERROR(U261*I261/H261,"0")+IFERROR(U262*I262/H262,"0")+IFERROR(U267*I267/H267,"0")+IFERROR(U268*I268/H268,"0")+IFERROR(U272*I272/H272,"0")+IFERROR(U273*I273/H273,"0")+IFERROR(U274*I274/H274,"0")+IFERROR(U278*I278/H278,"0")+IFERROR(U282*I282/H282,"0")+IFERROR(U288*I288/H288,"0")+IFERROR(U289*I289/H289,"0")+IFERROR(U290*I290/H290,"0")+IFERROR(U291*I291/H291,"0")+IFERROR(U292*I292/H292,"0")+IFERROR(U293*I293/H293,"0")+IFERROR(U294*I294/H294,"0")+IFERROR(U295*I295/H295,"0")+IFERROR(U299*I299/H299,"0")+IFERROR(U300*I300/H300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453*I453/H453,"0")+IFERROR(U454*I454/H454,"0")+IFERROR(U458*I458/H458,"0")+IFERROR(U459*I459/H459,"0")+IFERROR(U460*I460/H460,"0"),"0")</f>
        <v>18704.558141858139</v>
      </c>
      <c r="V464" s="310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231*I231/H231,"0")+IFERROR(V232*I232/H232,"0")+IFERROR(V233*I233/H233,"0")+IFERROR(V234*I234/H234,"0")+IFERROR(V238*I238/H238,"0")+IFERROR(V239*I239/H239,"0")+IFERROR(V240*I240/H240,"0")+IFERROR(V244*I244/H244,"0")+IFERROR(V245*I245/H245,"0")+IFERROR(V246*I246/H246,"0")+IFERROR(V251*I251/H251,"0")+IFERROR(V252*I252/H252,"0")+IFERROR(V253*I253/H253,"0")+IFERROR(V254*I254/H254,"0")+IFERROR(V255*I255/H255,"0")+IFERROR(V256*I256/H256,"0")+IFERROR(V257*I257/H257,"0")+IFERROR(V261*I261/H261,"0")+IFERROR(V262*I262/H262,"0")+IFERROR(V267*I267/H267,"0")+IFERROR(V268*I268/H268,"0")+IFERROR(V272*I272/H272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453*I453/H453,"0")+IFERROR(V454*I454/H454,"0")+IFERROR(V458*I458/H458,"0")+IFERROR(V459*I459/H459,"0")+IFERROR(V460*I460/H460,"0"),"0")</f>
        <v>18891.758000000005</v>
      </c>
      <c r="W464" s="38"/>
      <c r="X464" s="311"/>
      <c r="Y464" s="311"/>
    </row>
    <row r="465" spans="1:28" x14ac:dyDescent="0.2">
      <c r="A465" s="316"/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27"/>
      <c r="M465" s="635" t="s">
        <v>626</v>
      </c>
      <c r="N465" s="318"/>
      <c r="O465" s="318"/>
      <c r="P465" s="318"/>
      <c r="Q465" s="318"/>
      <c r="R465" s="318"/>
      <c r="S465" s="319"/>
      <c r="T465" s="38" t="s">
        <v>627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145*(U138:U145/H138:H145)),"0")+IFERROR(SUMPRODUCT(1/J150:J151*(U150:U151/H150:H151)),"0")+IFERROR(SUMPRODUCT(1/J155:J156*(U155:U156/H155:H156)),"0")+IFERROR(SUMPRODUCT(1/J160:J163*(U160:U163/H160:H163)),"0")+IFERROR(SUMPRODUCT(1/J167:J183*(U167:U183/H167:H183)),"0")+IFERROR(SUMPRODUCT(1/J187:J188*(U187:U188/H187:H188)),"0")+IFERROR(SUMPRODUCT(1/J193:J207*(U193:U207/H193:H207)),"0")+IFERROR(SUMPRODUCT(1/J211:J211*(U211:U211/H211:H211)),"0")+IFERROR(SUMPRODUCT(1/J215:J218*(U215:U218/H215:H218)),"0")+IFERROR(SUMPRODUCT(1/J222:J227*(U222:U227/H222:H227)),"0")+IFERROR(SUMPRODUCT(1/J231:J234*(U231:U234/H231:H234)),"0")+IFERROR(SUMPRODUCT(1/J238:J240*(U238:U240/H238:H240)),"0")+IFERROR(SUMPRODUCT(1/J244:J246*(U244:U246/H244:H246)),"0")+IFERROR(SUMPRODUCT(1/J251:J257*(U251:U257/H251:H257)),"0")+IFERROR(SUMPRODUCT(1/J261:J262*(U261:U262/H261:H262)),"0")+IFERROR(SUMPRODUCT(1/J267:J268*(U267:U268/H267:H268)),"0")+IFERROR(SUMPRODUCT(1/J272:J274*(U272:U274/H272:H274)),"0")+IFERROR(SUMPRODUCT(1/J278:J278*(U278:U278/H278:H278)),"0")+IFERROR(SUMPRODUCT(1/J282:J282*(U282:U282/H282:H282)),"0")+IFERROR(SUMPRODUCT(1/J288:J295*(U288:U295/H288:H295)),"0")+IFERROR(SUMPRODUCT(1/J299:J300*(U299:U300/H299:H300)),"0")+IFERROR(SUMPRODUCT(1/J304:J304*(U304:U304/H304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381:J382*(U381:U382/H381:H382)),"0")+IFERROR(SUMPRODUCT(1/J386:J392*(U386:U392/H386:H392)),"0")+IFERROR(SUMPRODUCT(1/J396:J396*(U396:U396/H396:H396)),"0")+IFERROR(SUMPRODUCT(1/J400:J400*(U400:U400/H400:H400)),"0")+IFERROR(SUMPRODUCT(1/J406:J415*(U406:U415/H406:H415)),"0")+IFERROR(SUMPRODUCT(1/J419:J420*(U419:U420/H419:H420)),"0")+IFERROR(SUMPRODUCT(1/J424:J432*(U424:U432/H424:H432)),"0")+IFERROR(SUMPRODUCT(1/J436:J437*(U436:U437/H436:H437)),"0")+IFERROR(SUMPRODUCT(1/J443:J444*(U443:U444/H443:H444)),"0")+IFERROR(SUMPRODUCT(1/J448:J449*(U448:U449/H448:H449)),"0")+IFERROR(SUMPRODUCT(1/J453:J454*(U453:U454/H453:H454)),"0")+IFERROR(SUMPRODUCT(1/J458:J460*(U458:U460/H458:H460)),"0"),0)</f>
        <v>33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145*(V138:V145/H138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207*(V193:V207/H193:H207)),"0")+IFERROR(SUMPRODUCT(1/J211:J211*(V211:V211/H211:H211)),"0")+IFERROR(SUMPRODUCT(1/J215:J218*(V215:V218/H215:H218)),"0")+IFERROR(SUMPRODUCT(1/J222:J227*(V222:V227/H222:H227)),"0")+IFERROR(SUMPRODUCT(1/J231:J234*(V231:V234/H231:H234)),"0")+IFERROR(SUMPRODUCT(1/J238:J240*(V238:V240/H238:H240)),"0")+IFERROR(SUMPRODUCT(1/J244:J246*(V244:V246/H244:H246)),"0")+IFERROR(SUMPRODUCT(1/J251:J257*(V251:V257/H251:H257)),"0")+IFERROR(SUMPRODUCT(1/J261:J262*(V261:V262/H261:H262)),"0")+IFERROR(SUMPRODUCT(1/J267:J268*(V267:V268/H267:H268)),"0")+IFERROR(SUMPRODUCT(1/J272:J274*(V272:V274/H272:H274)),"0")+IFERROR(SUMPRODUCT(1/J278:J278*(V278:V278/H278:H278)),"0")+IFERROR(SUMPRODUCT(1/J282:J282*(V282:V282/H282:H282)),"0")+IFERROR(SUMPRODUCT(1/J288:J295*(V288:V295/H288:H295)),"0")+IFERROR(SUMPRODUCT(1/J299:J300*(V299:V300/H299:H300)),"0")+IFERROR(SUMPRODUCT(1/J304:J304*(V304:V304/H304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381:J382*(V381:V382/H381:H382)),"0")+IFERROR(SUMPRODUCT(1/J386:J392*(V386:V392/H386:H392)),"0")+IFERROR(SUMPRODUCT(1/J396:J396*(V396:V396/H396:H396)),"0")+IFERROR(SUMPRODUCT(1/J400:J400*(V400:V400/H400:H400)),"0")+IFERROR(SUMPRODUCT(1/J406:J415*(V406:V415/H406:H415)),"0")+IFERROR(SUMPRODUCT(1/J419:J420*(V419:V420/H419:H420)),"0")+IFERROR(SUMPRODUCT(1/J424:J432*(V424:V432/H424:H432)),"0")+IFERROR(SUMPRODUCT(1/J436:J437*(V436:V437/H436:H437)),"0")+IFERROR(SUMPRODUCT(1/J443:J444*(V443:V444/H443:H444)),"0")+IFERROR(SUMPRODUCT(1/J448:J449*(V448:V449/H448:H449)),"0")+IFERROR(SUMPRODUCT(1/J453:J454*(V453:V454/H453:H454)),"0")+IFERROR(SUMPRODUCT(1/J458:J460*(V458:V460/H458:H460)),"0"),0)</f>
        <v>34</v>
      </c>
      <c r="W465" s="38"/>
      <c r="X465" s="311"/>
      <c r="Y465" s="311"/>
    </row>
    <row r="466" spans="1:28" x14ac:dyDescent="0.2">
      <c r="A466" s="316"/>
      <c r="B466" s="316"/>
      <c r="C466" s="316"/>
      <c r="D466" s="316"/>
      <c r="E466" s="316"/>
      <c r="F466" s="316"/>
      <c r="G466" s="316"/>
      <c r="H466" s="316"/>
      <c r="I466" s="316"/>
      <c r="J466" s="316"/>
      <c r="K466" s="316"/>
      <c r="L466" s="327"/>
      <c r="M466" s="635" t="s">
        <v>628</v>
      </c>
      <c r="N466" s="318"/>
      <c r="O466" s="318"/>
      <c r="P466" s="318"/>
      <c r="Q466" s="318"/>
      <c r="R466" s="318"/>
      <c r="S466" s="319"/>
      <c r="T466" s="38" t="s">
        <v>63</v>
      </c>
      <c r="U466" s="310">
        <f>GrossWeightTotal+PalletQtyTotal*25</f>
        <v>19529.558141858139</v>
      </c>
      <c r="V466" s="310">
        <f>GrossWeightTotalR+PalletQtyTotalR*25</f>
        <v>19741.758000000005</v>
      </c>
      <c r="W466" s="38"/>
      <c r="X466" s="311"/>
      <c r="Y466" s="311"/>
    </row>
    <row r="467" spans="1:28" x14ac:dyDescent="0.2">
      <c r="A467" s="316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27"/>
      <c r="M467" s="635" t="s">
        <v>629</v>
      </c>
      <c r="N467" s="318"/>
      <c r="O467" s="318"/>
      <c r="P467" s="318"/>
      <c r="Q467" s="318"/>
      <c r="R467" s="318"/>
      <c r="S467" s="319"/>
      <c r="T467" s="38" t="s">
        <v>627</v>
      </c>
      <c r="U467" s="310">
        <f>IFERROR(U23+U32+U37+U41+U45+U52+U59+U80+U89+U101+U111+U118+U126+U134+U146+U152+U157+U164+U184+U189+U208+U212+U219+U228+U235+U241+U247+U258+U263+U269+U275+U279+U283+U296+U301+U305+U309+U313+U321+U326+U333+U337+U344+U360+U367+U371+U377+U383+U393+U397+U401+U416+U421+U433+U438+U445+U450+U455+U461,"0")</f>
        <v>3406.3165044831703</v>
      </c>
      <c r="V467" s="310">
        <f>IFERROR(V23+V32+V37+V41+V45+V52+V59+V80+V89+V101+V111+V118+V126+V134+V146+V152+V157+V164+V184+V189+V208+V212+V219+V228+V235+V241+V247+V258+V263+V269+V275+V279+V283+V296+V301+V305+V309+V313+V321+V326+V333+V337+V344+V360+V367+V371+V377+V383+V393+V397+V401+V416+V421+V433+V438+V445+V450+V455+V461,"0")</f>
        <v>3434</v>
      </c>
      <c r="W467" s="38"/>
      <c r="X467" s="311"/>
      <c r="Y467" s="311"/>
    </row>
    <row r="468" spans="1:28" ht="14.25" customHeight="1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27"/>
      <c r="M468" s="635" t="s">
        <v>630</v>
      </c>
      <c r="N468" s="318"/>
      <c r="O468" s="318"/>
      <c r="P468" s="318"/>
      <c r="Q468" s="318"/>
      <c r="R468" s="318"/>
      <c r="S468" s="319"/>
      <c r="T468" s="40" t="s">
        <v>631</v>
      </c>
      <c r="U468" s="38"/>
      <c r="V468" s="38"/>
      <c r="W468" s="38">
        <f>IFERROR(W23+W32+W37+W41+W45+W52+W59+W80+W89+W101+W111+W118+W126+W134+W146+W152+W157+W164+W184+W189+W208+W212+W219+W228+W235+W241+W247+W258+W263+W269+W275+W279+W283+W296+W301+W305+W309+W313+W321+W326+W333+W337+W344+W360+W367+W371+W377+W383+W393+W397+W401+W416+W421+W433+W438+W445+W450+W455+W461,"0")</f>
        <v>38.07659000000001</v>
      </c>
      <c r="X468" s="311"/>
      <c r="Y468" s="311"/>
    </row>
    <row r="469" spans="1:28" ht="13.5" customHeight="1" thickBot="1" x14ac:dyDescent="0.25"/>
    <row r="470" spans="1:28" ht="27" customHeight="1" thickTop="1" thickBot="1" x14ac:dyDescent="0.25">
      <c r="A470" s="41" t="s">
        <v>632</v>
      </c>
      <c r="B470" s="302" t="s">
        <v>58</v>
      </c>
      <c r="C470" s="637" t="s">
        <v>94</v>
      </c>
      <c r="D470" s="639"/>
      <c r="E470" s="639"/>
      <c r="F470" s="640"/>
      <c r="G470" s="637" t="s">
        <v>217</v>
      </c>
      <c r="H470" s="639"/>
      <c r="I470" s="639"/>
      <c r="J470" s="639"/>
      <c r="K470" s="639"/>
      <c r="L470" s="640"/>
      <c r="M470" s="637" t="s">
        <v>418</v>
      </c>
      <c r="N470" s="640"/>
      <c r="O470" s="637" t="s">
        <v>467</v>
      </c>
      <c r="P470" s="640"/>
      <c r="Q470" s="302" t="s">
        <v>554</v>
      </c>
      <c r="R470" s="302" t="s">
        <v>604</v>
      </c>
      <c r="S470" s="1"/>
      <c r="T470" s="1"/>
      <c r="Y470" s="53"/>
      <c r="AB470" s="1"/>
    </row>
    <row r="471" spans="1:28" ht="14.25" customHeight="1" thickTop="1" x14ac:dyDescent="0.2">
      <c r="A471" s="641" t="s">
        <v>633</v>
      </c>
      <c r="B471" s="637" t="s">
        <v>58</v>
      </c>
      <c r="C471" s="637" t="s">
        <v>95</v>
      </c>
      <c r="D471" s="637" t="s">
        <v>102</v>
      </c>
      <c r="E471" s="637" t="s">
        <v>94</v>
      </c>
      <c r="F471" s="637" t="s">
        <v>208</v>
      </c>
      <c r="G471" s="637" t="s">
        <v>218</v>
      </c>
      <c r="H471" s="637" t="s">
        <v>225</v>
      </c>
      <c r="I471" s="637" t="s">
        <v>244</v>
      </c>
      <c r="J471" s="637" t="s">
        <v>308</v>
      </c>
      <c r="K471" s="637" t="s">
        <v>386</v>
      </c>
      <c r="L471" s="637" t="s">
        <v>403</v>
      </c>
      <c r="M471" s="637" t="s">
        <v>419</v>
      </c>
      <c r="N471" s="637" t="s">
        <v>444</v>
      </c>
      <c r="O471" s="637" t="s">
        <v>468</v>
      </c>
      <c r="P471" s="637" t="s">
        <v>527</v>
      </c>
      <c r="Q471" s="637" t="s">
        <v>554</v>
      </c>
      <c r="R471" s="637" t="s">
        <v>605</v>
      </c>
      <c r="S471" s="1"/>
      <c r="T471" s="1"/>
      <c r="Y471" s="53"/>
      <c r="AB471" s="1"/>
    </row>
    <row r="472" spans="1:28" ht="13.5" customHeight="1" thickBot="1" x14ac:dyDescent="0.25">
      <c r="A472" s="642"/>
      <c r="B472" s="638"/>
      <c r="C472" s="638"/>
      <c r="D472" s="638"/>
      <c r="E472" s="638"/>
      <c r="F472" s="638"/>
      <c r="G472" s="638"/>
      <c r="H472" s="638"/>
      <c r="I472" s="638"/>
      <c r="J472" s="638"/>
      <c r="K472" s="638"/>
      <c r="L472" s="638"/>
      <c r="M472" s="638"/>
      <c r="N472" s="638"/>
      <c r="O472" s="638"/>
      <c r="P472" s="638"/>
      <c r="Q472" s="638"/>
      <c r="R472" s="638"/>
      <c r="S472" s="1"/>
      <c r="T472" s="1"/>
      <c r="Y472" s="53"/>
      <c r="AB472" s="1"/>
    </row>
    <row r="473" spans="1:28" ht="18" customHeight="1" thickTop="1" thickBot="1" x14ac:dyDescent="0.25">
      <c r="A473" s="41" t="s">
        <v>634</v>
      </c>
      <c r="B473" s="47">
        <f>IFERROR(V22*1,"0")+IFERROR(V26*1,"0")+IFERROR(V27*1,"0")+IFERROR(V28*1,"0")+IFERROR(V29*1,"0")+IFERROR(V30*1,"0")+IFERROR(V31*1,"0")+IFERROR(V35*1,"0")+IFERROR(V36*1,"0")+IFERROR(V40*1,"0")+IFERROR(V44*1,"0")</f>
        <v>0</v>
      </c>
      <c r="C473" s="47">
        <f>IFERROR(V50*1,"0")+IFERROR(V51*1,"0")</f>
        <v>221.4</v>
      </c>
      <c r="D473" s="47">
        <f>IFERROR(V56*1,"0")+IFERROR(V57*1,"0")+IFERROR(V58*1,"0")</f>
        <v>941.40000000000009</v>
      </c>
      <c r="E473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2050.6999999999998</v>
      </c>
      <c r="F473" s="47">
        <f>IFERROR(V122*1,"0")+IFERROR(V123*1,"0")+IFERROR(V124*1,"0")+IFERROR(V125*1,"0")</f>
        <v>1066.5</v>
      </c>
      <c r="G473" s="47">
        <f>IFERROR(V131*1,"0")+IFERROR(V132*1,"0")+IFERROR(V133*1,"0")</f>
        <v>0</v>
      </c>
      <c r="H473" s="47">
        <f>IFERROR(V138*1,"0")+IFERROR(V139*1,"0")+IFERROR(V140*1,"0")+IFERROR(V141*1,"0")+IFERROR(V142*1,"0")+IFERROR(V143*1,"0")+IFERROR(V144*1,"0")+IFERROR(V145*1,"0")</f>
        <v>493.5</v>
      </c>
      <c r="I473" s="47">
        <f>IFERROR(V150*1,"0")+IFERROR(V151*1,"0")+IFERROR(V155*1,"0")+IFERROR(V156*1,"0")+IFERROR(V160*1,"0")+IFERROR(V161*1,"0")+IFERROR(V162*1,"0")+IFERROR(V163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187*1,"0")+IFERROR(V188*1,"0")</f>
        <v>2734.8</v>
      </c>
      <c r="J473" s="47">
        <f>IFERROR(V193*1,"0")+IFERROR(V194*1,"0")+IFERROR(V195*1,"0")+IFERROR(V196*1,"0")+IFERROR(V197*1,"0")+IFERROR(V198*1,"0")+IFERROR(V199*1,"0")+IFERROR(V200*1,"0")+IFERROR(V201*1,"0")+IFERROR(V202*1,"0")+IFERROR(V203*1,"0")+IFERROR(V204*1,"0")+IFERROR(V205*1,"0")+IFERROR(V206*1,"0")+IFERROR(V207*1,"0")+IFERROR(V211*1,"0")+IFERROR(V215*1,"0")+IFERROR(V216*1,"0")+IFERROR(V217*1,"0")+IFERROR(V218*1,"0")+IFERROR(V222*1,"0")+IFERROR(V223*1,"0")+IFERROR(V224*1,"0")+IFERROR(V225*1,"0")+IFERROR(V226*1,"0")+IFERROR(V227*1,"0")+IFERROR(V231*1,"0")+IFERROR(V232*1,"0")+IFERROR(V233*1,"0")+IFERROR(V234*1,"0")+IFERROR(V238*1,"0")+IFERROR(V239*1,"0")+IFERROR(V240*1,"0")+IFERROR(V244*1,"0")+IFERROR(V245*1,"0")+IFERROR(V246*1,"0")</f>
        <v>509.70000000000005</v>
      </c>
      <c r="K473" s="47">
        <f>IFERROR(V251*1,"0")+IFERROR(V252*1,"0")+IFERROR(V253*1,"0")+IFERROR(V254*1,"0")+IFERROR(V255*1,"0")+IFERROR(V256*1,"0")+IFERROR(V257*1,"0")+IFERROR(V261*1,"0")+IFERROR(V262*1,"0")</f>
        <v>108</v>
      </c>
      <c r="L473" s="47">
        <f>IFERROR(V267*1,"0")+IFERROR(V268*1,"0")+IFERROR(V272*1,"0")+IFERROR(V273*1,"0")+IFERROR(V274*1,"0")+IFERROR(V278*1,"0")+IFERROR(V282*1,"0")</f>
        <v>717.59999999999991</v>
      </c>
      <c r="M473" s="47">
        <f>IFERROR(V288*1,"0")+IFERROR(V289*1,"0")+IFERROR(V290*1,"0")+IFERROR(V291*1,"0")+IFERROR(V292*1,"0")+IFERROR(V293*1,"0")+IFERROR(V294*1,"0")+IFERROR(V295*1,"0")+IFERROR(V299*1,"0")+IFERROR(V300*1,"0")+IFERROR(V304*1,"0")+IFERROR(V308*1,"0")+IFERROR(V312*1,"0")</f>
        <v>6956.6</v>
      </c>
      <c r="N473" s="47">
        <f>IFERROR(V317*1,"0")+IFERROR(V318*1,"0")+IFERROR(V319*1,"0")+IFERROR(V320*1,"0")+IFERROR(V324*1,"0")+IFERROR(V325*1,"0")+IFERROR(V329*1,"0")+IFERROR(V330*1,"0")+IFERROR(V331*1,"0")+IFERROR(V332*1,"0")+IFERROR(V336*1,"0")</f>
        <v>85.199999999999989</v>
      </c>
      <c r="O473" s="47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</f>
        <v>499.8</v>
      </c>
      <c r="P473" s="47">
        <f>IFERROR(V381*1,"0")+IFERROR(V382*1,"0")+IFERROR(V386*1,"0")+IFERROR(V387*1,"0")+IFERROR(V388*1,"0")+IFERROR(V389*1,"0")+IFERROR(V390*1,"0")+IFERROR(V391*1,"0")+IFERROR(V392*1,"0")+IFERROR(V396*1,"0")+IFERROR(V400*1,"0")</f>
        <v>168.70000000000002</v>
      </c>
      <c r="Q473" s="47">
        <f>IFERROR(V406*1,"0")+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430*1,"0")+IFERROR(V431*1,"0")+IFERROR(V432*1,"0")+IFERROR(V436*1,"0")+IFERROR(V437*1,"0")</f>
        <v>746.88</v>
      </c>
      <c r="R473" s="47">
        <f>IFERROR(V443*1,"0")+IFERROR(V444*1,"0")+IFERROR(V448*1,"0")+IFERROR(V449*1,"0")+IFERROR(V453*1,"0")+IFERROR(V454*1,"0")+IFERROR(V458*1,"0")+IFERROR(V459*1,"0")+IFERROR(V460*1,"0")</f>
        <v>476.4</v>
      </c>
      <c r="S473" s="1"/>
      <c r="T473" s="1"/>
      <c r="Y473" s="53"/>
      <c r="AB473" s="1"/>
    </row>
  </sheetData>
  <sheetProtection algorithmName="SHA-512" hashValue="jG63cJJdlfhuo4ij7PXwPVgutD1w+XbUuMrW2FS2NRGOtjNHL00LySEacJ+269PUv4309b4hiWz1rCEg+eEIhA==" saltValue="KGeiIgpnqHmKVSWyLJ6QPw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Q471:Q472"/>
    <mergeCell ref="R471:R472"/>
    <mergeCell ref="C470:F470"/>
    <mergeCell ref="G470:L470"/>
    <mergeCell ref="M470:N470"/>
    <mergeCell ref="O470:P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D459:E459"/>
    <mergeCell ref="M459:Q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D453:E453"/>
    <mergeCell ref="M453:Q453"/>
    <mergeCell ref="D454:E454"/>
    <mergeCell ref="M454:Q454"/>
    <mergeCell ref="M455:S455"/>
    <mergeCell ref="A455:L456"/>
    <mergeCell ref="M456:S456"/>
    <mergeCell ref="A457:W457"/>
    <mergeCell ref="D458:E458"/>
    <mergeCell ref="M458:Q458"/>
    <mergeCell ref="A447:W447"/>
    <mergeCell ref="D448:E448"/>
    <mergeCell ref="M448:Q448"/>
    <mergeCell ref="D449:E449"/>
    <mergeCell ref="M449:Q449"/>
    <mergeCell ref="M450:S450"/>
    <mergeCell ref="A450:L451"/>
    <mergeCell ref="M451:S451"/>
    <mergeCell ref="A452:W452"/>
    <mergeCell ref="A441:W441"/>
    <mergeCell ref="A442:W442"/>
    <mergeCell ref="D443:E443"/>
    <mergeCell ref="M443:Q443"/>
    <mergeCell ref="D444:E444"/>
    <mergeCell ref="M444:Q444"/>
    <mergeCell ref="M445:S445"/>
    <mergeCell ref="A445:L446"/>
    <mergeCell ref="M446:S446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29:E429"/>
    <mergeCell ref="M429:Q429"/>
    <mergeCell ref="D430:E430"/>
    <mergeCell ref="M430:Q430"/>
    <mergeCell ref="D431:E431"/>
    <mergeCell ref="M431:Q431"/>
    <mergeCell ref="D432:E432"/>
    <mergeCell ref="M432:Q432"/>
    <mergeCell ref="M433:S433"/>
    <mergeCell ref="A433:L434"/>
    <mergeCell ref="M434:S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M360:S360"/>
    <mergeCell ref="A360:L361"/>
    <mergeCell ref="M361:S361"/>
    <mergeCell ref="A362:W362"/>
    <mergeCell ref="D363:E363"/>
    <mergeCell ref="M363:Q363"/>
    <mergeCell ref="D364:E364"/>
    <mergeCell ref="M364:Q364"/>
    <mergeCell ref="D365:E365"/>
    <mergeCell ref="M365:Q365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M344:S344"/>
    <mergeCell ref="A344:L345"/>
    <mergeCell ref="M345:S345"/>
    <mergeCell ref="A346:W346"/>
    <mergeCell ref="D347:E347"/>
    <mergeCell ref="M347:Q347"/>
    <mergeCell ref="D348:E348"/>
    <mergeCell ref="M348:Q348"/>
    <mergeCell ref="D349:E349"/>
    <mergeCell ref="M349:Q349"/>
    <mergeCell ref="M337:S337"/>
    <mergeCell ref="A337:L338"/>
    <mergeCell ref="M338:S338"/>
    <mergeCell ref="A339:W339"/>
    <mergeCell ref="A340:W340"/>
    <mergeCell ref="A341:W341"/>
    <mergeCell ref="D342:E342"/>
    <mergeCell ref="M342:Q342"/>
    <mergeCell ref="D343:E343"/>
    <mergeCell ref="M343:Q343"/>
    <mergeCell ref="D331:E331"/>
    <mergeCell ref="M331:Q331"/>
    <mergeCell ref="D332:E332"/>
    <mergeCell ref="M332:Q332"/>
    <mergeCell ref="M333:S333"/>
    <mergeCell ref="A333:L334"/>
    <mergeCell ref="M334:S334"/>
    <mergeCell ref="A335:W335"/>
    <mergeCell ref="D336:E336"/>
    <mergeCell ref="M336:Q336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30:E330"/>
    <mergeCell ref="M330:Q330"/>
    <mergeCell ref="D319:E319"/>
    <mergeCell ref="M319:Q319"/>
    <mergeCell ref="D320:E320"/>
    <mergeCell ref="M320:Q320"/>
    <mergeCell ref="M321:S321"/>
    <mergeCell ref="A321:L322"/>
    <mergeCell ref="M322:S322"/>
    <mergeCell ref="A323:W323"/>
    <mergeCell ref="D324:E324"/>
    <mergeCell ref="M324:Q324"/>
    <mergeCell ref="M313:S313"/>
    <mergeCell ref="A313:L314"/>
    <mergeCell ref="M314:S314"/>
    <mergeCell ref="A315:W315"/>
    <mergeCell ref="A316:W316"/>
    <mergeCell ref="D317:E317"/>
    <mergeCell ref="M317:Q317"/>
    <mergeCell ref="D318:E318"/>
    <mergeCell ref="M318:Q318"/>
    <mergeCell ref="A307:W307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D295:E295"/>
    <mergeCell ref="M295:Q295"/>
    <mergeCell ref="M296:S296"/>
    <mergeCell ref="A296:L297"/>
    <mergeCell ref="M297:S297"/>
    <mergeCell ref="A298:W298"/>
    <mergeCell ref="D299:E299"/>
    <mergeCell ref="M299:Q299"/>
    <mergeCell ref="D300:E300"/>
    <mergeCell ref="M300:Q300"/>
    <mergeCell ref="D290:E290"/>
    <mergeCell ref="M290:Q290"/>
    <mergeCell ref="D291:E291"/>
    <mergeCell ref="M291:Q291"/>
    <mergeCell ref="D292:E292"/>
    <mergeCell ref="M292:Q292"/>
    <mergeCell ref="D293:E293"/>
    <mergeCell ref="M293:Q293"/>
    <mergeCell ref="D294:E294"/>
    <mergeCell ref="M294:Q294"/>
    <mergeCell ref="M283:S283"/>
    <mergeCell ref="A283:L284"/>
    <mergeCell ref="M284:S284"/>
    <mergeCell ref="A285:W285"/>
    <mergeCell ref="A286:W286"/>
    <mergeCell ref="A287:W287"/>
    <mergeCell ref="D288:E288"/>
    <mergeCell ref="M288:Q288"/>
    <mergeCell ref="D289:E289"/>
    <mergeCell ref="M289:Q289"/>
    <mergeCell ref="A277:W277"/>
    <mergeCell ref="D278:E278"/>
    <mergeCell ref="M278:Q278"/>
    <mergeCell ref="M279:S279"/>
    <mergeCell ref="A279:L280"/>
    <mergeCell ref="M280:S280"/>
    <mergeCell ref="A281:W281"/>
    <mergeCell ref="D282:E282"/>
    <mergeCell ref="M282:Q282"/>
    <mergeCell ref="A271:W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65:W265"/>
    <mergeCell ref="A266:W266"/>
    <mergeCell ref="D267:E267"/>
    <mergeCell ref="M267:Q267"/>
    <mergeCell ref="D268:E268"/>
    <mergeCell ref="M268:Q268"/>
    <mergeCell ref="M269:S269"/>
    <mergeCell ref="A269:L270"/>
    <mergeCell ref="M270:S270"/>
    <mergeCell ref="M258:S258"/>
    <mergeCell ref="A258:L259"/>
    <mergeCell ref="M259:S259"/>
    <mergeCell ref="A260:W260"/>
    <mergeCell ref="D261:E261"/>
    <mergeCell ref="M261:Q261"/>
    <mergeCell ref="D262:E262"/>
    <mergeCell ref="M262:Q262"/>
    <mergeCell ref="M263:S263"/>
    <mergeCell ref="A263:L264"/>
    <mergeCell ref="M264:S264"/>
    <mergeCell ref="D253:E253"/>
    <mergeCell ref="M253:Q253"/>
    <mergeCell ref="D254:E254"/>
    <mergeCell ref="M254:Q254"/>
    <mergeCell ref="D255:E255"/>
    <mergeCell ref="M255:Q255"/>
    <mergeCell ref="D256:E256"/>
    <mergeCell ref="M256:Q256"/>
    <mergeCell ref="D257:E257"/>
    <mergeCell ref="M257:Q257"/>
    <mergeCell ref="M247:S247"/>
    <mergeCell ref="A247:L248"/>
    <mergeCell ref="M248:S248"/>
    <mergeCell ref="A249:W249"/>
    <mergeCell ref="A250:W250"/>
    <mergeCell ref="D251:E251"/>
    <mergeCell ref="M251:Q251"/>
    <mergeCell ref="D252:E252"/>
    <mergeCell ref="M252:Q252"/>
    <mergeCell ref="M241:S241"/>
    <mergeCell ref="A241:L242"/>
    <mergeCell ref="M242:S242"/>
    <mergeCell ref="A243:W243"/>
    <mergeCell ref="D244:E244"/>
    <mergeCell ref="M244:Q244"/>
    <mergeCell ref="D245:E245"/>
    <mergeCell ref="M245:Q245"/>
    <mergeCell ref="D246:E246"/>
    <mergeCell ref="M246:Q246"/>
    <mergeCell ref="M235:S235"/>
    <mergeCell ref="A235:L236"/>
    <mergeCell ref="M236:S236"/>
    <mergeCell ref="A237:W237"/>
    <mergeCell ref="D238:E238"/>
    <mergeCell ref="M238:Q238"/>
    <mergeCell ref="D239:E239"/>
    <mergeCell ref="M239:Q239"/>
    <mergeCell ref="D240:E240"/>
    <mergeCell ref="M240:Q240"/>
    <mergeCell ref="A230:W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A214:W214"/>
    <mergeCell ref="D215:E215"/>
    <mergeCell ref="M215:Q215"/>
    <mergeCell ref="D216:E216"/>
    <mergeCell ref="M216:Q216"/>
    <mergeCell ref="D217:E217"/>
    <mergeCell ref="M217:Q217"/>
    <mergeCell ref="D218:E218"/>
    <mergeCell ref="M218:Q218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M212:S212"/>
    <mergeCell ref="A212:L213"/>
    <mergeCell ref="M213:S213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D206:E206"/>
    <mergeCell ref="M206:Q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A192:W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D181:E181"/>
    <mergeCell ref="M181:Q181"/>
    <mergeCell ref="D182:E182"/>
    <mergeCell ref="M182:Q182"/>
    <mergeCell ref="D183:E183"/>
    <mergeCell ref="M183:Q183"/>
    <mergeCell ref="M184:S184"/>
    <mergeCell ref="A184:L185"/>
    <mergeCell ref="M185:S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A166:W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54:W154"/>
    <mergeCell ref="D155:E155"/>
    <mergeCell ref="M155:Q155"/>
    <mergeCell ref="D156:E156"/>
    <mergeCell ref="M156:Q156"/>
    <mergeCell ref="M157:S157"/>
    <mergeCell ref="A157:L158"/>
    <mergeCell ref="M158:S158"/>
    <mergeCell ref="A159:W159"/>
    <mergeCell ref="A148:W148"/>
    <mergeCell ref="A149:W149"/>
    <mergeCell ref="D150:E150"/>
    <mergeCell ref="M150:Q150"/>
    <mergeCell ref="D151:E151"/>
    <mergeCell ref="M151:Q151"/>
    <mergeCell ref="M152:S152"/>
    <mergeCell ref="A152:L153"/>
    <mergeCell ref="M153:S153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M146:S146"/>
    <mergeCell ref="A146:L147"/>
    <mergeCell ref="M147:S147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CHOOSE($D$7,UnloadAdressList0001,UnloadAdressList0002,UnloadAdressList0003,UnloadAdressList0004,UnloadAdressList0005,UnloadAdressList0006,UnloadAdressList0007,UnloadAdressList0008,UnloadAdressList0009)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4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635</v>
      </c>
      <c r="H1" s="53"/>
    </row>
    <row r="3" spans="2:8" x14ac:dyDescent="0.2">
      <c r="B3" s="48" t="s">
        <v>636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637</v>
      </c>
      <c r="D6" s="48" t="s">
        <v>638</v>
      </c>
      <c r="E6" s="48"/>
    </row>
    <row r="7" spans="2:8" x14ac:dyDescent="0.2">
      <c r="B7" s="48" t="s">
        <v>639</v>
      </c>
      <c r="C7" s="48" t="s">
        <v>640</v>
      </c>
      <c r="D7" s="48" t="s">
        <v>641</v>
      </c>
      <c r="E7" s="48"/>
    </row>
    <row r="8" spans="2:8" x14ac:dyDescent="0.2">
      <c r="B8" s="48" t="s">
        <v>642</v>
      </c>
      <c r="C8" s="48" t="s">
        <v>643</v>
      </c>
      <c r="D8" s="48" t="s">
        <v>644</v>
      </c>
      <c r="E8" s="48"/>
    </row>
    <row r="9" spans="2:8" x14ac:dyDescent="0.2">
      <c r="B9" s="48" t="s">
        <v>645</v>
      </c>
      <c r="C9" s="48" t="s">
        <v>646</v>
      </c>
      <c r="D9" s="48" t="s">
        <v>647</v>
      </c>
      <c r="E9" s="48"/>
    </row>
    <row r="10" spans="2:8" x14ac:dyDescent="0.2">
      <c r="B10" s="48" t="s">
        <v>648</v>
      </c>
      <c r="C10" s="48" t="s">
        <v>649</v>
      </c>
      <c r="D10" s="48" t="s">
        <v>650</v>
      </c>
      <c r="E10" s="48"/>
    </row>
    <row r="11" spans="2:8" x14ac:dyDescent="0.2">
      <c r="B11" s="48" t="s">
        <v>651</v>
      </c>
      <c r="C11" s="48" t="s">
        <v>652</v>
      </c>
      <c r="D11" s="48" t="s">
        <v>653</v>
      </c>
      <c r="E11" s="48"/>
    </row>
    <row r="12" spans="2:8" x14ac:dyDescent="0.2">
      <c r="B12" s="48" t="s">
        <v>654</v>
      </c>
      <c r="C12" s="48" t="s">
        <v>655</v>
      </c>
      <c r="D12" s="48" t="s">
        <v>656</v>
      </c>
      <c r="E12" s="48"/>
    </row>
    <row r="13" spans="2:8" x14ac:dyDescent="0.2">
      <c r="B13" s="48" t="s">
        <v>657</v>
      </c>
      <c r="C13" s="48" t="s">
        <v>658</v>
      </c>
      <c r="D13" s="48" t="s">
        <v>659</v>
      </c>
      <c r="E13" s="48"/>
    </row>
    <row r="14" spans="2:8" x14ac:dyDescent="0.2">
      <c r="B14" s="48" t="s">
        <v>660</v>
      </c>
      <c r="C14" s="48" t="s">
        <v>661</v>
      </c>
      <c r="D14" s="48" t="s">
        <v>662</v>
      </c>
      <c r="E14" s="48"/>
    </row>
    <row r="16" spans="2:8" x14ac:dyDescent="0.2">
      <c r="B16" s="48" t="s">
        <v>663</v>
      </c>
      <c r="C16" s="48" t="s">
        <v>637</v>
      </c>
      <c r="D16" s="48"/>
      <c r="E16" s="48"/>
    </row>
    <row r="18" spans="2:5" x14ac:dyDescent="0.2">
      <c r="B18" s="48" t="s">
        <v>664</v>
      </c>
      <c r="C18" s="48" t="s">
        <v>640</v>
      </c>
      <c r="D18" s="48"/>
      <c r="E18" s="48"/>
    </row>
    <row r="20" spans="2:5" x14ac:dyDescent="0.2">
      <c r="B20" s="48" t="s">
        <v>665</v>
      </c>
      <c r="C20" s="48" t="s">
        <v>643</v>
      </c>
      <c r="D20" s="48"/>
      <c r="E20" s="48"/>
    </row>
    <row r="22" spans="2:5" x14ac:dyDescent="0.2">
      <c r="B22" s="48" t="s">
        <v>666</v>
      </c>
      <c r="C22" s="48" t="s">
        <v>646</v>
      </c>
      <c r="D22" s="48"/>
      <c r="E22" s="48"/>
    </row>
    <row r="24" spans="2:5" x14ac:dyDescent="0.2">
      <c r="B24" s="48" t="s">
        <v>667</v>
      </c>
      <c r="C24" s="48" t="s">
        <v>649</v>
      </c>
      <c r="D24" s="48"/>
      <c r="E24" s="48"/>
    </row>
    <row r="26" spans="2:5" x14ac:dyDescent="0.2">
      <c r="B26" s="48" t="s">
        <v>668</v>
      </c>
      <c r="C26" s="48" t="s">
        <v>652</v>
      </c>
      <c r="D26" s="48"/>
      <c r="E26" s="48"/>
    </row>
    <row r="28" spans="2:5" x14ac:dyDescent="0.2">
      <c r="B28" s="48" t="s">
        <v>669</v>
      </c>
      <c r="C28" s="48" t="s">
        <v>655</v>
      </c>
      <c r="D28" s="48"/>
      <c r="E28" s="48"/>
    </row>
    <row r="30" spans="2:5" x14ac:dyDescent="0.2">
      <c r="B30" s="48" t="s">
        <v>670</v>
      </c>
      <c r="C30" s="48" t="s">
        <v>658</v>
      </c>
      <c r="D30" s="48"/>
      <c r="E30" s="48"/>
    </row>
    <row r="32" spans="2:5" x14ac:dyDescent="0.2">
      <c r="B32" s="48" t="s">
        <v>671</v>
      </c>
      <c r="C32" s="48" t="s">
        <v>661</v>
      </c>
      <c r="D32" s="48"/>
      <c r="E32" s="48"/>
    </row>
    <row r="34" spans="2:5" x14ac:dyDescent="0.2">
      <c r="B34" s="48" t="s">
        <v>672</v>
      </c>
      <c r="C34" s="48"/>
      <c r="D34" s="48"/>
      <c r="E34" s="48"/>
    </row>
    <row r="35" spans="2:5" x14ac:dyDescent="0.2">
      <c r="B35" s="48" t="s">
        <v>673</v>
      </c>
      <c r="C35" s="48"/>
      <c r="D35" s="48"/>
      <c r="E35" s="48"/>
    </row>
    <row r="36" spans="2:5" x14ac:dyDescent="0.2">
      <c r="B36" s="48" t="s">
        <v>674</v>
      </c>
      <c r="C36" s="48"/>
      <c r="D36" s="48"/>
      <c r="E36" s="48"/>
    </row>
    <row r="37" spans="2:5" x14ac:dyDescent="0.2">
      <c r="B37" s="48" t="s">
        <v>675</v>
      </c>
      <c r="C37" s="48"/>
      <c r="D37" s="48"/>
      <c r="E37" s="48"/>
    </row>
    <row r="38" spans="2:5" x14ac:dyDescent="0.2">
      <c r="B38" s="48" t="s">
        <v>676</v>
      </c>
      <c r="C38" s="48"/>
      <c r="D38" s="48"/>
      <c r="E38" s="48"/>
    </row>
    <row r="39" spans="2:5" x14ac:dyDescent="0.2">
      <c r="B39" s="48" t="s">
        <v>677</v>
      </c>
      <c r="C39" s="48"/>
      <c r="D39" s="48"/>
      <c r="E39" s="48"/>
    </row>
    <row r="40" spans="2:5" x14ac:dyDescent="0.2">
      <c r="B40" s="48" t="s">
        <v>678</v>
      </c>
      <c r="C40" s="48"/>
      <c r="D40" s="48"/>
      <c r="E40" s="48"/>
    </row>
    <row r="41" spans="2:5" x14ac:dyDescent="0.2">
      <c r="B41" s="48" t="s">
        <v>679</v>
      </c>
      <c r="C41" s="48"/>
      <c r="D41" s="48"/>
      <c r="E41" s="48"/>
    </row>
    <row r="42" spans="2:5" x14ac:dyDescent="0.2">
      <c r="B42" s="48" t="s">
        <v>680</v>
      </c>
      <c r="C42" s="48"/>
      <c r="D42" s="48"/>
      <c r="E42" s="48"/>
    </row>
    <row r="43" spans="2:5" x14ac:dyDescent="0.2">
      <c r="B43" s="48" t="s">
        <v>681</v>
      </c>
      <c r="C43" s="48"/>
      <c r="D43" s="48"/>
      <c r="E43" s="48"/>
    </row>
    <row r="44" spans="2:5" x14ac:dyDescent="0.2">
      <c r="B44" s="48" t="s">
        <v>682</v>
      </c>
      <c r="C44" s="48"/>
      <c r="D44" s="48"/>
      <c r="E44" s="48"/>
    </row>
  </sheetData>
  <sheetProtection algorithmName="SHA-512" hashValue="wPMDKj/4gP3zAOyddpHirC0KS2NjNmNPD5RvvvG+u++gne2YlIleZAZh2zgA0YQJ9CXq3B83jen3q/I+tRY2kQ==" saltValue="JyiN2ypZV/9SixWq+Fl6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1029</vt:i4>
      </vt:variant>
    </vt:vector>
  </HeadingPairs>
  <TitlesOfParts>
    <vt:vector size="10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Ref_UnloadCodeAdressList0009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  <vt:lpstr>UnloadAdressList0009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2023-08-18T11:26:42Z</dcterms:modified>
</cp:coreProperties>
</file>