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45" windowHeight="1207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W454" i="2"/>
  <c r="V454" i="2"/>
  <c r="M454" i="2"/>
  <c r="V453" i="2"/>
  <c r="V456" i="2" s="1"/>
  <c r="M453" i="2"/>
  <c r="U451" i="2"/>
  <c r="U450" i="2"/>
  <c r="V449" i="2"/>
  <c r="V450" i="2" s="1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W408" i="2"/>
  <c r="V408" i="2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7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M381" i="2"/>
  <c r="U378" i="2"/>
  <c r="U377" i="2"/>
  <c r="V376" i="2"/>
  <c r="W376" i="2" s="1"/>
  <c r="V375" i="2"/>
  <c r="W375" i="2" s="1"/>
  <c r="V374" i="2"/>
  <c r="U372" i="2"/>
  <c r="V371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W359" i="2"/>
  <c r="V359" i="2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W352" i="2"/>
  <c r="V352" i="2"/>
  <c r="V351" i="2"/>
  <c r="W351" i="2" s="1"/>
  <c r="M351" i="2"/>
  <c r="W350" i="2"/>
  <c r="V350" i="2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V345" i="2" s="1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V283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M272" i="2"/>
  <c r="U270" i="2"/>
  <c r="U269" i="2"/>
  <c r="V268" i="2"/>
  <c r="W268" i="2" s="1"/>
  <c r="M268" i="2"/>
  <c r="V267" i="2"/>
  <c r="M267" i="2"/>
  <c r="U264" i="2"/>
  <c r="U263" i="2"/>
  <c r="V262" i="2"/>
  <c r="W262" i="2" s="1"/>
  <c r="M262" i="2"/>
  <c r="V261" i="2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V254" i="2"/>
  <c r="W254" i="2" s="1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M244" i="2"/>
  <c r="U242" i="2"/>
  <c r="U241" i="2"/>
  <c r="V240" i="2"/>
  <c r="W240" i="2" s="1"/>
  <c r="M240" i="2"/>
  <c r="V239" i="2"/>
  <c r="W239" i="2" s="1"/>
  <c r="V238" i="2"/>
  <c r="W238" i="2" s="1"/>
  <c r="U236" i="2"/>
  <c r="U235" i="2"/>
  <c r="V234" i="2"/>
  <c r="V233" i="2"/>
  <c r="W233" i="2" s="1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W206" i="2"/>
  <c r="V206" i="2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U153" i="2"/>
  <c r="U152" i="2"/>
  <c r="V151" i="2"/>
  <c r="W151" i="2" s="1"/>
  <c r="M151" i="2"/>
  <c r="V150" i="2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W105" i="2"/>
  <c r="V105" i="2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W72" i="2"/>
  <c r="V72" i="2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M50" i="2"/>
  <c r="U46" i="2"/>
  <c r="U45" i="2"/>
  <c r="V44" i="2"/>
  <c r="V45" i="2" s="1"/>
  <c r="M44" i="2"/>
  <c r="U42" i="2"/>
  <c r="V41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V22" i="2"/>
  <c r="W22" i="2" s="1"/>
  <c r="W23" i="2" s="1"/>
  <c r="M22" i="2"/>
  <c r="H10" i="2"/>
  <c r="A9" i="2"/>
  <c r="H9" i="2" s="1"/>
  <c r="D7" i="2"/>
  <c r="N6" i="2"/>
  <c r="M2" i="2"/>
  <c r="W396" i="2" l="1"/>
  <c r="W397" i="2" s="1"/>
  <c r="V398" i="2"/>
  <c r="W453" i="2"/>
  <c r="V46" i="2"/>
  <c r="V59" i="2"/>
  <c r="V89" i="2"/>
  <c r="V118" i="2"/>
  <c r="W247" i="2"/>
  <c r="V264" i="2"/>
  <c r="V276" i="2"/>
  <c r="W336" i="2"/>
  <c r="W337" i="2" s="1"/>
  <c r="V438" i="2"/>
  <c r="V153" i="2"/>
  <c r="V189" i="2"/>
  <c r="W241" i="2"/>
  <c r="V301" i="2"/>
  <c r="V33" i="2"/>
  <c r="V101" i="2"/>
  <c r="V102" i="2"/>
  <c r="W40" i="2"/>
  <c r="W41" i="2" s="1"/>
  <c r="V60" i="2"/>
  <c r="F473" i="2"/>
  <c r="V165" i="2"/>
  <c r="W211" i="2"/>
  <c r="W212" i="2" s="1"/>
  <c r="V258" i="2"/>
  <c r="V270" i="2"/>
  <c r="V284" i="2"/>
  <c r="W370" i="2"/>
  <c r="W371" i="2" s="1"/>
  <c r="V384" i="2"/>
  <c r="V259" i="2"/>
  <c r="V275" i="2"/>
  <c r="V310" i="2"/>
  <c r="V378" i="2"/>
  <c r="V401" i="2"/>
  <c r="V417" i="2"/>
  <c r="W421" i="2"/>
  <c r="V439" i="2"/>
  <c r="R473" i="2"/>
  <c r="W455" i="2"/>
  <c r="V190" i="2"/>
  <c r="W187" i="2"/>
  <c r="W189" i="2" s="1"/>
  <c r="V236" i="2"/>
  <c r="V147" i="2"/>
  <c r="W157" i="2"/>
  <c r="W272" i="2"/>
  <c r="W304" i="2"/>
  <c r="W305" i="2" s="1"/>
  <c r="V306" i="2"/>
  <c r="V309" i="2"/>
  <c r="V334" i="2"/>
  <c r="W400" i="2"/>
  <c r="W401" i="2" s="1"/>
  <c r="W436" i="2"/>
  <c r="V455" i="2"/>
  <c r="G473" i="2"/>
  <c r="V361" i="2"/>
  <c r="V322" i="2"/>
  <c r="W317" i="2"/>
  <c r="W321" i="2" s="1"/>
  <c r="M473" i="2"/>
  <c r="W288" i="2"/>
  <c r="W296" i="2" s="1"/>
  <c r="V228" i="2"/>
  <c r="J473" i="2"/>
  <c r="V112" i="2"/>
  <c r="U463" i="2"/>
  <c r="U466" i="2"/>
  <c r="W122" i="2"/>
  <c r="W126" i="2" s="1"/>
  <c r="E473" i="2"/>
  <c r="V465" i="2"/>
  <c r="V464" i="2"/>
  <c r="V52" i="2"/>
  <c r="U467" i="2"/>
  <c r="V53" i="2"/>
  <c r="A10" i="2"/>
  <c r="F10" i="2"/>
  <c r="J9" i="2"/>
  <c r="W393" i="2"/>
  <c r="W184" i="2"/>
  <c r="W134" i="2"/>
  <c r="W433" i="2"/>
  <c r="W208" i="2"/>
  <c r="W118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<sst xmlns="http://schemas.openxmlformats.org/spreadsheetml/2006/main" count="2793" uniqueCount="688">
  <si>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</si>
  <si>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</si>
  <si>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</si>
  <si>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</si>
  <si>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</si>
  <si>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</si>
  <si>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</si>
  <si>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</si>
  <si>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</si>
  <si>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</si>
  <si>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</si>
  <si>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</si>
  <si>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</si>
  <si>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</si>
  <si>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</si>
  <si>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</si>
  <si>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</si>
  <si>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</si>
  <si>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</si>
  <si>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</si>
  <si>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</si>
  <si>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</si>
  <si>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</si>
  <si>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</si>
  <si>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</si>
  <si>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</si>
  <si>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</si>
  <si>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</si>
  <si>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</si>
  <si>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</si>
  <si>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</si>
  <si>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</si>
  <si>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</si>
  <si>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</si>
  <si>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</si>
  <si>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</si>
  <si>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</si>
  <si>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</si>
  <si>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</si>
  <si>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</si>
  <si>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</si>
  <si>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</si>
  <si>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</si>
  <si>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</si>
  <si>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</si>
  <si>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</si>
  <si>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</si>
  <si>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</si>
  <si>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</si>
  <si>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</si>
  <si>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</si>
  <si>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</si>
  <si>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</si>
  <si>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</si>
  <si>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</si>
  <si>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</si>
  <si>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</si>
  <si>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</si>
  <si>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</si>
  <si>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</si>
  <si>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</si>
  <si>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</si>
  <si>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</si>
  <si>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</si>
  <si>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</si>
  <si>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</si>
  <si>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</si>
  <si>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</si>
  <si>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</si>
  <si>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</si>
  <si>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</si>
  <si>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</si>
  <si>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</si>
  <si>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</si>
  <si>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</si>
  <si>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</si>
  <si>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</si>
  <si>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</si>
  <si>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</si>
  <si>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</si>
  <si>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</si>
  <si>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</si>
  <si>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</si>
  <si>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</si>
  <si>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</si>
  <si>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</si>
  <si>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</si>
  <si>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</si>
  <si>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</si>
  <si>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</si>
  <si>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</si>
  <si>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</si>
  <si>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</si>
  <si>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</si>
  <si>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</si>
  <si>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</si>
  <si>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</si>
  <si>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</si>
  <si>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</si>
  <si>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</si>
  <si>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</si>
  <si>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</si>
  <si>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</si>
  <si>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</si>
  <si>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</si>
  <si>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</si>
  <si>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</si>
  <si>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</si>
  <si>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</si>
  <si>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</si>
  <si>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</si>
  <si>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</si>
  <si>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</si>
  <si>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</si>
  <si>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</si>
  <si>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</si>
  <si>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</si>
  <si>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</si>
  <si>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</si>
  <si>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</si>
  <si>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</si>
  <si>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</si>
  <si>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</si>
  <si>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</si>
  <si>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</si>
  <si>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</si>
  <si>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</si>
  <si>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</si>
  <si>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</si>
  <si>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</si>
  <si>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</si>
  <si>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</si>
  <si>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</si>
  <si>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</si>
  <si>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</si>
  <si>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</si>
  <si>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</si>
  <si>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</si>
  <si>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</si>
  <si>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</si>
  <si>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</si>
  <si>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</si>
  <si>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</si>
  <si>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</si>
  <si>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</si>
  <si>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</si>
  <si>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</si>
  <si>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</si>
  <si>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</si>
  <si>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</si>
  <si>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</si>
  <si>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</si>
  <si>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</si>
  <si>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</si>
  <si>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</si>
  <si>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</si>
  <si>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</si>
  <si>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</si>
  <si>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</si>
  <si>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</si>
  <si>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</si>
  <si>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</si>
  <si>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</si>
  <si>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</si>
  <si>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</si>
  <si>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</si>
  <si>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</si>
  <si>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</si>
  <si>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</si>
  <si>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</si>
  <si>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</si>
  <si>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</si>
  <si>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</si>
  <si>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</si>
  <si>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</si>
  <si>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</si>
  <si>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</si>
  <si>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</si>
  <si>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</si>
  <si>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</si>
  <si>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</si>
  <si>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</si>
  <si>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</si>
  <si>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</si>
  <si>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</si>
  <si>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</si>
  <si>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</si>
  <si>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</si>
  <si>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</si>
  <si>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</si>
  <si>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</si>
  <si>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</si>
  <si>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</si>
  <si>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</si>
  <si>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</si>
  <si>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</si>
  <si>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</si>
  <si>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</si>
  <si>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</si>
  <si>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</si>
  <si>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</si>
  <si>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</si>
  <si>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</si>
  <si>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</si>
  <si>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</si>
  <si>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</si>
  <si>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</si>
  <si>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</si>
  <si>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</si>
  <si>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</si>
  <si>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</si>
  <si>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</si>
  <si>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</si>
  <si>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</si>
  <si>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</si>
  <si>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</si>
  <si>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</si>
  <si>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</si>
  <si>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</si>
  <si>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</si>
  <si>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</si>
  <si>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</si>
  <si>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</si>
  <si>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</si>
  <si>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</si>
  <si>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</si>
  <si>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</si>
  <si>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</si>
  <si>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</si>
  <si>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</si>
  <si>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</si>
  <si>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</si>
  <si>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</si>
  <si>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</si>
  <si>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</si>
  <si>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</si>
  <si>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</si>
  <si>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</si>
  <si>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</si>
  <si>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</si>
  <si>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</si>
  <si>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</si>
  <si>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</si>
  <si>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</si>
  <si>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</si>
  <si>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</si>
  <si>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</si>
  <si>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</si>
  <si>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</si>
  <si>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</si>
  <si>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</si>
  <si>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</si>
  <si>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</si>
  <si>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</si>
  <si>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</si>
  <si>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</si>
  <si>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</si>
  <si>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</si>
  <si>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</si>
  <si>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</si>
  <si>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</si>
  <si>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</si>
  <si>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</si>
  <si>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</si>
  <si>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</si>
  <si>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</si>
  <si>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</si>
  <si>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</si>
  <si>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</si>
  <si>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</si>
  <si>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</si>
  <si>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</si>
  <si>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</si>
  <si>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</si>
  <si>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</si>
  <si>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</si>
  <si>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</si>
  <si>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</si>
  <si>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</si>
  <si>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</si>
  <si>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</si>
  <si>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</si>
  <si>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</si>
  <si>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</si>
  <si>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</si>
  <si>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</si>
  <si>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</si>
  <si>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</si>
  <si>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</si>
  <si>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</si>
  <si>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</si>
  <si>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</si>
  <si>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</si>
  <si>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</si>
  <si>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</si>
  <si>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</si>
  <si>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</si>
  <si>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</si>
  <si>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</si>
  <si>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</si>
  <si>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</si>
  <si>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</si>
  <si>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</si>
  <si>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</si>
  <si>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</si>
  <si>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</si>
  <si>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</si>
  <si>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</si>
  <si>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</si>
  <si>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</si>
  <si>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</si>
  <si>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</si>
  <si>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</si>
  <si>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</si>
  <si>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</si>
  <si>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</si>
  <si>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</si>
  <si>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</si>
  <si>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</si>
  <si>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</si>
  <si>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</si>
  <si>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</si>
  <si>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</si>
  <si>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</si>
  <si>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</si>
  <si>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</si>
  <si>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</si>
  <si>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</si>
  <si>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</si>
  <si>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</si>
  <si>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</si>
  <si>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</si>
  <si>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</si>
  <si>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</si>
  <si>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</si>
  <si>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</si>
  <si>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</si>
  <si>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</si>
  <si>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</si>
  <si>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</si>
  <si>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</si>
  <si>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</si>
  <si>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</si>
  <si>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</si>
  <si>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</si>
  <si>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</si>
  <si>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</si>
  <si>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</si>
  <si>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</si>
  <si>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</si>
  <si>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</si>
  <si>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</si>
  <si>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</si>
  <si>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</si>
  <si>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</si>
  <si>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</si>
  <si>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</si>
  <si>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</si>
  <si>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</si>
  <si>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</si>
  <si>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</si>
  <si>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</si>
  <si>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</si>
  <si>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</si>
  <si>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</si>
  <si>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</si>
  <si>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</si>
  <si>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</si>
  <si>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</si>
  <si>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</si>
  <si>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</si>
  <si>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</si>
  <si>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</si>
  <si>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</si>
  <si>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</si>
  <si>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</si>
  <si>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</si>
  <si>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</si>
  <si>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</si>
  <si>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</si>
  <si>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</si>
  <si>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</si>
  <si>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</si>
  <si>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</si>
  <si>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</si>
  <si>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</si>
  <si>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</si>
  <si>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</si>
  <si>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</si>
  <si>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</si>
  <si>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</si>
  <si>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</si>
  <si>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</si>
  <si>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</si>
  <si>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</si>
  <si>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</si>
  <si>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</si>
  <si>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</si>
  <si>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</si>
  <si>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</si>
  <si>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</si>
  <si>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</si>
  <si>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</si>
  <si>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</si>
  <si>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</si>
  <si>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</si>
  <si>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</si>
  <si>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</si>
  <si>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</si>
  <si>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</si>
  <si>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</si>
  <si>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</si>
  <si>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</si>
  <si>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</si>
  <si>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</si>
  <si>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</si>
  <si>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</si>
  <si>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</si>
  <si>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</si>
  <si>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</si>
  <si>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</si>
  <si>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</si>
  <si>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</si>
  <si>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</si>
  <si>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</si>
  <si>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</si>
  <si>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</si>
  <si>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</si>
  <si>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</si>
  <si>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</si>
  <si>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</si>
  <si>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</si>
  <si>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</si>
  <si>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</si>
  <si>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</si>
  <si>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</si>
  <si>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</si>
  <si>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</si>
  <si>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</si>
  <si>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</si>
  <si>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</si>
  <si>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</si>
  <si>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</si>
  <si>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</si>
  <si>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</si>
  <si>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</si>
  <si>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</si>
  <si>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</si>
  <si>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</si>
  <si>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</si>
  <si>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</si>
  <si>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</si>
  <si>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</si>
  <si>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</si>
  <si>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</si>
  <si>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</si>
  <si>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</si>
  <si>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</si>
  <si>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</si>
  <si>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</si>
  <si>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</si>
  <si>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</si>
  <si>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</si>
  <si>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</si>
  <si>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</si>
  <si>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</si>
  <si>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</si>
  <si>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</si>
  <si>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</si>
  <si>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</si>
  <si>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</si>
  <si>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</si>
  <si>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</si>
  <si>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</si>
  <si>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</si>
  <si>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</si>
  <si>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</si>
  <si>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</si>
  <si>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</si>
  <si>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</si>
  <si>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</si>
  <si>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</si>
  <si>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</si>
  <si>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</si>
  <si>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</si>
  <si>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</si>
  <si>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</si>
  <si>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</si>
  <si>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</si>
  <si>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</si>
  <si>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</si>
  <si>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</si>
  <si>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</si>
  <si>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</si>
  <si>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</si>
  <si>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</si>
  <si>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</si>
  <si>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</si>
  <si>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</si>
  <si>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</si>
  <si>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</si>
  <si>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</si>
  <si>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</si>
  <si>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</si>
  <si>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</si>
  <si>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</si>
  <si>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</si>
  <si>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</si>
  <si>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</si>
  <si>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</si>
  <si>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</si>
  <si>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</si>
  <si>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</si>
  <si>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</si>
  <si>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</si>
  <si>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</si>
  <si>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</si>
  <si>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</si>
  <si>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</si>
  <si>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</si>
  <si>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</si>
  <si>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</si>
  <si>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</si>
  <si>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</si>
  <si>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</si>
  <si>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</si>
  <si>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</si>
  <si>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</si>
  <si>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</si>
  <si>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</si>
  <si>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</si>
  <si>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</si>
  <si>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</si>
  <si>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</si>
  <si>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</si>
  <si>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</si>
  <si>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</si>
  <si>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</si>
  <si>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</si>
  <si>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</si>
  <si>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</si>
  <si>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</si>
  <si>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</si>
  <si>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</si>
  <si>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</si>
  <si>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</si>
  <si>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</si>
  <si>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</si>
  <si>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</si>
  <si>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</si>
  <si>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</si>
  <si>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</si>
  <si>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</si>
  <si>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</si>
  <si>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</si>
  <si>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</si>
  <si>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</si>
  <si>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</si>
  <si>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</si>
  <si>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</si>
  <si>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</si>
  <si>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</si>
  <si>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</si>
  <si>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</si>
  <si>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</si>
  <si>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</si>
  <si>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</si>
  <si>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</si>
  <si>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</si>
  <si>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</si>
  <si>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</si>
  <si>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</si>
  <si>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</si>
  <si>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</si>
  <si>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</si>
  <si>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</si>
  <si>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</si>
  <si>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</si>
  <si>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</si>
  <si>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</si>
  <si>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</si>
  <si>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</si>
  <si>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</si>
  <si>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</si>
  <si>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</si>
  <si>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</si>
  <si>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</si>
  <si>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</si>
  <si>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</si>
  <si>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</si>
  <si>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</si>
  <si>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</si>
  <si>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</si>
  <si>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</si>
  <si>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</si>
  <si>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</si>
  <si>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</si>
  <si>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</si>
  <si>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</si>
  <si>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</si>
  <si>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</si>
  <si>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</si>
  <si>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</si>
  <si>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</si>
  <si>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</si>
  <si>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</si>
  <si>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</si>
  <si>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</si>
  <si>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</si>
  <si>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</si>
  <si>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</si>
  <si>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</si>
  <si>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</si>
  <si>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</si>
  <si>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</si>
  <si>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</si>
  <si>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</si>
  <si>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</si>
  <si>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</si>
  <si>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</si>
  <si>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</si>
  <si>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</si>
  <si>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</si>
  <si>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</si>
  <si>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</si>
  <si>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</si>
  <si>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</si>
  <si>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</si>
  <si>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</si>
  <si>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</si>
  <si>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</si>
  <si>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</si>
  <si>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</si>
  <si>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</si>
  <si>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</si>
  <si>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</si>
  <si>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</si>
  <si>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</si>
  <si>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</si>
  <si>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</si>
  <si>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</si>
  <si>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</si>
  <si>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</si>
  <si>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</si>
  <si>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</si>
  <si>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</si>
  <si>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</si>
  <si>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</si>
  <si>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</si>
  <si>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</si>
  <si>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</si>
  <si>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</si>
  <si>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</si>
  <si>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</si>
  <si>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</si>
  <si>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</si>
  <si>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</si>
  <si>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</si>
  <si>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</si>
  <si>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</si>
  <si>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</si>
  <si>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</si>
  <si>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</si>
  <si>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</si>
  <si>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</si>
  <si>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</si>
  <si>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</si>
  <si>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</si>
  <si>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</si>
  <si>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</si>
  <si>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</si>
  <si>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</si>
  <si>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</si>
  <si>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</si>
  <si>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</si>
  <si>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</si>
  <si>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</si>
  <si>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</si>
  <si>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</si>
  <si>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</si>
  <si>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</si>
  <si>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</si>
  <si>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</si>
  <si>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</si>
  <si>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</si>
  <si>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</si>
  <si>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</si>
  <si>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погрузка в машину 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</si>
</sst>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AC473"/>
  <sheetViews>
    <sheetView showGridLines="0" tabSelected="1" topLeftCell="C299" zoomScale="90" zoomScaleNormal="90" zoomScaleSheetLayoutView="100" workbookViewId="0">
      <selection activeCell="U65" sqref="U6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 t="s">
        <v>687</v>
      </c>
      <c r="I5" s="320"/>
      <c r="J5" s="320"/>
      <c r="K5" s="320"/>
      <c r="M5" s="27" t="s">
        <v>4</v>
      </c>
      <c r="N5" s="322">
        <v>45161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658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Среда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7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0.95833333333333337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hidden="1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hidden="1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hidden="1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hidden="1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hidden="1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hidden="1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hidden="1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hidden="1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hidden="1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hidden="1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hidden="1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hidden="1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hidden="1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hidden="1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hidden="1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hidden="1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hidden="1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hidden="1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hidden="1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hidden="1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hidden="1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hidden="1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hidden="1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hidden="1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hidden="1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hidden="1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hidden="1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80</v>
      </c>
      <c r="V50" s="56">
        <f>IFERROR(IF(U50="",0,CEILING((U50/$H50),1)*$H50),"")</f>
        <v>86.4</v>
      </c>
      <c r="W50" s="42">
        <f>IFERROR(IF(V50=0,"",ROUNDUP(V50/H50,0)*0.02175),"")</f>
        <v>0.17399999999999999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50</v>
      </c>
      <c r="V51" s="56">
        <f>IFERROR(IF(U51="",0,CEILING((U51/$H51),1)*$H51),"")</f>
        <v>51.300000000000004</v>
      </c>
      <c r="W51" s="42">
        <f>IFERROR(IF(V51=0,"",ROUNDUP(V51/H51,0)*0.00753),"")</f>
        <v>0.14307</v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25.925925925925924</v>
      </c>
      <c r="V52" s="44">
        <f>IFERROR(V50/H50,"0")+IFERROR(V51/H51,"0")</f>
        <v>27</v>
      </c>
      <c r="W52" s="44">
        <f>IFERROR(IF(W50="",0,W50),"0")+IFERROR(IF(W51="",0,W51),"0")</f>
        <v>0.31706999999999996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130</v>
      </c>
      <c r="V53" s="44">
        <f>IFERROR(SUM(V50:V51),"0")</f>
        <v>137.70000000000002</v>
      </c>
      <c r="W53" s="43"/>
      <c r="X53" s="68"/>
      <c r="Y53" s="68"/>
    </row>
    <row r="54" spans="1:29" ht="16.5" hidden="1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hidden="1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100</v>
      </c>
      <c r="V56" s="56">
        <f>IFERROR(IF(U56="",0,CEILING((U56/$H56),1)*$H56),"")</f>
        <v>108</v>
      </c>
      <c r="W56" s="42">
        <f>IFERROR(IF(V56=0,"",ROUNDUP(V56/H56,0)*0.02175),"")</f>
        <v>0.21749999999999997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90</v>
      </c>
      <c r="V57" s="56">
        <f>IFERROR(IF(U57="",0,CEILING((U57/$H57),1)*$H57),"")</f>
        <v>90</v>
      </c>
      <c r="W57" s="42">
        <f>IFERROR(IF(V57=0,"",ROUNDUP(V57/H57,0)*0.00937),"")</f>
        <v>0.18740000000000001</v>
      </c>
      <c r="X57" s="69" t="s">
        <v>48</v>
      </c>
      <c r="Y57" s="70" t="s">
        <v>48</v>
      </c>
      <c r="AC57" s="86" t="s">
        <v>65</v>
      </c>
    </row>
    <row r="58" spans="1:29" ht="27" hidden="1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29.25925925925926</v>
      </c>
      <c r="V59" s="44">
        <f>IFERROR(V56/H56,"0")+IFERROR(V57/H57,"0")+IFERROR(V58/H58,"0")</f>
        <v>30</v>
      </c>
      <c r="W59" s="44">
        <f>IFERROR(IF(W56="",0,W56),"0")+IFERROR(IF(W57="",0,W57),"0")+IFERROR(IF(W58="",0,W58),"0")</f>
        <v>0.40489999999999998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190</v>
      </c>
      <c r="V60" s="44">
        <f>IFERROR(SUM(V56:V58),"0")</f>
        <v>198</v>
      </c>
      <c r="W60" s="43"/>
      <c r="X60" s="68"/>
      <c r="Y60" s="68"/>
    </row>
    <row r="61" spans="1:29" ht="16.5" hidden="1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hidden="1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hidden="1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100</v>
      </c>
      <c r="V64" s="56">
        <f t="shared" si="2"/>
        <v>108</v>
      </c>
      <c r="W64" s="42">
        <f>IFERROR(IF(V64=0,"",ROUNDUP(V64/H64,0)*0.02175),"")</f>
        <v>0.21749999999999997</v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40</v>
      </c>
      <c r="V65" s="56">
        <f t="shared" si="2"/>
        <v>43.2</v>
      </c>
      <c r="W65" s="42">
        <f>IFERROR(IF(V65=0,"",ROUNDUP(V65/H65,0)*0.02175),"")</f>
        <v>8.6999999999999994E-2</v>
      </c>
      <c r="X65" s="69" t="s">
        <v>48</v>
      </c>
      <c r="Y65" s="70" t="s">
        <v>48</v>
      </c>
      <c r="AC65" s="90" t="s">
        <v>65</v>
      </c>
    </row>
    <row r="66" spans="1:29" ht="16.5" hidden="1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hidden="1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hidden="1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40</v>
      </c>
      <c r="V69" s="56">
        <f t="shared" si="2"/>
        <v>40</v>
      </c>
      <c r="W69" s="42">
        <f t="shared" ref="W69:W75" si="3">IFERROR(IF(V69=0,"",ROUNDUP(V69/H69,0)*0.00937),"")</f>
        <v>9.3700000000000006E-2</v>
      </c>
      <c r="X69" s="69" t="s">
        <v>48</v>
      </c>
      <c r="Y69" s="70" t="s">
        <v>48</v>
      </c>
      <c r="AC69" s="94" t="s">
        <v>65</v>
      </c>
    </row>
    <row r="70" spans="1:29" ht="27" hidden="1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hidden="1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hidden="1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30</v>
      </c>
      <c r="V73" s="56">
        <f t="shared" si="2"/>
        <v>32</v>
      </c>
      <c r="W73" s="42">
        <f t="shared" si="3"/>
        <v>7.4959999999999999E-2</v>
      </c>
      <c r="X73" s="69" t="s">
        <v>48</v>
      </c>
      <c r="Y73" s="70" t="s">
        <v>48</v>
      </c>
      <c r="AC73" s="98" t="s">
        <v>65</v>
      </c>
    </row>
    <row r="74" spans="1:29" ht="27" hidden="1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hidden="1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hidden="1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hidden="1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hidden="1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hidden="1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30.462962962962962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32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0.47316000000000003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210</v>
      </c>
      <c r="V81" s="44">
        <f>IFERROR(SUM(V63:V79),"0")</f>
        <v>223.2</v>
      </c>
      <c r="W81" s="43"/>
      <c r="X81" s="68"/>
      <c r="Y81" s="68"/>
    </row>
    <row r="82" spans="1:29" ht="14.25" hidden="1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hidden="1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hidden="1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hidden="1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hidden="1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hidden="1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hidden="1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hidden="1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hidden="1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hidden="1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hidden="1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hidden="1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hidden="1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hidden="1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hidden="1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hidden="1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hidden="1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hidden="1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hidden="1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hidden="1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hidden="1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40</v>
      </c>
      <c r="V104" s="56">
        <f t="shared" ref="V104:V110" si="6">IFERROR(IF(U104="",0,CEILING((U104/$H104),1)*$H104),"")</f>
        <v>40.5</v>
      </c>
      <c r="W104" s="42">
        <f>IFERROR(IF(V104=0,"",ROUNDUP(V104/H104,0)*0.02175),"")</f>
        <v>0.10874999999999999</v>
      </c>
      <c r="X104" s="69" t="s">
        <v>48</v>
      </c>
      <c r="Y104" s="70" t="s">
        <v>48</v>
      </c>
      <c r="AC104" s="120" t="s">
        <v>65</v>
      </c>
    </row>
    <row r="105" spans="1:29" ht="16.5" hidden="1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hidden="1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18</v>
      </c>
      <c r="V107" s="56">
        <f t="shared" si="6"/>
        <v>18.900000000000002</v>
      </c>
      <c r="W107" s="42">
        <f>IFERROR(IF(V107=0,"",ROUNDUP(V107/H107,0)*0.00753),"")</f>
        <v>5.271E-2</v>
      </c>
      <c r="X107" s="69" t="s">
        <v>48</v>
      </c>
      <c r="Y107" s="70" t="s">
        <v>48</v>
      </c>
      <c r="AC107" s="123" t="s">
        <v>65</v>
      </c>
    </row>
    <row r="108" spans="1:29" ht="27" hidden="1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hidden="1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hidden="1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11.604938271604938</v>
      </c>
      <c r="V111" s="44">
        <f>IFERROR(V104/H104,"0")+IFERROR(V105/H105,"0")+IFERROR(V106/H106,"0")+IFERROR(V107/H107,"0")+IFERROR(V108/H108,"0")+IFERROR(V109/H109,"0")+IFERROR(V110/H110,"0")</f>
        <v>12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0.16145999999999999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58</v>
      </c>
      <c r="V112" s="44">
        <f>IFERROR(SUM(V104:V110),"0")</f>
        <v>59.400000000000006</v>
      </c>
      <c r="W112" s="43"/>
      <c r="X112" s="68"/>
      <c r="Y112" s="68"/>
    </row>
    <row r="113" spans="1:29" ht="14.25" hidden="1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hidden="1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hidden="1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hidden="1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hidden="1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hidden="1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hidden="1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hidden="1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hidden="1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80</v>
      </c>
      <c r="V122" s="56">
        <f>IFERROR(IF(U122="",0,CEILING((U122/$H122),1)*$H122),"")</f>
        <v>81</v>
      </c>
      <c r="W122" s="42">
        <f>IFERROR(IF(V122=0,"",ROUNDUP(V122/H122,0)*0.02175),"")</f>
        <v>0.21749999999999997</v>
      </c>
      <c r="X122" s="69" t="s">
        <v>48</v>
      </c>
      <c r="Y122" s="70" t="s">
        <v>48</v>
      </c>
      <c r="AC122" s="131" t="s">
        <v>65</v>
      </c>
    </row>
    <row r="123" spans="1:29" ht="16.5" hidden="1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18</v>
      </c>
      <c r="V124" s="56">
        <f>IFERROR(IF(U124="",0,CEILING((U124/$H124),1)*$H124),"")</f>
        <v>18.900000000000002</v>
      </c>
      <c r="W124" s="42">
        <f>IFERROR(IF(V124=0,"",ROUNDUP(V124/H124,0)*0.00753),"")</f>
        <v>5.271E-2</v>
      </c>
      <c r="X124" s="69" t="s">
        <v>48</v>
      </c>
      <c r="Y124" s="70" t="s">
        <v>48</v>
      </c>
      <c r="AC124" s="133" t="s">
        <v>65</v>
      </c>
    </row>
    <row r="125" spans="1:29" ht="16.5" hidden="1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16.543209876543209</v>
      </c>
      <c r="V126" s="44">
        <f>IFERROR(V122/H122,"0")+IFERROR(V123/H123,"0")+IFERROR(V124/H124,"0")+IFERROR(V125/H125,"0")</f>
        <v>17</v>
      </c>
      <c r="W126" s="44">
        <f>IFERROR(IF(W122="",0,W122),"0")+IFERROR(IF(W123="",0,W123),"0")+IFERROR(IF(W124="",0,W124),"0")+IFERROR(IF(W125="",0,W125),"0")</f>
        <v>0.27020999999999995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98</v>
      </c>
      <c r="V127" s="44">
        <f>IFERROR(SUM(V122:V125),"0")</f>
        <v>99.9</v>
      </c>
      <c r="W127" s="43"/>
      <c r="X127" s="68"/>
      <c r="Y127" s="68"/>
    </row>
    <row r="128" spans="1:29" ht="27.75" hidden="1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hidden="1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hidden="1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hidden="1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hidden="1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hidden="1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hidden="1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hidden="1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hidden="1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hidden="1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hidden="1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hidden="1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hidden="1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hidden="1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hidden="1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hidden="1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hidden="1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hidden="1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hidden="1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hidden="1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hidden="1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hidden="1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hidden="1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hidden="1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hidden="1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hidden="1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hidden="1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hidden="1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hidden="1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hidden="1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hidden="1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hidden="1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hidden="1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hidden="1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hidden="1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hidden="1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hidden="1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hidden="1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hidden="1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hidden="1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hidden="1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hidden="1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hidden="1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hidden="1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hidden="1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hidden="1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hidden="1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hidden="1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hidden="1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hidden="1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hidden="1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hidden="1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hidden="1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hidden="1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hidden="1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hidden="1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hidden="1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hidden="1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hidden="1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hidden="1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hidden="1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hidden="1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50</v>
      </c>
      <c r="V193" s="56">
        <f t="shared" ref="V193:V207" si="10">IFERROR(IF(U193="",0,CEILING((U193/$H193),1)*$H193),"")</f>
        <v>54</v>
      </c>
      <c r="W193" s="42">
        <f>IFERROR(IF(V193=0,"",ROUNDUP(V193/H193,0)*0.02175),"")</f>
        <v>0.1305</v>
      </c>
      <c r="X193" s="69" t="s">
        <v>48</v>
      </c>
      <c r="Y193" s="70" t="s">
        <v>48</v>
      </c>
      <c r="AC193" s="173" t="s">
        <v>65</v>
      </c>
    </row>
    <row r="194" spans="1:29" ht="27" hidden="1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hidden="1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hidden="1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hidden="1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hidden="1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hidden="1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hidden="1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hidden="1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hidden="1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hidden="1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hidden="1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hidden="1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hidden="1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hidden="1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5.5555555555555554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6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0.1305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50</v>
      </c>
      <c r="V209" s="44">
        <f>IFERROR(SUM(V193:V207),"0")</f>
        <v>54</v>
      </c>
      <c r="W209" s="43"/>
      <c r="X209" s="68"/>
      <c r="Y209" s="68"/>
    </row>
    <row r="210" spans="1:29" ht="14.25" hidden="1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hidden="1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hidden="1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hidden="1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hidden="1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hidden="1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8</v>
      </c>
      <c r="V216" s="56">
        <f>IFERROR(IF(U216="",0,CEILING((U216/$H216),1)*$H216),"")</f>
        <v>8.4</v>
      </c>
      <c r="W216" s="42">
        <f>IFERROR(IF(V216=0,"",ROUNDUP(V216/H216,0)*0.00753),"")</f>
        <v>1.506E-2</v>
      </c>
      <c r="X216" s="69" t="s">
        <v>48</v>
      </c>
      <c r="Y216" s="70" t="s">
        <v>48</v>
      </c>
      <c r="AC216" s="190" t="s">
        <v>65</v>
      </c>
    </row>
    <row r="217" spans="1:29" ht="27" hidden="1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7</v>
      </c>
      <c r="V218" s="56">
        <f>IFERROR(IF(U218="",0,CEILING((U218/$H218),1)*$H218),"")</f>
        <v>8.4</v>
      </c>
      <c r="W218" s="42">
        <f>IFERROR(IF(V218=0,"",ROUNDUP(V218/H218,0)*0.00502),"")</f>
        <v>2.0080000000000001E-2</v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5.2380952380952372</v>
      </c>
      <c r="V219" s="44">
        <f>IFERROR(V215/H215,"0")+IFERROR(V216/H216,"0")+IFERROR(V217/H217,"0")+IFERROR(V218/H218,"0")</f>
        <v>6</v>
      </c>
      <c r="W219" s="44">
        <f>IFERROR(IF(W215="",0,W215),"0")+IFERROR(IF(W216="",0,W216),"0")+IFERROR(IF(W217="",0,W217),"0")+IFERROR(IF(W218="",0,W218),"0")</f>
        <v>3.5140000000000005E-2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15</v>
      </c>
      <c r="V220" s="44">
        <f>IFERROR(SUM(V215:V218),"0")</f>
        <v>16.8</v>
      </c>
      <c r="W220" s="43"/>
      <c r="X220" s="68"/>
      <c r="Y220" s="68"/>
    </row>
    <row r="221" spans="1:29" ht="14.25" hidden="1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60</v>
      </c>
      <c r="V222" s="56">
        <f t="shared" ref="V222:V227" si="12">IFERROR(IF(U222="",0,CEILING((U222/$H222),1)*$H222),"")</f>
        <v>64.8</v>
      </c>
      <c r="W222" s="42">
        <f>IFERROR(IF(V222=0,"",ROUNDUP(V222/H222,0)*0.02175),"")</f>
        <v>0.17399999999999999</v>
      </c>
      <c r="X222" s="69" t="s">
        <v>48</v>
      </c>
      <c r="Y222" s="70" t="s">
        <v>48</v>
      </c>
      <c r="AC222" s="193" t="s">
        <v>65</v>
      </c>
    </row>
    <row r="223" spans="1:29" ht="27" hidden="1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hidden="1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hidden="1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hidden="1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hidden="1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7.4074074074074074</v>
      </c>
      <c r="V228" s="44">
        <f>IFERROR(V222/H222,"0")+IFERROR(V223/H223,"0")+IFERROR(V224/H224,"0")+IFERROR(V225/H225,"0")+IFERROR(V226/H226,"0")+IFERROR(V227/H227,"0")</f>
        <v>8</v>
      </c>
      <c r="W228" s="44">
        <f>IFERROR(IF(W222="",0,W222),"0")+IFERROR(IF(W223="",0,W223),"0")+IFERROR(IF(W224="",0,W224),"0")+IFERROR(IF(W225="",0,W225),"0")+IFERROR(IF(W226="",0,W226),"0")+IFERROR(IF(W227="",0,W227),"0")</f>
        <v>0.17399999999999999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60</v>
      </c>
      <c r="V229" s="44">
        <f>IFERROR(SUM(V222:V227),"0")</f>
        <v>64.8</v>
      </c>
      <c r="W229" s="43"/>
      <c r="X229" s="68"/>
      <c r="Y229" s="68"/>
    </row>
    <row r="230" spans="1:29" ht="14.25" hidden="1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hidden="1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hidden="1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hidden="1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hidden="1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hidden="1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hidden="1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hidden="1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hidden="1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hidden="1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hidden="1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hidden="1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hidden="1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hidden="1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hidden="1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hidden="1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hidden="1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hidden="1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hidden="1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hidden="1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hidden="1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hidden="1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hidden="1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hidden="1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hidden="1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hidden="1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hidden="1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hidden="1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hidden="1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hidden="1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hidden="1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hidden="1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hidden="1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hidden="1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hidden="1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hidden="1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hidden="1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hidden="1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hidden="1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hidden="1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hidden="1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hidden="1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hidden="1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hidden="1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10</v>
      </c>
      <c r="V274" s="56">
        <f>IFERROR(IF(U274="",0,CEILING((U274/$H274),1)*$H274),"")</f>
        <v>10.08</v>
      </c>
      <c r="W274" s="42">
        <f>IFERROR(IF(V274=0,"",ROUNDUP(V274/H274,0)*0.00753),"")</f>
        <v>3.0120000000000001E-2</v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3.9682539682539684</v>
      </c>
      <c r="V275" s="44">
        <f>IFERROR(V272/H272,"0")+IFERROR(V273/H273,"0")+IFERROR(V274/H274,"0")</f>
        <v>4</v>
      </c>
      <c r="W275" s="44">
        <f>IFERROR(IF(W272="",0,W272),"0")+IFERROR(IF(W273="",0,W273),"0")+IFERROR(IF(W274="",0,W274),"0")</f>
        <v>3.0120000000000001E-2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10</v>
      </c>
      <c r="V276" s="44">
        <f>IFERROR(SUM(V272:V274),"0")</f>
        <v>10.08</v>
      </c>
      <c r="W276" s="43"/>
      <c r="X276" s="68"/>
      <c r="Y276" s="68"/>
    </row>
    <row r="277" spans="1:29" ht="14.25" hidden="1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hidden="1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hidden="1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hidden="1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hidden="1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hidden="1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hidden="1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hidden="1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hidden="1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hidden="1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hidden="1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300</v>
      </c>
      <c r="V288" s="56">
        <f t="shared" ref="V288:V295" si="14">IFERROR(IF(U288="",0,CEILING((U288/$H288),1)*$H288),"")</f>
        <v>300</v>
      </c>
      <c r="W288" s="42">
        <f>IFERROR(IF(V288=0,"",ROUNDUP(V288/H288,0)*0.02175),"")</f>
        <v>0.43499999999999994</v>
      </c>
      <c r="X288" s="69" t="s">
        <v>48</v>
      </c>
      <c r="Y288" s="70" t="s">
        <v>48</v>
      </c>
      <c r="AC288" s="225" t="s">
        <v>65</v>
      </c>
    </row>
    <row r="289" spans="1:29" ht="27" hidden="1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40</v>
      </c>
      <c r="V290" s="56">
        <f t="shared" si="14"/>
        <v>45</v>
      </c>
      <c r="W290" s="42">
        <f>IFERROR(IF(V290=0,"",ROUNDUP(V290/H290,0)*0.02175),"")</f>
        <v>6.5250000000000002E-2</v>
      </c>
      <c r="X290" s="69" t="s">
        <v>48</v>
      </c>
      <c r="Y290" s="70" t="s">
        <v>48</v>
      </c>
      <c r="AC290" s="227" t="s">
        <v>65</v>
      </c>
    </row>
    <row r="291" spans="1:29" ht="27" hidden="1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180</v>
      </c>
      <c r="V292" s="56">
        <f t="shared" si="14"/>
        <v>180</v>
      </c>
      <c r="W292" s="42">
        <f>IFERROR(IF(V292=0,"",ROUNDUP(V292/H292,0)*0.02175),"")</f>
        <v>0.26100000000000001</v>
      </c>
      <c r="X292" s="69" t="s">
        <v>48</v>
      </c>
      <c r="Y292" s="70" t="s">
        <v>48</v>
      </c>
      <c r="AC292" s="229" t="s">
        <v>65</v>
      </c>
    </row>
    <row r="293" spans="1:29" ht="16.5" hidden="1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hidden="1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hidden="1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34.666666666666671</v>
      </c>
      <c r="V296" s="44">
        <f>IFERROR(V288/H288,"0")+IFERROR(V289/H289,"0")+IFERROR(V290/H290,"0")+IFERROR(V291/H291,"0")+IFERROR(V292/H292,"0")+IFERROR(V293/H293,"0")+IFERROR(V294/H294,"0")+IFERROR(V295/H295,"0")</f>
        <v>35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0.76124999999999998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520</v>
      </c>
      <c r="V297" s="44">
        <f>IFERROR(SUM(V288:V295),"0")</f>
        <v>525</v>
      </c>
      <c r="W297" s="43"/>
      <c r="X297" s="68"/>
      <c r="Y297" s="68"/>
    </row>
    <row r="298" spans="1:29" ht="14.25" hidden="1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100</v>
      </c>
      <c r="V299" s="56">
        <f>IFERROR(IF(U299="",0,CEILING((U299/$H299),1)*$H299),"")</f>
        <v>105</v>
      </c>
      <c r="W299" s="42">
        <f>IFERROR(IF(V299=0,"",ROUNDUP(V299/H299,0)*0.02175),"")</f>
        <v>0.15225</v>
      </c>
      <c r="X299" s="69" t="s">
        <v>48</v>
      </c>
      <c r="Y299" s="70" t="s">
        <v>48</v>
      </c>
      <c r="AC299" s="233" t="s">
        <v>65</v>
      </c>
    </row>
    <row r="300" spans="1:29" ht="27" hidden="1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6.666666666666667</v>
      </c>
      <c r="V301" s="44">
        <f>IFERROR(V299/H299,"0")+IFERROR(V300/H300,"0")</f>
        <v>7</v>
      </c>
      <c r="W301" s="44">
        <f>IFERROR(IF(W299="",0,W299),"0")+IFERROR(IF(W300="",0,W300),"0")</f>
        <v>0.15225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100</v>
      </c>
      <c r="V302" s="44">
        <f>IFERROR(SUM(V299:V300),"0")</f>
        <v>105</v>
      </c>
      <c r="W302" s="43"/>
      <c r="X302" s="68"/>
      <c r="Y302" s="68"/>
    </row>
    <row r="303" spans="1:29" ht="14.25" hidden="1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hidden="1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hidden="1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hidden="1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hidden="1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hidden="1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hidden="1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hidden="1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hidden="1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hidden="1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hidden="1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hidden="1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hidden="1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hidden="1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50</v>
      </c>
      <c r="V317" s="56">
        <f>IFERROR(IF(U317="",0,CEILING((U317/$H317),1)*$H317),"")</f>
        <v>60</v>
      </c>
      <c r="W317" s="42">
        <f>IFERROR(IF(V317=0,"",ROUNDUP(V317/H317,0)*0.02175),"")</f>
        <v>0.10874999999999999</v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100</v>
      </c>
      <c r="V318" s="56">
        <f>IFERROR(IF(U318="",0,CEILING((U318/$H318),1)*$H318),"")</f>
        <v>108</v>
      </c>
      <c r="W318" s="42">
        <f>IFERROR(IF(V318=0,"",ROUNDUP(V318/H318,0)*0.02175),"")</f>
        <v>0.21749999999999997</v>
      </c>
      <c r="X318" s="69" t="s">
        <v>48</v>
      </c>
      <c r="Y318" s="70" t="s">
        <v>48</v>
      </c>
      <c r="AC318" s="239" t="s">
        <v>65</v>
      </c>
    </row>
    <row r="319" spans="1:29" ht="27" hidden="1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72</v>
      </c>
      <c r="V320" s="56">
        <f>IFERROR(IF(U320="",0,CEILING((U320/$H320),1)*$H320),"")</f>
        <v>72</v>
      </c>
      <c r="W320" s="42">
        <f>IFERROR(IF(V320=0,"",ROUNDUP(V320/H320,0)*0.00937),"")</f>
        <v>0.16866</v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31.425925925925927</v>
      </c>
      <c r="V321" s="44">
        <f>IFERROR(V317/H317,"0")+IFERROR(V318/H318,"0")+IFERROR(V319/H319,"0")+IFERROR(V320/H320,"0")</f>
        <v>33</v>
      </c>
      <c r="W321" s="44">
        <f>IFERROR(IF(W317="",0,W317),"0")+IFERROR(IF(W318="",0,W318),"0")+IFERROR(IF(W319="",0,W319),"0")+IFERROR(IF(W320="",0,W320),"0")</f>
        <v>0.49490999999999996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222</v>
      </c>
      <c r="V322" s="44">
        <f>IFERROR(SUM(V317:V320),"0")</f>
        <v>240</v>
      </c>
      <c r="W322" s="43"/>
      <c r="X322" s="68"/>
      <c r="Y322" s="68"/>
    </row>
    <row r="323" spans="1:29" ht="14.25" hidden="1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hidden="1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hidden="1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hidden="1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hidden="1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hidden="1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300</v>
      </c>
      <c r="V329" s="56">
        <f>IFERROR(IF(U329="",0,CEILING((U329/$H329),1)*$H329),"")</f>
        <v>304.2</v>
      </c>
      <c r="W329" s="42">
        <f>IFERROR(IF(V329=0,"",ROUNDUP(V329/H329,0)*0.02175),"")</f>
        <v>0.84824999999999995</v>
      </c>
      <c r="X329" s="69" t="s">
        <v>48</v>
      </c>
      <c r="Y329" s="70" t="s">
        <v>48</v>
      </c>
      <c r="AC329" s="244" t="s">
        <v>65</v>
      </c>
    </row>
    <row r="330" spans="1:29" ht="27" hidden="1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100</v>
      </c>
      <c r="V331" s="56">
        <f>IFERROR(IF(U331="",0,CEILING((U331/$H331),1)*$H331),"")</f>
        <v>100.8</v>
      </c>
      <c r="W331" s="42">
        <f>IFERROR(IF(V331=0,"",ROUNDUP(V331/H331,0)*0.00753),"")</f>
        <v>0.31625999999999999</v>
      </c>
      <c r="X331" s="69" t="s">
        <v>48</v>
      </c>
      <c r="Y331" s="70" t="s">
        <v>48</v>
      </c>
      <c r="AC331" s="246" t="s">
        <v>65</v>
      </c>
    </row>
    <row r="332" spans="1:29" ht="27" hidden="1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80.128205128205138</v>
      </c>
      <c r="V333" s="44">
        <f>IFERROR(V329/H329,"0")+IFERROR(V330/H330,"0")+IFERROR(V331/H331,"0")+IFERROR(V332/H332,"0")</f>
        <v>81</v>
      </c>
      <c r="W333" s="44">
        <f>IFERROR(IF(W329="",0,W329),"0")+IFERROR(IF(W330="",0,W330),"0")+IFERROR(IF(W331="",0,W331),"0")+IFERROR(IF(W332="",0,W332),"0")</f>
        <v>1.1645099999999999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400</v>
      </c>
      <c r="V334" s="44">
        <f>IFERROR(SUM(V329:V332),"0")</f>
        <v>405</v>
      </c>
      <c r="W334" s="43"/>
      <c r="X334" s="68"/>
      <c r="Y334" s="68"/>
    </row>
    <row r="335" spans="1:29" ht="14.25" hidden="1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hidden="1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hidden="1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hidden="1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hidden="1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hidden="1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hidden="1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hidden="1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hidden="1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hidden="1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hidden="1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hidden="1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hidden="1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8</v>
      </c>
      <c r="V349" s="56">
        <f t="shared" si="15"/>
        <v>8.4</v>
      </c>
      <c r="W349" s="42">
        <f>IFERROR(IF(V349=0,"",ROUNDUP(V349/H349,0)*0.00753),"")</f>
        <v>1.506E-2</v>
      </c>
      <c r="X349" s="69" t="s">
        <v>48</v>
      </c>
      <c r="Y349" s="70" t="s">
        <v>48</v>
      </c>
      <c r="AC349" s="253" t="s">
        <v>65</v>
      </c>
    </row>
    <row r="350" spans="1:29" ht="27" hidden="1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8</v>
      </c>
      <c r="V351" s="56">
        <f t="shared" si="15"/>
        <v>8.4</v>
      </c>
      <c r="W351" s="42">
        <f>IFERROR(IF(V351=0,"",ROUNDUP(V351/H351,0)*0.00753),"")</f>
        <v>1.506E-2</v>
      </c>
      <c r="X351" s="69" t="s">
        <v>48</v>
      </c>
      <c r="Y351" s="70" t="s">
        <v>48</v>
      </c>
      <c r="AC351" s="255" t="s">
        <v>65</v>
      </c>
    </row>
    <row r="352" spans="1:29" ht="27" hidden="1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hidden="1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hidden="1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hidden="1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hidden="1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hidden="1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hidden="1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hidden="1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3.8095238095238093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4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3.0120000000000001E-2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16</v>
      </c>
      <c r="V361" s="44">
        <f>IFERROR(SUM(V347:V359),"0")</f>
        <v>16.8</v>
      </c>
      <c r="W361" s="43"/>
      <c r="X361" s="68"/>
      <c r="Y361" s="68"/>
    </row>
    <row r="362" spans="1:29" ht="14.25" hidden="1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hidden="1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hidden="1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hidden="1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hidden="1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hidden="1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hidden="1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hidden="1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hidden="1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hidden="1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hidden="1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hidden="1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hidden="1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hidden="1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hidden="1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hidden="1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hidden="1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hidden="1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hidden="1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hidden="1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hidden="1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hidden="1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hidden="1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hidden="1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hidden="1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12</v>
      </c>
      <c r="V387" s="56">
        <f t="shared" si="17"/>
        <v>12.600000000000001</v>
      </c>
      <c r="W387" s="42">
        <f>IFERROR(IF(V387=0,"",ROUNDUP(V387/H387,0)*0.00753),"")</f>
        <v>2.2589999999999999E-2</v>
      </c>
      <c r="X387" s="69" t="s">
        <v>48</v>
      </c>
      <c r="Y387" s="70" t="s">
        <v>48</v>
      </c>
      <c r="AC387" s="275" t="s">
        <v>65</v>
      </c>
    </row>
    <row r="388" spans="1:29" ht="27" hidden="1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hidden="1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hidden="1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hidden="1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hidden="1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2.8571428571428572</v>
      </c>
      <c r="V393" s="44">
        <f>IFERROR(V386/H386,"0")+IFERROR(V387/H387,"0")+IFERROR(V388/H388,"0")+IFERROR(V389/H389,"0")+IFERROR(V390/H390,"0")+IFERROR(V391/H391,"0")+IFERROR(V392/H392,"0")</f>
        <v>3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2.2589999999999999E-2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12</v>
      </c>
      <c r="V394" s="44">
        <f>IFERROR(SUM(V386:V392),"0")</f>
        <v>12.600000000000001</v>
      </c>
      <c r="W394" s="43"/>
      <c r="X394" s="68"/>
      <c r="Y394" s="68"/>
    </row>
    <row r="395" spans="1:29" ht="14.25" hidden="1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hidden="1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hidden="1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hidden="1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hidden="1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hidden="1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hidden="1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hidden="1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hidden="1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hidden="1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hidden="1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10</v>
      </c>
      <c r="V406" s="56">
        <f t="shared" ref="V406:V415" si="18">IFERROR(IF(U406="",0,CEILING((U406/$H406),1)*$H406),"")</f>
        <v>10.56</v>
      </c>
      <c r="W406" s="42">
        <f>IFERROR(IF(V406=0,"",ROUNDUP(V406/H406,0)*0.01196),"")</f>
        <v>2.392E-2</v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15</v>
      </c>
      <c r="V407" s="56">
        <f t="shared" si="18"/>
        <v>15.84</v>
      </c>
      <c r="W407" s="42">
        <f>IFERROR(IF(V407=0,"",ROUNDUP(V407/H407,0)*0.01196),"")</f>
        <v>3.5880000000000002E-2</v>
      </c>
      <c r="X407" s="69" t="s">
        <v>48</v>
      </c>
      <c r="Y407" s="70" t="s">
        <v>48</v>
      </c>
      <c r="AC407" s="284" t="s">
        <v>65</v>
      </c>
    </row>
    <row r="408" spans="1:29" ht="27" hidden="1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hidden="1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hidden="1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hidden="1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hidden="1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hidden="1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hidden="1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hidden="1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4.7348484848484844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5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5.9800000000000006E-2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25</v>
      </c>
      <c r="V417" s="44">
        <f>IFERROR(SUM(V406:V415),"0")</f>
        <v>26.4</v>
      </c>
      <c r="W417" s="43"/>
      <c r="X417" s="68"/>
      <c r="Y417" s="68"/>
    </row>
    <row r="418" spans="1:29" ht="14.25" hidden="1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hidden="1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hidden="1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hidden="1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hidden="1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hidden="1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hidden="1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hidden="1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15</v>
      </c>
      <c r="V426" s="56">
        <f t="shared" si="19"/>
        <v>15.84</v>
      </c>
      <c r="W426" s="42">
        <f>IFERROR(IF(V426=0,"",ROUNDUP(V426/H426,0)*0.01196),"")</f>
        <v>3.5880000000000002E-2</v>
      </c>
      <c r="X426" s="69" t="s">
        <v>48</v>
      </c>
      <c r="Y426" s="70" t="s">
        <v>48</v>
      </c>
      <c r="AC426" s="297" t="s">
        <v>65</v>
      </c>
    </row>
    <row r="427" spans="1:29" ht="27" hidden="1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hidden="1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hidden="1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hidden="1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hidden="1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hidden="1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2.8409090909090908</v>
      </c>
      <c r="V433" s="44">
        <f>IFERROR(V424/H424,"0")+IFERROR(V425/H425,"0")+IFERROR(V426/H426,"0")+IFERROR(V427/H427,"0")+IFERROR(V428/H428,"0")+IFERROR(V429/H429,"0")+IFERROR(V430/H430,"0")+IFERROR(V431/H431,"0")+IFERROR(V432/H432,"0")</f>
        <v>3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3.5880000000000002E-2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15</v>
      </c>
      <c r="V434" s="44">
        <f>IFERROR(SUM(V424:V432),"0")</f>
        <v>15.84</v>
      </c>
      <c r="W434" s="43"/>
      <c r="X434" s="68"/>
      <c r="Y434" s="68"/>
    </row>
    <row r="435" spans="1:29" ht="14.25" hidden="1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hidden="1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hidden="1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hidden="1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hidden="1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hidden="1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hidden="1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hidden="1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hidden="1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hidden="1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hidden="1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hidden="1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hidden="1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hidden="1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hidden="1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hidden="1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hidden="1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hidden="1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hidden="1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hidden="1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hidden="1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hidden="1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hidden="1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hidden="1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hidden="1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2131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2210.5200000000004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2247.1932312132312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2330.7660000000005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4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5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2347.1932312132312</v>
      </c>
      <c r="V466" s="44">
        <f>GrossWeightTotalR+PalletQtyTotalR*25</f>
        <v>2455.7660000000005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303.09549709549702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313</v>
      </c>
      <c r="W467" s="43"/>
      <c r="X467" s="68"/>
      <c r="Y467" s="68"/>
    </row>
    <row r="468" spans="1:28" ht="14.25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4.7178699999999996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137.70000000000002</v>
      </c>
      <c r="D473" s="53">
        <f>IFERROR(V56*1,"0")+IFERROR(V57*1,"0")+IFERROR(V58*1,"0")</f>
        <v>198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282.59999999999997</v>
      </c>
      <c r="F473" s="53">
        <f>IFERROR(V122*1,"0")+IFERROR(V123*1,"0")+IFERROR(V124*1,"0")+IFERROR(V125*1,"0")</f>
        <v>99.9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135.6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10.08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630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645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16.8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12.600000000000001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42.239999999999995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0,00"/>
        <filter val="100,00"/>
        <filter val="11,60"/>
        <filter val="12,00"/>
        <filter val="130,00"/>
        <filter val="15,00"/>
        <filter val="16,00"/>
        <filter val="16,54"/>
        <filter val="18,00"/>
        <filter val="180,00"/>
        <filter val="190,00"/>
        <filter val="2 131,00"/>
        <filter val="2 247,19"/>
        <filter val="2 347,19"/>
        <filter val="2,84"/>
        <filter val="2,86"/>
        <filter val="210,00"/>
        <filter val="222,00"/>
        <filter val="25,00"/>
        <filter val="25,93"/>
        <filter val="29,26"/>
        <filter val="3,81"/>
        <filter val="3,97"/>
        <filter val="30,00"/>
        <filter val="30,46"/>
        <filter val="300,00"/>
        <filter val="303,10"/>
        <filter val="31,43"/>
        <filter val="34,67"/>
        <filter val="4"/>
        <filter val="4,73"/>
        <filter val="40,00"/>
        <filter val="400,00"/>
        <filter val="5,24"/>
        <filter val="5,56"/>
        <filter val="50,00"/>
        <filter val="520,00"/>
        <filter val="58,00"/>
        <filter val="6,67"/>
        <filter val="60,00"/>
        <filter val="7,00"/>
        <filter val="7,41"/>
        <filter val="72,00"/>
        <filter val="8,00"/>
        <filter val="80,00"/>
        <filter val="80,13"/>
        <filter val="90,00"/>
        <filter val="98,00"/>
      </filters>
    </filterColumn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2023-08-21T11:14:42Z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