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40" windowHeight="1191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97" i="2" l="1"/>
  <c r="AA86" i="2"/>
  <c r="U465" i="2" l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U455" i="2"/>
  <c r="W454" i="2"/>
  <c r="V454" i="2"/>
  <c r="M454" i="2"/>
  <c r="V453" i="2"/>
  <c r="V456" i="2" s="1"/>
  <c r="M453" i="2"/>
  <c r="U451" i="2"/>
  <c r="U450" i="2"/>
  <c r="V449" i="2"/>
  <c r="M449" i="2"/>
  <c r="V448" i="2"/>
  <c r="W448" i="2" s="1"/>
  <c r="M448" i="2"/>
  <c r="U446" i="2"/>
  <c r="U445" i="2"/>
  <c r="V444" i="2"/>
  <c r="W444" i="2" s="1"/>
  <c r="M444" i="2"/>
  <c r="V443" i="2"/>
  <c r="R473" i="2" s="1"/>
  <c r="M443" i="2"/>
  <c r="U439" i="2"/>
  <c r="U438" i="2"/>
  <c r="V437" i="2"/>
  <c r="V439" i="2" s="1"/>
  <c r="M437" i="2"/>
  <c r="W436" i="2"/>
  <c r="V436" i="2"/>
  <c r="M436" i="2"/>
  <c r="U434" i="2"/>
  <c r="U433" i="2"/>
  <c r="V432" i="2"/>
  <c r="W432" i="2" s="1"/>
  <c r="V431" i="2"/>
  <c r="W431" i="2" s="1"/>
  <c r="V430" i="2"/>
  <c r="W430" i="2" s="1"/>
  <c r="V429" i="2"/>
  <c r="W429" i="2" s="1"/>
  <c r="V428" i="2"/>
  <c r="W428" i="2" s="1"/>
  <c r="V427" i="2"/>
  <c r="W427" i="2" s="1"/>
  <c r="V426" i="2"/>
  <c r="W426" i="2" s="1"/>
  <c r="V425" i="2"/>
  <c r="W425" i="2" s="1"/>
  <c r="V424" i="2"/>
  <c r="W424" i="2" s="1"/>
  <c r="U422" i="2"/>
  <c r="U421" i="2"/>
  <c r="V420" i="2"/>
  <c r="W420" i="2" s="1"/>
  <c r="M420" i="2"/>
  <c r="V419" i="2"/>
  <c r="W419" i="2" s="1"/>
  <c r="M419" i="2"/>
  <c r="U417" i="2"/>
  <c r="U416" i="2"/>
  <c r="W415" i="2"/>
  <c r="V415" i="2"/>
  <c r="M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W410" i="2" s="1"/>
  <c r="M410" i="2"/>
  <c r="W409" i="2"/>
  <c r="V409" i="2"/>
  <c r="M409" i="2"/>
  <c r="V408" i="2"/>
  <c r="W408" i="2" s="1"/>
  <c r="M408" i="2"/>
  <c r="V407" i="2"/>
  <c r="W407" i="2" s="1"/>
  <c r="M407" i="2"/>
  <c r="V406" i="2"/>
  <c r="M406" i="2"/>
  <c r="U402" i="2"/>
  <c r="U401" i="2"/>
  <c r="V400" i="2"/>
  <c r="V402" i="2" s="1"/>
  <c r="U398" i="2"/>
  <c r="U397" i="2"/>
  <c r="V396" i="2"/>
  <c r="V398" i="2" s="1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W386" i="2"/>
  <c r="V386" i="2"/>
  <c r="U384" i="2"/>
  <c r="U383" i="2"/>
  <c r="V382" i="2"/>
  <c r="W382" i="2" s="1"/>
  <c r="M382" i="2"/>
  <c r="V381" i="2"/>
  <c r="V384" i="2" s="1"/>
  <c r="M381" i="2"/>
  <c r="U378" i="2"/>
  <c r="U377" i="2"/>
  <c r="W376" i="2"/>
  <c r="V376" i="2"/>
  <c r="V375" i="2"/>
  <c r="W375" i="2" s="1"/>
  <c r="V374" i="2"/>
  <c r="V372" i="2"/>
  <c r="U372" i="2"/>
  <c r="V371" i="2"/>
  <c r="U371" i="2"/>
  <c r="W370" i="2"/>
  <c r="W371" i="2" s="1"/>
  <c r="V370" i="2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V359" i="2"/>
  <c r="W359" i="2" s="1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M342" i="2"/>
  <c r="U338" i="2"/>
  <c r="U337" i="2"/>
  <c r="W336" i="2"/>
  <c r="W337" i="2" s="1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V334" i="2" s="1"/>
  <c r="M329" i="2"/>
  <c r="U327" i="2"/>
  <c r="U326" i="2"/>
  <c r="V325" i="2"/>
  <c r="W325" i="2" s="1"/>
  <c r="M325" i="2"/>
  <c r="V324" i="2"/>
  <c r="W324" i="2" s="1"/>
  <c r="W326" i="2" s="1"/>
  <c r="M324" i="2"/>
  <c r="U322" i="2"/>
  <c r="U321" i="2"/>
  <c r="V320" i="2"/>
  <c r="W320" i="2" s="1"/>
  <c r="M320" i="2"/>
  <c r="V319" i="2"/>
  <c r="W319" i="2" s="1"/>
  <c r="M319" i="2"/>
  <c r="V318" i="2"/>
  <c r="W318" i="2" s="1"/>
  <c r="M318" i="2"/>
  <c r="W317" i="2"/>
  <c r="V317" i="2"/>
  <c r="M317" i="2"/>
  <c r="U314" i="2"/>
  <c r="U313" i="2"/>
  <c r="V312" i="2"/>
  <c r="V313" i="2" s="1"/>
  <c r="M312" i="2"/>
  <c r="U310" i="2"/>
  <c r="U309" i="2"/>
  <c r="V308" i="2"/>
  <c r="W308" i="2" s="1"/>
  <c r="W309" i="2" s="1"/>
  <c r="M308" i="2"/>
  <c r="U306" i="2"/>
  <c r="U305" i="2"/>
  <c r="V304" i="2"/>
  <c r="M304" i="2"/>
  <c r="U302" i="2"/>
  <c r="U301" i="2"/>
  <c r="V300" i="2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V292" i="2"/>
  <c r="W292" i="2" s="1"/>
  <c r="M292" i="2"/>
  <c r="V291" i="2"/>
  <c r="W291" i="2" s="1"/>
  <c r="M291" i="2"/>
  <c r="W290" i="2"/>
  <c r="V290" i="2"/>
  <c r="M290" i="2"/>
  <c r="V289" i="2"/>
  <c r="W289" i="2" s="1"/>
  <c r="M289" i="2"/>
  <c r="W288" i="2"/>
  <c r="V288" i="2"/>
  <c r="M288" i="2"/>
  <c r="U284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V274" i="2"/>
  <c r="W274" i="2" s="1"/>
  <c r="M274" i="2"/>
  <c r="V273" i="2"/>
  <c r="V275" i="2" s="1"/>
  <c r="M273" i="2"/>
  <c r="W272" i="2"/>
  <c r="V272" i="2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V257" i="2"/>
  <c r="W257" i="2" s="1"/>
  <c r="M257" i="2"/>
  <c r="V256" i="2"/>
  <c r="W256" i="2" s="1"/>
  <c r="M256" i="2"/>
  <c r="W255" i="2"/>
  <c r="V255" i="2"/>
  <c r="M255" i="2"/>
  <c r="V254" i="2"/>
  <c r="W254" i="2" s="1"/>
  <c r="M254" i="2"/>
  <c r="W253" i="2"/>
  <c r="V253" i="2"/>
  <c r="M253" i="2"/>
  <c r="V252" i="2"/>
  <c r="M252" i="2"/>
  <c r="V251" i="2"/>
  <c r="M251" i="2"/>
  <c r="U248" i="2"/>
  <c r="U247" i="2"/>
  <c r="V246" i="2"/>
  <c r="W246" i="2" s="1"/>
  <c r="M246" i="2"/>
  <c r="V245" i="2"/>
  <c r="W245" i="2" s="1"/>
  <c r="M245" i="2"/>
  <c r="V244" i="2"/>
  <c r="W244" i="2" s="1"/>
  <c r="W247" i="2" s="1"/>
  <c r="M244" i="2"/>
  <c r="U242" i="2"/>
  <c r="U241" i="2"/>
  <c r="V240" i="2"/>
  <c r="W240" i="2" s="1"/>
  <c r="M240" i="2"/>
  <c r="V239" i="2"/>
  <c r="W239" i="2" s="1"/>
  <c r="V238" i="2"/>
  <c r="W238" i="2" s="1"/>
  <c r="U236" i="2"/>
  <c r="U235" i="2"/>
  <c r="V234" i="2"/>
  <c r="W233" i="2"/>
  <c r="V233" i="2"/>
  <c r="M233" i="2"/>
  <c r="V232" i="2"/>
  <c r="W232" i="2" s="1"/>
  <c r="M232" i="2"/>
  <c r="W231" i="2"/>
  <c r="V231" i="2"/>
  <c r="M231" i="2"/>
  <c r="U229" i="2"/>
  <c r="U228" i="2"/>
  <c r="V227" i="2"/>
  <c r="W227" i="2" s="1"/>
  <c r="M227" i="2"/>
  <c r="V226" i="2"/>
  <c r="W226" i="2" s="1"/>
  <c r="M226" i="2"/>
  <c r="V225" i="2"/>
  <c r="W225" i="2" s="1"/>
  <c r="M225" i="2"/>
  <c r="V224" i="2"/>
  <c r="M224" i="2"/>
  <c r="V223" i="2"/>
  <c r="W223" i="2" s="1"/>
  <c r="M223" i="2"/>
  <c r="W222" i="2"/>
  <c r="V222" i="2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U212" i="2"/>
  <c r="W211" i="2"/>
  <c r="W212" i="2" s="1"/>
  <c r="V211" i="2"/>
  <c r="V213" i="2" s="1"/>
  <c r="M211" i="2"/>
  <c r="U209" i="2"/>
  <c r="U208" i="2"/>
  <c r="V207" i="2"/>
  <c r="W207" i="2" s="1"/>
  <c r="M207" i="2"/>
  <c r="V206" i="2"/>
  <c r="W206" i="2" s="1"/>
  <c r="M206" i="2"/>
  <c r="V205" i="2"/>
  <c r="W205" i="2" s="1"/>
  <c r="M205" i="2"/>
  <c r="V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U190" i="2"/>
  <c r="U189" i="2"/>
  <c r="V188" i="2"/>
  <c r="W188" i="2" s="1"/>
  <c r="M188" i="2"/>
  <c r="W187" i="2"/>
  <c r="W189" i="2" s="1"/>
  <c r="V187" i="2"/>
  <c r="M187" i="2"/>
  <c r="U185" i="2"/>
  <c r="U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M179" i="2"/>
  <c r="V178" i="2"/>
  <c r="W178" i="2" s="1"/>
  <c r="W177" i="2"/>
  <c r="V177" i="2"/>
  <c r="M177" i="2"/>
  <c r="V176" i="2"/>
  <c r="W176" i="2" s="1"/>
  <c r="M176" i="2"/>
  <c r="V175" i="2"/>
  <c r="W175" i="2" s="1"/>
  <c r="M175" i="2"/>
  <c r="W174" i="2"/>
  <c r="V174" i="2"/>
  <c r="M174" i="2"/>
  <c r="V173" i="2"/>
  <c r="W173" i="2" s="1"/>
  <c r="M173" i="2"/>
  <c r="V172" i="2"/>
  <c r="W172" i="2" s="1"/>
  <c r="M172" i="2"/>
  <c r="W171" i="2"/>
  <c r="V171" i="2"/>
  <c r="M171" i="2"/>
  <c r="V170" i="2"/>
  <c r="W170" i="2" s="1"/>
  <c r="M170" i="2"/>
  <c r="W169" i="2"/>
  <c r="V169" i="2"/>
  <c r="M169" i="2"/>
  <c r="V168" i="2"/>
  <c r="W168" i="2" s="1"/>
  <c r="V167" i="2"/>
  <c r="W167" i="2" s="1"/>
  <c r="U165" i="2"/>
  <c r="U164" i="2"/>
  <c r="V163" i="2"/>
  <c r="W163" i="2" s="1"/>
  <c r="V162" i="2"/>
  <c r="W162" i="2" s="1"/>
  <c r="M162" i="2"/>
  <c r="V161" i="2"/>
  <c r="W161" i="2" s="1"/>
  <c r="V160" i="2"/>
  <c r="V165" i="2" s="1"/>
  <c r="U158" i="2"/>
  <c r="U157" i="2"/>
  <c r="V156" i="2"/>
  <c r="W156" i="2" s="1"/>
  <c r="M156" i="2"/>
  <c r="V155" i="2"/>
  <c r="W155" i="2" s="1"/>
  <c r="W157" i="2" s="1"/>
  <c r="U153" i="2"/>
  <c r="U152" i="2"/>
  <c r="W151" i="2"/>
  <c r="V151" i="2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V142" i="2"/>
  <c r="W142" i="2" s="1"/>
  <c r="M142" i="2"/>
  <c r="W141" i="2"/>
  <c r="V141" i="2"/>
  <c r="M141" i="2"/>
  <c r="V140" i="2"/>
  <c r="W140" i="2" s="1"/>
  <c r="M140" i="2"/>
  <c r="V139" i="2"/>
  <c r="W139" i="2" s="1"/>
  <c r="V138" i="2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V124" i="2"/>
  <c r="W124" i="2" s="1"/>
  <c r="M124" i="2"/>
  <c r="W123" i="2"/>
  <c r="V123" i="2"/>
  <c r="M123" i="2"/>
  <c r="V122" i="2"/>
  <c r="M122" i="2"/>
  <c r="U119" i="2"/>
  <c r="U118" i="2"/>
  <c r="V117" i="2"/>
  <c r="W117" i="2" s="1"/>
  <c r="V116" i="2"/>
  <c r="W116" i="2" s="1"/>
  <c r="M116" i="2"/>
  <c r="V115" i="2"/>
  <c r="W115" i="2" s="1"/>
  <c r="M115" i="2"/>
  <c r="V114" i="2"/>
  <c r="M114" i="2"/>
  <c r="U112" i="2"/>
  <c r="U111" i="2"/>
  <c r="W110" i="2"/>
  <c r="V110" i="2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V112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M94" i="2"/>
  <c r="V93" i="2"/>
  <c r="W93" i="2" s="1"/>
  <c r="M93" i="2"/>
  <c r="V92" i="2"/>
  <c r="V101" i="2" s="1"/>
  <c r="M92" i="2"/>
  <c r="U90" i="2"/>
  <c r="U89" i="2"/>
  <c r="V88" i="2"/>
  <c r="W88" i="2" s="1"/>
  <c r="M88" i="2"/>
  <c r="W87" i="2"/>
  <c r="V87" i="2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W76" i="2"/>
  <c r="V76" i="2"/>
  <c r="M76" i="2"/>
  <c r="V75" i="2"/>
  <c r="W75" i="2" s="1"/>
  <c r="M75" i="2"/>
  <c r="V74" i="2"/>
  <c r="W74" i="2" s="1"/>
  <c r="M74" i="2"/>
  <c r="W73" i="2"/>
  <c r="V73" i="2"/>
  <c r="M73" i="2"/>
  <c r="V72" i="2"/>
  <c r="W72" i="2" s="1"/>
  <c r="M72" i="2"/>
  <c r="V71" i="2"/>
  <c r="W71" i="2" s="1"/>
  <c r="M71" i="2"/>
  <c r="W70" i="2"/>
  <c r="V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V60" i="2" s="1"/>
  <c r="M57" i="2"/>
  <c r="V56" i="2"/>
  <c r="V59" i="2" s="1"/>
  <c r="M56" i="2"/>
  <c r="U53" i="2"/>
  <c r="U52" i="2"/>
  <c r="V51" i="2"/>
  <c r="W51" i="2" s="1"/>
  <c r="M51" i="2"/>
  <c r="V50" i="2"/>
  <c r="M50" i="2"/>
  <c r="V46" i="2"/>
  <c r="U46" i="2"/>
  <c r="U45" i="2"/>
  <c r="V44" i="2"/>
  <c r="V45" i="2" s="1"/>
  <c r="M44" i="2"/>
  <c r="U42" i="2"/>
  <c r="U41" i="2"/>
  <c r="V40" i="2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M26" i="2"/>
  <c r="U24" i="2"/>
  <c r="U23" i="2"/>
  <c r="W22" i="2"/>
  <c r="W23" i="2" s="1"/>
  <c r="V22" i="2"/>
  <c r="M22" i="2"/>
  <c r="H10" i="2"/>
  <c r="A9" i="2"/>
  <c r="D7" i="2"/>
  <c r="N6" i="2"/>
  <c r="M2" i="2"/>
  <c r="W57" i="2" l="1"/>
  <c r="H9" i="2"/>
  <c r="A10" i="2"/>
  <c r="V52" i="2"/>
  <c r="V53" i="2"/>
  <c r="F473" i="2"/>
  <c r="W122" i="2"/>
  <c r="W204" i="2"/>
  <c r="J473" i="2"/>
  <c r="V259" i="2"/>
  <c r="W251" i="2"/>
  <c r="V301" i="2"/>
  <c r="V305" i="2"/>
  <c r="V306" i="2"/>
  <c r="W304" i="2"/>
  <c r="W305" i="2" s="1"/>
  <c r="F10" i="2"/>
  <c r="U463" i="2"/>
  <c r="V33" i="2"/>
  <c r="V465" i="2"/>
  <c r="V42" i="2"/>
  <c r="V41" i="2"/>
  <c r="W40" i="2"/>
  <c r="W41" i="2" s="1"/>
  <c r="E473" i="2"/>
  <c r="W114" i="2"/>
  <c r="V118" i="2"/>
  <c r="V228" i="2"/>
  <c r="W241" i="2"/>
  <c r="W321" i="2"/>
  <c r="W421" i="2"/>
  <c r="V450" i="2"/>
  <c r="W455" i="2"/>
  <c r="V455" i="2"/>
  <c r="V464" i="2"/>
  <c r="U467" i="2"/>
  <c r="V89" i="2"/>
  <c r="V102" i="2"/>
  <c r="V147" i="2"/>
  <c r="V189" i="2"/>
  <c r="V190" i="2"/>
  <c r="V236" i="2"/>
  <c r="V258" i="2"/>
  <c r="V276" i="2"/>
  <c r="V283" i="2"/>
  <c r="V284" i="2"/>
  <c r="M473" i="2"/>
  <c r="V309" i="2"/>
  <c r="V310" i="2"/>
  <c r="V322" i="2"/>
  <c r="V345" i="2"/>
  <c r="V361" i="2"/>
  <c r="V378" i="2"/>
  <c r="W396" i="2"/>
  <c r="W397" i="2" s="1"/>
  <c r="V397" i="2"/>
  <c r="W400" i="2"/>
  <c r="W401" i="2" s="1"/>
  <c r="V401" i="2"/>
  <c r="V417" i="2"/>
  <c r="V438" i="2"/>
  <c r="W453" i="2"/>
  <c r="U466" i="2"/>
  <c r="G473" i="2"/>
  <c r="J9" i="2"/>
  <c r="W393" i="2"/>
  <c r="W184" i="2"/>
  <c r="W134" i="2"/>
  <c r="W433" i="2"/>
  <c r="W126" i="2"/>
  <c r="W208" i="2"/>
  <c r="W118" i="2"/>
  <c r="W296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58" i="2" s="1"/>
  <c r="W273" i="2"/>
  <c r="W275" i="2" s="1"/>
  <c r="W406" i="2"/>
  <c r="W416" i="2" s="1"/>
  <c r="W437" i="2"/>
  <c r="W438" i="2" s="1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V466" i="2" l="1"/>
  <c r="V463" i="2"/>
  <c r="V467" i="2"/>
  <c r="W101" i="2"/>
  <c r="W468" i="2" s="1"/>
</calcChain>
</file>

<file path=xl/sharedStrings.xml><?xml version="1.0" encoding="utf-8"?>
<sst xmlns="http://schemas.openxmlformats.org/spreadsheetml/2006/main" count="2793" uniqueCount="688">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</sst>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168" fontId="0" fillId="0" borderId="0" xfId="0" applyNumberFormat="1" applyFill="1" applyProtection="1"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6" t="s">
        <v>29</v>
      </c>
      <c r="E1" s="316"/>
      <c r="F1" s="316"/>
      <c r="G1" s="14" t="s">
        <v>65</v>
      </c>
      <c r="H1" s="316" t="s">
        <v>49</v>
      </c>
      <c r="I1" s="316"/>
      <c r="J1" s="316"/>
      <c r="K1" s="316"/>
      <c r="L1" s="316"/>
      <c r="M1" s="316"/>
      <c r="N1" s="316"/>
      <c r="O1" s="317" t="s">
        <v>66</v>
      </c>
      <c r="P1" s="318"/>
      <c r="Q1" s="318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9"/>
      <c r="N3" s="319"/>
      <c r="O3" s="319"/>
      <c r="P3" s="319"/>
      <c r="Q3" s="319"/>
      <c r="R3" s="319"/>
      <c r="S3" s="319"/>
      <c r="T3" s="319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20" t="s">
        <v>8</v>
      </c>
      <c r="B5" s="320"/>
      <c r="C5" s="320"/>
      <c r="D5" s="321"/>
      <c r="E5" s="321"/>
      <c r="F5" s="322" t="s">
        <v>14</v>
      </c>
      <c r="G5" s="322"/>
      <c r="H5" s="321" t="s">
        <v>687</v>
      </c>
      <c r="I5" s="321"/>
      <c r="J5" s="321"/>
      <c r="K5" s="321"/>
      <c r="M5" s="27" t="s">
        <v>4</v>
      </c>
      <c r="N5" s="323">
        <v>45164</v>
      </c>
      <c r="O5" s="323"/>
      <c r="Q5" s="324" t="s">
        <v>3</v>
      </c>
      <c r="R5" s="325"/>
      <c r="S5" s="326" t="s">
        <v>639</v>
      </c>
      <c r="T5" s="327"/>
      <c r="Y5" s="60"/>
      <c r="Z5" s="60"/>
      <c r="AA5" s="60"/>
    </row>
    <row r="6" spans="1:28" s="17" customFormat="1" ht="24" customHeight="1" x14ac:dyDescent="0.2">
      <c r="A6" s="320" t="s">
        <v>1</v>
      </c>
      <c r="B6" s="320"/>
      <c r="C6" s="320"/>
      <c r="D6" s="328" t="s">
        <v>649</v>
      </c>
      <c r="E6" s="328"/>
      <c r="F6" s="328"/>
      <c r="G6" s="328"/>
      <c r="H6" s="328"/>
      <c r="I6" s="328"/>
      <c r="J6" s="328"/>
      <c r="K6" s="328"/>
      <c r="M6" s="27" t="s">
        <v>30</v>
      </c>
      <c r="N6" s="329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5</v>
      </c>
      <c r="R6" s="331"/>
      <c r="S6" s="332" t="s">
        <v>68</v>
      </c>
      <c r="T6" s="333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8" t="str">
        <f>IFERROR(VLOOKUP(DeliveryAddress,Table,3,0),1)</f>
        <v>4</v>
      </c>
      <c r="E7" s="339"/>
      <c r="F7" s="339"/>
      <c r="G7" s="339"/>
      <c r="H7" s="339"/>
      <c r="I7" s="339"/>
      <c r="J7" s="339"/>
      <c r="K7" s="340"/>
      <c r="M7" s="29"/>
      <c r="N7" s="49"/>
      <c r="O7" s="49"/>
      <c r="Q7" s="330"/>
      <c r="R7" s="331"/>
      <c r="S7" s="334"/>
      <c r="T7" s="335"/>
      <c r="Y7" s="60"/>
      <c r="Z7" s="60"/>
      <c r="AA7" s="60"/>
    </row>
    <row r="8" spans="1:28" s="17" customFormat="1" ht="25.5" customHeight="1" x14ac:dyDescent="0.2">
      <c r="A8" s="341" t="s">
        <v>60</v>
      </c>
      <c r="B8" s="341"/>
      <c r="C8" s="341"/>
      <c r="D8" s="342"/>
      <c r="E8" s="342"/>
      <c r="F8" s="342"/>
      <c r="G8" s="342"/>
      <c r="H8" s="342"/>
      <c r="I8" s="342"/>
      <c r="J8" s="342"/>
      <c r="K8" s="342"/>
      <c r="M8" s="27" t="s">
        <v>11</v>
      </c>
      <c r="N8" s="343">
        <v>0.54166666666666663</v>
      </c>
      <c r="O8" s="343"/>
      <c r="Q8" s="330"/>
      <c r="R8" s="331"/>
      <c r="S8" s="334"/>
      <c r="T8" s="335"/>
      <c r="Y8" s="60"/>
      <c r="Z8" s="60"/>
      <c r="AA8" s="60"/>
    </row>
    <row r="9" spans="1:28" s="17" customFormat="1" ht="39.950000000000003" customHeight="1" x14ac:dyDescent="0.2">
      <c r="A9" s="3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4"/>
      <c r="C9" s="344"/>
      <c r="D9" s="345" t="s">
        <v>48</v>
      </c>
      <c r="E9" s="346"/>
      <c r="F9" s="3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4"/>
      <c r="H9" s="347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31" t="s">
        <v>15</v>
      </c>
      <c r="N9" s="323"/>
      <c r="O9" s="323"/>
      <c r="Q9" s="330"/>
      <c r="R9" s="331"/>
      <c r="S9" s="336"/>
      <c r="T9" s="337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4"/>
      <c r="C10" s="344"/>
      <c r="D10" s="345"/>
      <c r="E10" s="346"/>
      <c r="F10" s="3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4"/>
      <c r="H10" s="348" t="str">
        <f>IFERROR(VLOOKUP($D$10,Proxy,2,FALSE),"")</f>
        <v/>
      </c>
      <c r="I10" s="348"/>
      <c r="J10" s="348"/>
      <c r="K10" s="348"/>
      <c r="M10" s="31" t="s">
        <v>35</v>
      </c>
      <c r="N10" s="343"/>
      <c r="O10" s="343"/>
      <c r="R10" s="29" t="s">
        <v>12</v>
      </c>
      <c r="S10" s="349" t="s">
        <v>69</v>
      </c>
      <c r="T10" s="35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3"/>
      <c r="O11" s="343"/>
      <c r="R11" s="29" t="s">
        <v>31</v>
      </c>
      <c r="S11" s="351" t="s">
        <v>57</v>
      </c>
      <c r="T11" s="351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2" t="s">
        <v>70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M12" s="27" t="s">
        <v>33</v>
      </c>
      <c r="N12" s="353"/>
      <c r="O12" s="353"/>
      <c r="P12" s="28"/>
      <c r="Q12"/>
      <c r="R12" s="29" t="s">
        <v>48</v>
      </c>
      <c r="S12" s="354"/>
      <c r="T12" s="354"/>
      <c r="U12"/>
      <c r="Y12" s="60"/>
      <c r="Z12" s="60"/>
      <c r="AA12" s="60"/>
    </row>
    <row r="13" spans="1:28" s="17" customFormat="1" ht="23.25" customHeight="1" x14ac:dyDescent="0.2">
      <c r="A13" s="352" t="s">
        <v>71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1"/>
      <c r="M13" s="31" t="s">
        <v>34</v>
      </c>
      <c r="N13" s="351"/>
      <c r="O13" s="351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2" t="s">
        <v>72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5" t="s">
        <v>73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/>
      <c r="M15" s="356" t="s">
        <v>63</v>
      </c>
      <c r="N15" s="356"/>
      <c r="O15" s="356"/>
      <c r="P15" s="356"/>
      <c r="Q15" s="356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7"/>
      <c r="N16" s="357"/>
      <c r="O16" s="357"/>
      <c r="P16" s="357"/>
      <c r="Q16" s="357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9" t="s">
        <v>61</v>
      </c>
      <c r="B17" s="359" t="s">
        <v>51</v>
      </c>
      <c r="C17" s="360" t="s">
        <v>50</v>
      </c>
      <c r="D17" s="359" t="s">
        <v>52</v>
      </c>
      <c r="E17" s="359"/>
      <c r="F17" s="359" t="s">
        <v>24</v>
      </c>
      <c r="G17" s="359" t="s">
        <v>27</v>
      </c>
      <c r="H17" s="359" t="s">
        <v>25</v>
      </c>
      <c r="I17" s="359" t="s">
        <v>26</v>
      </c>
      <c r="J17" s="361" t="s">
        <v>16</v>
      </c>
      <c r="K17" s="361" t="s">
        <v>2</v>
      </c>
      <c r="L17" s="359" t="s">
        <v>28</v>
      </c>
      <c r="M17" s="359" t="s">
        <v>17</v>
      </c>
      <c r="N17" s="359"/>
      <c r="O17" s="359"/>
      <c r="P17" s="359"/>
      <c r="Q17" s="359"/>
      <c r="R17" s="358" t="s">
        <v>58</v>
      </c>
      <c r="S17" s="359"/>
      <c r="T17" s="359" t="s">
        <v>6</v>
      </c>
      <c r="U17" s="359" t="s">
        <v>44</v>
      </c>
      <c r="V17" s="363" t="s">
        <v>56</v>
      </c>
      <c r="W17" s="359" t="s">
        <v>18</v>
      </c>
      <c r="X17" s="365" t="s">
        <v>62</v>
      </c>
      <c r="Y17" s="365" t="s">
        <v>19</v>
      </c>
      <c r="Z17" s="366" t="s">
        <v>59</v>
      </c>
      <c r="AA17" s="367"/>
      <c r="AB17" s="368"/>
      <c r="AC17" s="372" t="s">
        <v>64</v>
      </c>
    </row>
    <row r="18" spans="1:29" ht="14.25" customHeight="1" x14ac:dyDescent="0.2">
      <c r="A18" s="359"/>
      <c r="B18" s="359"/>
      <c r="C18" s="360"/>
      <c r="D18" s="359"/>
      <c r="E18" s="359"/>
      <c r="F18" s="359" t="s">
        <v>20</v>
      </c>
      <c r="G18" s="359" t="s">
        <v>21</v>
      </c>
      <c r="H18" s="359" t="s">
        <v>22</v>
      </c>
      <c r="I18" s="359" t="s">
        <v>22</v>
      </c>
      <c r="J18" s="362"/>
      <c r="K18" s="362"/>
      <c r="L18" s="359"/>
      <c r="M18" s="359"/>
      <c r="N18" s="359"/>
      <c r="O18" s="359"/>
      <c r="P18" s="359"/>
      <c r="Q18" s="359"/>
      <c r="R18" s="36" t="s">
        <v>47</v>
      </c>
      <c r="S18" s="36" t="s">
        <v>46</v>
      </c>
      <c r="T18" s="359"/>
      <c r="U18" s="359"/>
      <c r="V18" s="364"/>
      <c r="W18" s="359"/>
      <c r="X18" s="365"/>
      <c r="Y18" s="365"/>
      <c r="Z18" s="369"/>
      <c r="AA18" s="370"/>
      <c r="AB18" s="371"/>
      <c r="AC18" s="372"/>
    </row>
    <row r="19" spans="1:29" ht="27.75" customHeight="1" x14ac:dyDescent="0.2">
      <c r="A19" s="373" t="s">
        <v>74</v>
      </c>
      <c r="B19" s="373"/>
      <c r="C19" s="373"/>
      <c r="D19" s="373"/>
      <c r="E19" s="373"/>
      <c r="F19" s="373"/>
      <c r="G19" s="373"/>
      <c r="H19" s="373"/>
      <c r="I19" s="373"/>
      <c r="J19" s="373"/>
      <c r="K19" s="373"/>
      <c r="L19" s="373"/>
      <c r="M19" s="373"/>
      <c r="N19" s="373"/>
      <c r="O19" s="373"/>
      <c r="P19" s="373"/>
      <c r="Q19" s="373"/>
      <c r="R19" s="373"/>
      <c r="S19" s="373"/>
      <c r="T19" s="373"/>
      <c r="U19" s="373"/>
      <c r="V19" s="373"/>
      <c r="W19" s="373"/>
      <c r="X19" s="55"/>
      <c r="Y19" s="55"/>
    </row>
    <row r="20" spans="1:29" ht="16.5" customHeight="1" x14ac:dyDescent="0.25">
      <c r="A20" s="374" t="s">
        <v>74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66"/>
      <c r="Y20" s="66"/>
    </row>
    <row r="21" spans="1:29" ht="14.25" customHeight="1" x14ac:dyDescent="0.25">
      <c r="A21" s="375" t="s">
        <v>75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6">
        <v>4607091389258</v>
      </c>
      <c r="E22" s="37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7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8"/>
      <c r="O22" s="378"/>
      <c r="P22" s="378"/>
      <c r="Q22" s="379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83"/>
      <c r="B23" s="383"/>
      <c r="C23" s="383"/>
      <c r="D23" s="383"/>
      <c r="E23" s="383"/>
      <c r="F23" s="383"/>
      <c r="G23" s="383"/>
      <c r="H23" s="383"/>
      <c r="I23" s="383"/>
      <c r="J23" s="383"/>
      <c r="K23" s="383"/>
      <c r="L23" s="384"/>
      <c r="M23" s="380" t="s">
        <v>43</v>
      </c>
      <c r="N23" s="381"/>
      <c r="O23" s="381"/>
      <c r="P23" s="381"/>
      <c r="Q23" s="381"/>
      <c r="R23" s="381"/>
      <c r="S23" s="382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83"/>
      <c r="B24" s="383"/>
      <c r="C24" s="383"/>
      <c r="D24" s="383"/>
      <c r="E24" s="383"/>
      <c r="F24" s="383"/>
      <c r="G24" s="383"/>
      <c r="H24" s="383"/>
      <c r="I24" s="383"/>
      <c r="J24" s="383"/>
      <c r="K24" s="383"/>
      <c r="L24" s="384"/>
      <c r="M24" s="380" t="s">
        <v>43</v>
      </c>
      <c r="N24" s="381"/>
      <c r="O24" s="381"/>
      <c r="P24" s="381"/>
      <c r="Q24" s="381"/>
      <c r="R24" s="381"/>
      <c r="S24" s="382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5" t="s">
        <v>79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76">
        <v>4607091383881</v>
      </c>
      <c r="E26" s="37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8"/>
      <c r="O26" s="378"/>
      <c r="P26" s="378"/>
      <c r="Q26" s="379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76">
        <v>4607091388237</v>
      </c>
      <c r="E27" s="376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8"/>
      <c r="O27" s="378"/>
      <c r="P27" s="378"/>
      <c r="Q27" s="379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76">
        <v>4607091383935</v>
      </c>
      <c r="E28" s="376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8"/>
      <c r="O28" s="378"/>
      <c r="P28" s="378"/>
      <c r="Q28" s="379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76">
        <v>4680115881853</v>
      </c>
      <c r="E29" s="37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8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8"/>
      <c r="O29" s="378"/>
      <c r="P29" s="378"/>
      <c r="Q29" s="379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76">
        <v>4607091383911</v>
      </c>
      <c r="E30" s="37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8"/>
      <c r="O30" s="378"/>
      <c r="P30" s="378"/>
      <c r="Q30" s="379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76">
        <v>4607091388244</v>
      </c>
      <c r="E31" s="37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8"/>
      <c r="O31" s="378"/>
      <c r="P31" s="378"/>
      <c r="Q31" s="379"/>
      <c r="R31" s="40" t="s">
        <v>48</v>
      </c>
      <c r="S31" s="40" t="s">
        <v>48</v>
      </c>
      <c r="T31" s="41" t="s">
        <v>0</v>
      </c>
      <c r="U31" s="59">
        <v>33.6</v>
      </c>
      <c r="V31" s="56">
        <f t="shared" si="0"/>
        <v>35.28</v>
      </c>
      <c r="W31" s="42">
        <f t="shared" si="1"/>
        <v>0.10542</v>
      </c>
      <c r="X31" s="69" t="s">
        <v>48</v>
      </c>
      <c r="Y31" s="70" t="s">
        <v>48</v>
      </c>
      <c r="AA31" s="315"/>
      <c r="AC31" s="78" t="s">
        <v>65</v>
      </c>
    </row>
    <row r="32" spans="1:29" x14ac:dyDescent="0.2">
      <c r="A32" s="383"/>
      <c r="B32" s="383"/>
      <c r="C32" s="383"/>
      <c r="D32" s="383"/>
      <c r="E32" s="383"/>
      <c r="F32" s="383"/>
      <c r="G32" s="383"/>
      <c r="H32" s="383"/>
      <c r="I32" s="383"/>
      <c r="J32" s="383"/>
      <c r="K32" s="383"/>
      <c r="L32" s="384"/>
      <c r="M32" s="380" t="s">
        <v>43</v>
      </c>
      <c r="N32" s="381"/>
      <c r="O32" s="381"/>
      <c r="P32" s="381"/>
      <c r="Q32" s="381"/>
      <c r="R32" s="381"/>
      <c r="S32" s="382"/>
      <c r="T32" s="43" t="s">
        <v>42</v>
      </c>
      <c r="U32" s="44">
        <f>IFERROR(U26/H26,"0")+IFERROR(U27/H27,"0")+IFERROR(U28/H28,"0")+IFERROR(U29/H29,"0")+IFERROR(U30/H30,"0")+IFERROR(U31/H31,"0")</f>
        <v>13.333333333333334</v>
      </c>
      <c r="V32" s="44">
        <f>IFERROR(V26/H26,"0")+IFERROR(V27/H27,"0")+IFERROR(V28/H28,"0")+IFERROR(V29/H29,"0")+IFERROR(V30/H30,"0")+IFERROR(V31/H31,"0")</f>
        <v>14</v>
      </c>
      <c r="W32" s="44">
        <f>IFERROR(IF(W26="",0,W26),"0")+IFERROR(IF(W27="",0,W27),"0")+IFERROR(IF(W28="",0,W28),"0")+IFERROR(IF(W29="",0,W29),"0")+IFERROR(IF(W30="",0,W30),"0")+IFERROR(IF(W31="",0,W31),"0")</f>
        <v>0.10542</v>
      </c>
      <c r="X32" s="68"/>
      <c r="Y32" s="68"/>
    </row>
    <row r="33" spans="1:29" x14ac:dyDescent="0.2">
      <c r="A33" s="383"/>
      <c r="B33" s="383"/>
      <c r="C33" s="383"/>
      <c r="D33" s="383"/>
      <c r="E33" s="383"/>
      <c r="F33" s="383"/>
      <c r="G33" s="383"/>
      <c r="H33" s="383"/>
      <c r="I33" s="383"/>
      <c r="J33" s="383"/>
      <c r="K33" s="383"/>
      <c r="L33" s="384"/>
      <c r="M33" s="380" t="s">
        <v>43</v>
      </c>
      <c r="N33" s="381"/>
      <c r="O33" s="381"/>
      <c r="P33" s="381"/>
      <c r="Q33" s="381"/>
      <c r="R33" s="381"/>
      <c r="S33" s="382"/>
      <c r="T33" s="43" t="s">
        <v>0</v>
      </c>
      <c r="U33" s="44">
        <f>IFERROR(SUM(U26:U31),"0")</f>
        <v>33.6</v>
      </c>
      <c r="V33" s="44">
        <f>IFERROR(SUM(V26:V31),"0")</f>
        <v>35.28</v>
      </c>
      <c r="W33" s="43"/>
      <c r="X33" s="68"/>
      <c r="Y33" s="68"/>
    </row>
    <row r="34" spans="1:29" ht="14.25" customHeight="1" x14ac:dyDescent="0.25">
      <c r="A34" s="375" t="s">
        <v>92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75"/>
      <c r="O34" s="375"/>
      <c r="P34" s="375"/>
      <c r="Q34" s="375"/>
      <c r="R34" s="375"/>
      <c r="S34" s="375"/>
      <c r="T34" s="375"/>
      <c r="U34" s="375"/>
      <c r="V34" s="375"/>
      <c r="W34" s="375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76">
        <v>4607091388503</v>
      </c>
      <c r="E35" s="376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8"/>
      <c r="O35" s="378"/>
      <c r="P35" s="378"/>
      <c r="Q35" s="379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76">
        <v>4680115880139</v>
      </c>
      <c r="E36" s="376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9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8"/>
      <c r="O36" s="378"/>
      <c r="P36" s="378"/>
      <c r="Q36" s="379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">
      <c r="A37" s="383"/>
      <c r="B37" s="383"/>
      <c r="C37" s="383"/>
      <c r="D37" s="383"/>
      <c r="E37" s="383"/>
      <c r="F37" s="383"/>
      <c r="G37" s="383"/>
      <c r="H37" s="383"/>
      <c r="I37" s="383"/>
      <c r="J37" s="383"/>
      <c r="K37" s="383"/>
      <c r="L37" s="384"/>
      <c r="M37" s="380" t="s">
        <v>43</v>
      </c>
      <c r="N37" s="381"/>
      <c r="O37" s="381"/>
      <c r="P37" s="381"/>
      <c r="Q37" s="381"/>
      <c r="R37" s="381"/>
      <c r="S37" s="382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83"/>
      <c r="B38" s="383"/>
      <c r="C38" s="383"/>
      <c r="D38" s="383"/>
      <c r="E38" s="383"/>
      <c r="F38" s="383"/>
      <c r="G38" s="383"/>
      <c r="H38" s="383"/>
      <c r="I38" s="383"/>
      <c r="J38" s="383"/>
      <c r="K38" s="383"/>
      <c r="L38" s="384"/>
      <c r="M38" s="380" t="s">
        <v>43</v>
      </c>
      <c r="N38" s="381"/>
      <c r="O38" s="381"/>
      <c r="P38" s="381"/>
      <c r="Q38" s="381"/>
      <c r="R38" s="381"/>
      <c r="S38" s="382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5" t="s">
        <v>100</v>
      </c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75"/>
      <c r="O39" s="375"/>
      <c r="P39" s="375"/>
      <c r="Q39" s="375"/>
      <c r="R39" s="375"/>
      <c r="S39" s="375"/>
      <c r="T39" s="375"/>
      <c r="U39" s="375"/>
      <c r="V39" s="375"/>
      <c r="W39" s="375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76">
        <v>4607091388282</v>
      </c>
      <c r="E40" s="376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8"/>
      <c r="O40" s="378"/>
      <c r="P40" s="378"/>
      <c r="Q40" s="379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">
      <c r="A41" s="383"/>
      <c r="B41" s="383"/>
      <c r="C41" s="383"/>
      <c r="D41" s="383"/>
      <c r="E41" s="383"/>
      <c r="F41" s="383"/>
      <c r="G41" s="383"/>
      <c r="H41" s="383"/>
      <c r="I41" s="383"/>
      <c r="J41" s="383"/>
      <c r="K41" s="383"/>
      <c r="L41" s="384"/>
      <c r="M41" s="380" t="s">
        <v>43</v>
      </c>
      <c r="N41" s="381"/>
      <c r="O41" s="381"/>
      <c r="P41" s="381"/>
      <c r="Q41" s="381"/>
      <c r="R41" s="381"/>
      <c r="S41" s="382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83"/>
      <c r="B42" s="383"/>
      <c r="C42" s="383"/>
      <c r="D42" s="383"/>
      <c r="E42" s="383"/>
      <c r="F42" s="383"/>
      <c r="G42" s="383"/>
      <c r="H42" s="383"/>
      <c r="I42" s="383"/>
      <c r="J42" s="383"/>
      <c r="K42" s="383"/>
      <c r="L42" s="384"/>
      <c r="M42" s="380" t="s">
        <v>43</v>
      </c>
      <c r="N42" s="381"/>
      <c r="O42" s="381"/>
      <c r="P42" s="381"/>
      <c r="Q42" s="381"/>
      <c r="R42" s="381"/>
      <c r="S42" s="382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5" t="s">
        <v>104</v>
      </c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75"/>
      <c r="O43" s="375"/>
      <c r="P43" s="375"/>
      <c r="Q43" s="375"/>
      <c r="R43" s="375"/>
      <c r="S43" s="375"/>
      <c r="T43" s="375"/>
      <c r="U43" s="375"/>
      <c r="V43" s="375"/>
      <c r="W43" s="375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76">
        <v>4607091389111</v>
      </c>
      <c r="E44" s="376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394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8"/>
      <c r="O44" s="378"/>
      <c r="P44" s="378"/>
      <c r="Q44" s="379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">
      <c r="A45" s="383"/>
      <c r="B45" s="383"/>
      <c r="C45" s="383"/>
      <c r="D45" s="383"/>
      <c r="E45" s="383"/>
      <c r="F45" s="383"/>
      <c r="G45" s="383"/>
      <c r="H45" s="383"/>
      <c r="I45" s="383"/>
      <c r="J45" s="383"/>
      <c r="K45" s="383"/>
      <c r="L45" s="384"/>
      <c r="M45" s="380" t="s">
        <v>43</v>
      </c>
      <c r="N45" s="381"/>
      <c r="O45" s="381"/>
      <c r="P45" s="381"/>
      <c r="Q45" s="381"/>
      <c r="R45" s="381"/>
      <c r="S45" s="382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83"/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4"/>
      <c r="M46" s="380" t="s">
        <v>43</v>
      </c>
      <c r="N46" s="381"/>
      <c r="O46" s="381"/>
      <c r="P46" s="381"/>
      <c r="Q46" s="381"/>
      <c r="R46" s="381"/>
      <c r="S46" s="382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73" t="s">
        <v>107</v>
      </c>
      <c r="B47" s="373"/>
      <c r="C47" s="373"/>
      <c r="D47" s="373"/>
      <c r="E47" s="373"/>
      <c r="F47" s="373"/>
      <c r="G47" s="373"/>
      <c r="H47" s="373"/>
      <c r="I47" s="373"/>
      <c r="J47" s="373"/>
      <c r="K47" s="373"/>
      <c r="L47" s="373"/>
      <c r="M47" s="373"/>
      <c r="N47" s="373"/>
      <c r="O47" s="373"/>
      <c r="P47" s="373"/>
      <c r="Q47" s="373"/>
      <c r="R47" s="373"/>
      <c r="S47" s="373"/>
      <c r="T47" s="373"/>
      <c r="U47" s="373"/>
      <c r="V47" s="373"/>
      <c r="W47" s="373"/>
      <c r="X47" s="55"/>
      <c r="Y47" s="55"/>
    </row>
    <row r="48" spans="1:29" ht="16.5" customHeight="1" x14ac:dyDescent="0.25">
      <c r="A48" s="374" t="s">
        <v>108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66"/>
      <c r="Y48" s="66"/>
    </row>
    <row r="49" spans="1:29" ht="14.25" customHeight="1" x14ac:dyDescent="0.25">
      <c r="A49" s="375" t="s">
        <v>109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76">
        <v>4680115881440</v>
      </c>
      <c r="E50" s="376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3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8"/>
      <c r="O50" s="378"/>
      <c r="P50" s="378"/>
      <c r="Q50" s="379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76">
        <v>4680115881433</v>
      </c>
      <c r="E51" s="376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3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8"/>
      <c r="O51" s="378"/>
      <c r="P51" s="378"/>
      <c r="Q51" s="379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83"/>
      <c r="B52" s="383"/>
      <c r="C52" s="383"/>
      <c r="D52" s="383"/>
      <c r="E52" s="383"/>
      <c r="F52" s="383"/>
      <c r="G52" s="383"/>
      <c r="H52" s="383"/>
      <c r="I52" s="383"/>
      <c r="J52" s="383"/>
      <c r="K52" s="383"/>
      <c r="L52" s="384"/>
      <c r="M52" s="380" t="s">
        <v>43</v>
      </c>
      <c r="N52" s="381"/>
      <c r="O52" s="381"/>
      <c r="P52" s="381"/>
      <c r="Q52" s="381"/>
      <c r="R52" s="381"/>
      <c r="S52" s="382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83"/>
      <c r="B53" s="383"/>
      <c r="C53" s="383"/>
      <c r="D53" s="383"/>
      <c r="E53" s="383"/>
      <c r="F53" s="383"/>
      <c r="G53" s="383"/>
      <c r="H53" s="383"/>
      <c r="I53" s="383"/>
      <c r="J53" s="383"/>
      <c r="K53" s="383"/>
      <c r="L53" s="384"/>
      <c r="M53" s="380" t="s">
        <v>43</v>
      </c>
      <c r="N53" s="381"/>
      <c r="O53" s="381"/>
      <c r="P53" s="381"/>
      <c r="Q53" s="381"/>
      <c r="R53" s="381"/>
      <c r="S53" s="382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74" t="s">
        <v>115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66"/>
      <c r="Y54" s="66"/>
    </row>
    <row r="55" spans="1:29" ht="14.25" customHeight="1" x14ac:dyDescent="0.25">
      <c r="A55" s="375" t="s">
        <v>116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76">
        <v>4680115881426</v>
      </c>
      <c r="E56" s="376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39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8"/>
      <c r="O56" s="378"/>
      <c r="P56" s="378"/>
      <c r="Q56" s="379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76">
        <v>4680115881419</v>
      </c>
      <c r="E57" s="376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3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8"/>
      <c r="O57" s="378"/>
      <c r="P57" s="378"/>
      <c r="Q57" s="379"/>
      <c r="R57" s="40" t="s">
        <v>48</v>
      </c>
      <c r="S57" s="40" t="s">
        <v>48</v>
      </c>
      <c r="T57" s="41" t="s">
        <v>0</v>
      </c>
      <c r="U57" s="59">
        <v>122.4</v>
      </c>
      <c r="V57" s="56">
        <f>IFERROR(IF(U57="",0,CEILING((U57/$H57),1)*$H57),"")</f>
        <v>126</v>
      </c>
      <c r="W57" s="42">
        <f>IFERROR(IF(V57=0,"",ROUNDUP(V57/H57,0)*0.00937),"")</f>
        <v>0.26235999999999998</v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76">
        <v>4680115881525</v>
      </c>
      <c r="E58" s="376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399" t="s">
        <v>123</v>
      </c>
      <c r="N58" s="378"/>
      <c r="O58" s="378"/>
      <c r="P58" s="378"/>
      <c r="Q58" s="379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3"/>
      <c r="B59" s="383"/>
      <c r="C59" s="383"/>
      <c r="D59" s="383"/>
      <c r="E59" s="383"/>
      <c r="F59" s="383"/>
      <c r="G59" s="383"/>
      <c r="H59" s="383"/>
      <c r="I59" s="383"/>
      <c r="J59" s="383"/>
      <c r="K59" s="383"/>
      <c r="L59" s="384"/>
      <c r="M59" s="380" t="s">
        <v>43</v>
      </c>
      <c r="N59" s="381"/>
      <c r="O59" s="381"/>
      <c r="P59" s="381"/>
      <c r="Q59" s="381"/>
      <c r="R59" s="381"/>
      <c r="S59" s="382"/>
      <c r="T59" s="43" t="s">
        <v>42</v>
      </c>
      <c r="U59" s="44">
        <f>IFERROR(U56/H56,"0")+IFERROR(U57/H57,"0")+IFERROR(U58/H58,"0")</f>
        <v>27.200000000000003</v>
      </c>
      <c r="V59" s="44">
        <f>IFERROR(V56/H56,"0")+IFERROR(V57/H57,"0")+IFERROR(V58/H58,"0")</f>
        <v>28</v>
      </c>
      <c r="W59" s="44">
        <f>IFERROR(IF(W56="",0,W56),"0")+IFERROR(IF(W57="",0,W57),"0")+IFERROR(IF(W58="",0,W58),"0")</f>
        <v>0.26235999999999998</v>
      </c>
      <c r="X59" s="68"/>
      <c r="Y59" s="68"/>
    </row>
    <row r="60" spans="1:29" x14ac:dyDescent="0.2">
      <c r="A60" s="383"/>
      <c r="B60" s="383"/>
      <c r="C60" s="383"/>
      <c r="D60" s="383"/>
      <c r="E60" s="383"/>
      <c r="F60" s="383"/>
      <c r="G60" s="383"/>
      <c r="H60" s="383"/>
      <c r="I60" s="383"/>
      <c r="J60" s="383"/>
      <c r="K60" s="383"/>
      <c r="L60" s="384"/>
      <c r="M60" s="380" t="s">
        <v>43</v>
      </c>
      <c r="N60" s="381"/>
      <c r="O60" s="381"/>
      <c r="P60" s="381"/>
      <c r="Q60" s="381"/>
      <c r="R60" s="381"/>
      <c r="S60" s="382"/>
      <c r="T60" s="43" t="s">
        <v>0</v>
      </c>
      <c r="U60" s="44">
        <f>IFERROR(SUM(U56:U58),"0")</f>
        <v>122.4</v>
      </c>
      <c r="V60" s="44">
        <f>IFERROR(SUM(V56:V58),"0")</f>
        <v>126</v>
      </c>
      <c r="W60" s="43"/>
      <c r="X60" s="68"/>
      <c r="Y60" s="68"/>
    </row>
    <row r="61" spans="1:29" ht="16.5" customHeight="1" x14ac:dyDescent="0.25">
      <c r="A61" s="374" t="s">
        <v>107</v>
      </c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4"/>
      <c r="O61" s="374"/>
      <c r="P61" s="374"/>
      <c r="Q61" s="374"/>
      <c r="R61" s="374"/>
      <c r="S61" s="374"/>
      <c r="T61" s="374"/>
      <c r="U61" s="374"/>
      <c r="V61" s="374"/>
      <c r="W61" s="374"/>
      <c r="X61" s="66"/>
      <c r="Y61" s="66"/>
    </row>
    <row r="62" spans="1:29" ht="14.25" customHeight="1" x14ac:dyDescent="0.25">
      <c r="A62" s="375" t="s">
        <v>116</v>
      </c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75"/>
      <c r="O62" s="375"/>
      <c r="P62" s="375"/>
      <c r="Q62" s="375"/>
      <c r="R62" s="375"/>
      <c r="S62" s="375"/>
      <c r="T62" s="375"/>
      <c r="U62" s="375"/>
      <c r="V62" s="375"/>
      <c r="W62" s="375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76">
        <v>4607091382945</v>
      </c>
      <c r="E63" s="376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40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8"/>
      <c r="O63" s="378"/>
      <c r="P63" s="378"/>
      <c r="Q63" s="379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76">
        <v>4607091385670</v>
      </c>
      <c r="E64" s="376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4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8"/>
      <c r="O64" s="378"/>
      <c r="P64" s="378"/>
      <c r="Q64" s="379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76">
        <v>4680115881327</v>
      </c>
      <c r="E65" s="376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40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8"/>
      <c r="O65" s="378"/>
      <c r="P65" s="378"/>
      <c r="Q65" s="379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76">
        <v>4607091388312</v>
      </c>
      <c r="E66" s="376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40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8"/>
      <c r="O66" s="378"/>
      <c r="P66" s="378"/>
      <c r="Q66" s="379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76">
        <v>4680115882133</v>
      </c>
      <c r="E67" s="376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404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78"/>
      <c r="O67" s="378"/>
      <c r="P67" s="378"/>
      <c r="Q67" s="379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76">
        <v>4607091382952</v>
      </c>
      <c r="E68" s="376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4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8"/>
      <c r="O68" s="378"/>
      <c r="P68" s="378"/>
      <c r="Q68" s="379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76">
        <v>4607091385687</v>
      </c>
      <c r="E69" s="376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8"/>
      <c r="O69" s="378"/>
      <c r="P69" s="378"/>
      <c r="Q69" s="379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76">
        <v>4680115882539</v>
      </c>
      <c r="E70" s="376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407" t="s">
        <v>142</v>
      </c>
      <c r="N70" s="378"/>
      <c r="O70" s="378"/>
      <c r="P70" s="378"/>
      <c r="Q70" s="379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76">
        <v>4607091384604</v>
      </c>
      <c r="E71" s="376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40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8"/>
      <c r="O71" s="378"/>
      <c r="P71" s="378"/>
      <c r="Q71" s="379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76">
        <v>4680115880283</v>
      </c>
      <c r="E72" s="376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4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8"/>
      <c r="O72" s="378"/>
      <c r="P72" s="378"/>
      <c r="Q72" s="379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76">
        <v>4680115881518</v>
      </c>
      <c r="E73" s="37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4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8"/>
      <c r="O73" s="378"/>
      <c r="P73" s="378"/>
      <c r="Q73" s="379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76">
        <v>4680115881303</v>
      </c>
      <c r="E74" s="376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4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8"/>
      <c r="O74" s="378"/>
      <c r="P74" s="378"/>
      <c r="Q74" s="379"/>
      <c r="R74" s="40" t="s">
        <v>48</v>
      </c>
      <c r="S74" s="40" t="s">
        <v>48</v>
      </c>
      <c r="T74" s="41" t="s">
        <v>0</v>
      </c>
      <c r="U74" s="59">
        <v>270</v>
      </c>
      <c r="V74" s="56">
        <f t="shared" si="2"/>
        <v>270</v>
      </c>
      <c r="W74" s="42">
        <f t="shared" si="3"/>
        <v>0.56220000000000003</v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76">
        <v>4607091381986</v>
      </c>
      <c r="E75" s="376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412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8"/>
      <c r="O75" s="378"/>
      <c r="P75" s="378"/>
      <c r="Q75" s="379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76">
        <v>4607091388466</v>
      </c>
      <c r="E76" s="376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41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8"/>
      <c r="O76" s="378"/>
      <c r="P76" s="378"/>
      <c r="Q76" s="379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76">
        <v>4680115880269</v>
      </c>
      <c r="E77" s="376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4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8"/>
      <c r="O77" s="378"/>
      <c r="P77" s="378"/>
      <c r="Q77" s="379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76">
        <v>4680115880429</v>
      </c>
      <c r="E78" s="376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4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8"/>
      <c r="O78" s="378"/>
      <c r="P78" s="378"/>
      <c r="Q78" s="379"/>
      <c r="R78" s="40" t="s">
        <v>48</v>
      </c>
      <c r="S78" s="40" t="s">
        <v>48</v>
      </c>
      <c r="T78" s="41" t="s">
        <v>0</v>
      </c>
      <c r="U78" s="59">
        <v>112.5</v>
      </c>
      <c r="V78" s="56">
        <f t="shared" si="2"/>
        <v>112.5</v>
      </c>
      <c r="W78" s="42">
        <f>IFERROR(IF(V78=0,"",ROUNDUP(V78/H78,0)*0.00937),"")</f>
        <v>0.23424999999999999</v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76">
        <v>4680115881457</v>
      </c>
      <c r="E79" s="376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4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8"/>
      <c r="O79" s="378"/>
      <c r="P79" s="378"/>
      <c r="Q79" s="379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3"/>
      <c r="B80" s="383"/>
      <c r="C80" s="383"/>
      <c r="D80" s="383"/>
      <c r="E80" s="383"/>
      <c r="F80" s="383"/>
      <c r="G80" s="383"/>
      <c r="H80" s="383"/>
      <c r="I80" s="383"/>
      <c r="J80" s="383"/>
      <c r="K80" s="383"/>
      <c r="L80" s="384"/>
      <c r="M80" s="380" t="s">
        <v>43</v>
      </c>
      <c r="N80" s="381"/>
      <c r="O80" s="381"/>
      <c r="P80" s="381"/>
      <c r="Q80" s="381"/>
      <c r="R80" s="381"/>
      <c r="S80" s="382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85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85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0.79644999999999999</v>
      </c>
      <c r="X80" s="68"/>
      <c r="Y80" s="68"/>
    </row>
    <row r="81" spans="1:29" x14ac:dyDescent="0.2">
      <c r="A81" s="383"/>
      <c r="B81" s="383"/>
      <c r="C81" s="383"/>
      <c r="D81" s="383"/>
      <c r="E81" s="383"/>
      <c r="F81" s="383"/>
      <c r="G81" s="383"/>
      <c r="H81" s="383"/>
      <c r="I81" s="383"/>
      <c r="J81" s="383"/>
      <c r="K81" s="383"/>
      <c r="L81" s="384"/>
      <c r="M81" s="380" t="s">
        <v>43</v>
      </c>
      <c r="N81" s="381"/>
      <c r="O81" s="381"/>
      <c r="P81" s="381"/>
      <c r="Q81" s="381"/>
      <c r="R81" s="381"/>
      <c r="S81" s="382"/>
      <c r="T81" s="43" t="s">
        <v>0</v>
      </c>
      <c r="U81" s="44">
        <f>IFERROR(SUM(U63:U79),"0")</f>
        <v>382.5</v>
      </c>
      <c r="V81" s="44">
        <f>IFERROR(SUM(V63:V79),"0")</f>
        <v>382.5</v>
      </c>
      <c r="W81" s="43"/>
      <c r="X81" s="68"/>
      <c r="Y81" s="68"/>
    </row>
    <row r="82" spans="1:29" ht="14.25" customHeight="1" x14ac:dyDescent="0.25">
      <c r="A82" s="375" t="s">
        <v>109</v>
      </c>
      <c r="B82" s="375"/>
      <c r="C82" s="375"/>
      <c r="D82" s="375"/>
      <c r="E82" s="375"/>
      <c r="F82" s="375"/>
      <c r="G82" s="375"/>
      <c r="H82" s="375"/>
      <c r="I82" s="375"/>
      <c r="J82" s="375"/>
      <c r="K82" s="375"/>
      <c r="L82" s="375"/>
      <c r="M82" s="375"/>
      <c r="N82" s="375"/>
      <c r="O82" s="375"/>
      <c r="P82" s="375"/>
      <c r="Q82" s="375"/>
      <c r="R82" s="375"/>
      <c r="S82" s="375"/>
      <c r="T82" s="375"/>
      <c r="U82" s="375"/>
      <c r="V82" s="375"/>
      <c r="W82" s="375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76">
        <v>4607091388442</v>
      </c>
      <c r="E83" s="376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417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8"/>
      <c r="O83" s="378"/>
      <c r="P83" s="378"/>
      <c r="Q83" s="379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76">
        <v>4607091384789</v>
      </c>
      <c r="E84" s="376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418" t="s">
        <v>165</v>
      </c>
      <c r="N84" s="378"/>
      <c r="O84" s="378"/>
      <c r="P84" s="378"/>
      <c r="Q84" s="379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76">
        <v>4680115881488</v>
      </c>
      <c r="E85" s="376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4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8"/>
      <c r="O85" s="378"/>
      <c r="P85" s="378"/>
      <c r="Q85" s="379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76">
        <v>4607091384765</v>
      </c>
      <c r="E86" s="376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420" t="s">
        <v>170</v>
      </c>
      <c r="N86" s="378"/>
      <c r="O86" s="378"/>
      <c r="P86" s="378"/>
      <c r="Q86" s="379"/>
      <c r="R86" s="40" t="s">
        <v>48</v>
      </c>
      <c r="S86" s="40" t="s">
        <v>48</v>
      </c>
      <c r="T86" s="41" t="s">
        <v>0</v>
      </c>
      <c r="U86" s="59">
        <v>75.476470588235287</v>
      </c>
      <c r="V86" s="56">
        <f t="shared" si="4"/>
        <v>75.599999999999994</v>
      </c>
      <c r="W86" s="42">
        <f>IFERROR(IF(V86=0,"",ROUNDUP(V86/H86,0)*0.00753),"")</f>
        <v>0.22590000000000002</v>
      </c>
      <c r="X86" s="69" t="s">
        <v>48</v>
      </c>
      <c r="Y86" s="70" t="s">
        <v>48</v>
      </c>
      <c r="AA86" s="61">
        <f>Z86/G86</f>
        <v>0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76">
        <v>4680115880658</v>
      </c>
      <c r="E87" s="376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4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8"/>
      <c r="O87" s="378"/>
      <c r="P87" s="378"/>
      <c r="Q87" s="379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76">
        <v>4607091381962</v>
      </c>
      <c r="E88" s="376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42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8"/>
      <c r="O88" s="378"/>
      <c r="P88" s="378"/>
      <c r="Q88" s="379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83"/>
      <c r="B89" s="383"/>
      <c r="C89" s="383"/>
      <c r="D89" s="383"/>
      <c r="E89" s="383"/>
      <c r="F89" s="383"/>
      <c r="G89" s="383"/>
      <c r="H89" s="383"/>
      <c r="I89" s="383"/>
      <c r="J89" s="383"/>
      <c r="K89" s="383"/>
      <c r="L89" s="384"/>
      <c r="M89" s="380" t="s">
        <v>43</v>
      </c>
      <c r="N89" s="381"/>
      <c r="O89" s="381"/>
      <c r="P89" s="381"/>
      <c r="Q89" s="381"/>
      <c r="R89" s="381"/>
      <c r="S89" s="382"/>
      <c r="T89" s="43" t="s">
        <v>42</v>
      </c>
      <c r="U89" s="44">
        <f>IFERROR(U83/H83,"0")+IFERROR(U84/H84,"0")+IFERROR(U85/H85,"0")+IFERROR(U86/H86,"0")+IFERROR(U87/H87,"0")+IFERROR(U88/H88,"0")</f>
        <v>29.950980392156861</v>
      </c>
      <c r="V89" s="44">
        <f>IFERROR(V83/H83,"0")+IFERROR(V84/H84,"0")+IFERROR(V85/H85,"0")+IFERROR(V86/H86,"0")+IFERROR(V87/H87,"0")+IFERROR(V88/H88,"0")</f>
        <v>29.999999999999996</v>
      </c>
      <c r="W89" s="44">
        <f>IFERROR(IF(W83="",0,W83),"0")+IFERROR(IF(W84="",0,W84),"0")+IFERROR(IF(W85="",0,W85),"0")+IFERROR(IF(W86="",0,W86),"0")+IFERROR(IF(W87="",0,W87),"0")+IFERROR(IF(W88="",0,W88),"0")</f>
        <v>0.22590000000000002</v>
      </c>
      <c r="X89" s="68"/>
      <c r="Y89" s="68"/>
    </row>
    <row r="90" spans="1:29" x14ac:dyDescent="0.2">
      <c r="A90" s="383"/>
      <c r="B90" s="383"/>
      <c r="C90" s="383"/>
      <c r="D90" s="383"/>
      <c r="E90" s="383"/>
      <c r="F90" s="383"/>
      <c r="G90" s="383"/>
      <c r="H90" s="383"/>
      <c r="I90" s="383"/>
      <c r="J90" s="383"/>
      <c r="K90" s="383"/>
      <c r="L90" s="384"/>
      <c r="M90" s="380" t="s">
        <v>43</v>
      </c>
      <c r="N90" s="381"/>
      <c r="O90" s="381"/>
      <c r="P90" s="381"/>
      <c r="Q90" s="381"/>
      <c r="R90" s="381"/>
      <c r="S90" s="382"/>
      <c r="T90" s="43" t="s">
        <v>0</v>
      </c>
      <c r="U90" s="44">
        <f>IFERROR(SUM(U83:U88),"0")</f>
        <v>75.476470588235287</v>
      </c>
      <c r="V90" s="44">
        <f>IFERROR(SUM(V83:V88),"0")</f>
        <v>75.599999999999994</v>
      </c>
      <c r="W90" s="43"/>
      <c r="X90" s="68"/>
      <c r="Y90" s="68"/>
    </row>
    <row r="91" spans="1:29" ht="14.25" customHeight="1" x14ac:dyDescent="0.25">
      <c r="A91" s="375" t="s">
        <v>75</v>
      </c>
      <c r="B91" s="375"/>
      <c r="C91" s="375"/>
      <c r="D91" s="375"/>
      <c r="E91" s="375"/>
      <c r="F91" s="375"/>
      <c r="G91" s="375"/>
      <c r="H91" s="375"/>
      <c r="I91" s="375"/>
      <c r="J91" s="375"/>
      <c r="K91" s="375"/>
      <c r="L91" s="375"/>
      <c r="M91" s="375"/>
      <c r="N91" s="375"/>
      <c r="O91" s="375"/>
      <c r="P91" s="375"/>
      <c r="Q91" s="375"/>
      <c r="R91" s="375"/>
      <c r="S91" s="375"/>
      <c r="T91" s="375"/>
      <c r="U91" s="375"/>
      <c r="V91" s="375"/>
      <c r="W91" s="375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76">
        <v>4607091387667</v>
      </c>
      <c r="E92" s="376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8"/>
      <c r="O92" s="378"/>
      <c r="P92" s="378"/>
      <c r="Q92" s="379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76">
        <v>4607091387636</v>
      </c>
      <c r="E93" s="376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8"/>
      <c r="O93" s="378"/>
      <c r="P93" s="378"/>
      <c r="Q93" s="379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76">
        <v>4607091384727</v>
      </c>
      <c r="E94" s="376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42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8"/>
      <c r="O94" s="378"/>
      <c r="P94" s="378"/>
      <c r="Q94" s="379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76">
        <v>4607091386745</v>
      </c>
      <c r="E95" s="376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8"/>
      <c r="O95" s="378"/>
      <c r="P95" s="378"/>
      <c r="Q95" s="379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76">
        <v>4607091382426</v>
      </c>
      <c r="E96" s="37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4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8"/>
      <c r="O96" s="378"/>
      <c r="P96" s="378"/>
      <c r="Q96" s="379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76">
        <v>4607091386547</v>
      </c>
      <c r="E97" s="376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4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8"/>
      <c r="O97" s="378"/>
      <c r="P97" s="378"/>
      <c r="Q97" s="379"/>
      <c r="R97" s="40" t="s">
        <v>48</v>
      </c>
      <c r="S97" s="40" t="s">
        <v>48</v>
      </c>
      <c r="T97" s="41" t="s">
        <v>0</v>
      </c>
      <c r="U97" s="59">
        <v>61.249999999999993</v>
      </c>
      <c r="V97" s="56">
        <f t="shared" si="5"/>
        <v>61.599999999999994</v>
      </c>
      <c r="W97" s="42">
        <f>IFERROR(IF(V97=0,"",ROUNDUP(V97/H97,0)*0.00502),"")</f>
        <v>0.11044000000000001</v>
      </c>
      <c r="X97" s="69" t="s">
        <v>48</v>
      </c>
      <c r="Y97" s="70" t="s">
        <v>48</v>
      </c>
      <c r="AA97" s="61">
        <f>Z97/G97</f>
        <v>0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76">
        <v>4607091384703</v>
      </c>
      <c r="E98" s="376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4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8"/>
      <c r="O98" s="378"/>
      <c r="P98" s="378"/>
      <c r="Q98" s="379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76">
        <v>4607091384734</v>
      </c>
      <c r="E99" s="376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8"/>
      <c r="O99" s="378"/>
      <c r="P99" s="378"/>
      <c r="Q99" s="379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76">
        <v>4607091382464</v>
      </c>
      <c r="E100" s="376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4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8"/>
      <c r="O100" s="378"/>
      <c r="P100" s="378"/>
      <c r="Q100" s="379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83"/>
      <c r="B101" s="383"/>
      <c r="C101" s="383"/>
      <c r="D101" s="383"/>
      <c r="E101" s="383"/>
      <c r="F101" s="383"/>
      <c r="G101" s="383"/>
      <c r="H101" s="383"/>
      <c r="I101" s="383"/>
      <c r="J101" s="383"/>
      <c r="K101" s="383"/>
      <c r="L101" s="384"/>
      <c r="M101" s="380" t="s">
        <v>43</v>
      </c>
      <c r="N101" s="381"/>
      <c r="O101" s="381"/>
      <c r="P101" s="381"/>
      <c r="Q101" s="381"/>
      <c r="R101" s="381"/>
      <c r="S101" s="382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21.875</v>
      </c>
      <c r="V101" s="44">
        <f>IFERROR(V92/H92,"0")+IFERROR(V93/H93,"0")+IFERROR(V94/H94,"0")+IFERROR(V95/H95,"0")+IFERROR(V96/H96,"0")+IFERROR(V97/H97,"0")+IFERROR(V98/H98,"0")+IFERROR(V99/H99,"0")+IFERROR(V100/H100,"0")</f>
        <v>22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0.11044000000000001</v>
      </c>
      <c r="X101" s="68"/>
      <c r="Y101" s="68"/>
    </row>
    <row r="102" spans="1:29" x14ac:dyDescent="0.2">
      <c r="A102" s="383"/>
      <c r="B102" s="383"/>
      <c r="C102" s="383"/>
      <c r="D102" s="383"/>
      <c r="E102" s="383"/>
      <c r="F102" s="383"/>
      <c r="G102" s="383"/>
      <c r="H102" s="383"/>
      <c r="I102" s="383"/>
      <c r="J102" s="383"/>
      <c r="K102" s="383"/>
      <c r="L102" s="384"/>
      <c r="M102" s="380" t="s">
        <v>43</v>
      </c>
      <c r="N102" s="381"/>
      <c r="O102" s="381"/>
      <c r="P102" s="381"/>
      <c r="Q102" s="381"/>
      <c r="R102" s="381"/>
      <c r="S102" s="382"/>
      <c r="T102" s="43" t="s">
        <v>0</v>
      </c>
      <c r="U102" s="44">
        <f>IFERROR(SUM(U92:U100),"0")</f>
        <v>61.249999999999993</v>
      </c>
      <c r="V102" s="44">
        <f>IFERROR(SUM(V92:V100),"0")</f>
        <v>61.599999999999994</v>
      </c>
      <c r="W102" s="43"/>
      <c r="X102" s="68"/>
      <c r="Y102" s="68"/>
    </row>
    <row r="103" spans="1:29" ht="14.25" customHeight="1" x14ac:dyDescent="0.25">
      <c r="A103" s="375" t="s">
        <v>79</v>
      </c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75"/>
      <c r="O103" s="375"/>
      <c r="P103" s="375"/>
      <c r="Q103" s="375"/>
      <c r="R103" s="375"/>
      <c r="S103" s="375"/>
      <c r="T103" s="375"/>
      <c r="U103" s="375"/>
      <c r="V103" s="375"/>
      <c r="W103" s="375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76">
        <v>4607091386967</v>
      </c>
      <c r="E104" s="376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432" t="s">
        <v>195</v>
      </c>
      <c r="N104" s="378"/>
      <c r="O104" s="378"/>
      <c r="P104" s="378"/>
      <c r="Q104" s="379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76">
        <v>4607091385304</v>
      </c>
      <c r="E105" s="376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43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8"/>
      <c r="O105" s="378"/>
      <c r="P105" s="378"/>
      <c r="Q105" s="379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76">
        <v>4607091386264</v>
      </c>
      <c r="E106" s="376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43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8"/>
      <c r="O106" s="378"/>
      <c r="P106" s="378"/>
      <c r="Q106" s="379"/>
      <c r="R106" s="40" t="s">
        <v>48</v>
      </c>
      <c r="S106" s="40" t="s">
        <v>48</v>
      </c>
      <c r="T106" s="41" t="s">
        <v>0</v>
      </c>
      <c r="U106" s="59">
        <v>50</v>
      </c>
      <c r="V106" s="56">
        <f t="shared" si="6"/>
        <v>51</v>
      </c>
      <c r="W106" s="42">
        <f>IFERROR(IF(V106=0,"",ROUNDUP(V106/H106,0)*0.00753),"")</f>
        <v>0.12801000000000001</v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76">
        <v>4607091385731</v>
      </c>
      <c r="E107" s="376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435" t="s">
        <v>202</v>
      </c>
      <c r="N107" s="378"/>
      <c r="O107" s="378"/>
      <c r="P107" s="378"/>
      <c r="Q107" s="379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76">
        <v>4680115880214</v>
      </c>
      <c r="E108" s="376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436" t="s">
        <v>205</v>
      </c>
      <c r="N108" s="378"/>
      <c r="O108" s="378"/>
      <c r="P108" s="378"/>
      <c r="Q108" s="379"/>
      <c r="R108" s="40" t="s">
        <v>48</v>
      </c>
      <c r="S108" s="40" t="s">
        <v>48</v>
      </c>
      <c r="T108" s="41" t="s">
        <v>0</v>
      </c>
      <c r="U108" s="59">
        <v>179.33980891719744</v>
      </c>
      <c r="V108" s="56">
        <f t="shared" si="6"/>
        <v>180.9</v>
      </c>
      <c r="W108" s="42">
        <f>IFERROR(IF(V108=0,"",ROUNDUP(V108/H108,0)*0.00937),"")</f>
        <v>0.62778999999999996</v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76">
        <v>4680115880894</v>
      </c>
      <c r="E109" s="376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437" t="s">
        <v>208</v>
      </c>
      <c r="N109" s="378"/>
      <c r="O109" s="378"/>
      <c r="P109" s="378"/>
      <c r="Q109" s="379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76">
        <v>4607091385427</v>
      </c>
      <c r="E110" s="376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4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8"/>
      <c r="O110" s="378"/>
      <c r="P110" s="378"/>
      <c r="Q110" s="379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3"/>
      <c r="B111" s="383"/>
      <c r="C111" s="383"/>
      <c r="D111" s="383"/>
      <c r="E111" s="383"/>
      <c r="F111" s="383"/>
      <c r="G111" s="383"/>
      <c r="H111" s="383"/>
      <c r="I111" s="383"/>
      <c r="J111" s="383"/>
      <c r="K111" s="383"/>
      <c r="L111" s="384"/>
      <c r="M111" s="380" t="s">
        <v>43</v>
      </c>
      <c r="N111" s="381"/>
      <c r="O111" s="381"/>
      <c r="P111" s="381"/>
      <c r="Q111" s="381"/>
      <c r="R111" s="381"/>
      <c r="S111" s="382"/>
      <c r="T111" s="43" t="s">
        <v>42</v>
      </c>
      <c r="U111" s="44">
        <f>IFERROR(U104/H104,"0")+IFERROR(U105/H105,"0")+IFERROR(U106/H106,"0")+IFERROR(U107/H107,"0")+IFERROR(U108/H108,"0")+IFERROR(U109/H109,"0")+IFERROR(U110/H110,"0")</f>
        <v>83.088818117480542</v>
      </c>
      <c r="V111" s="44">
        <f>IFERROR(V104/H104,"0")+IFERROR(V105/H105,"0")+IFERROR(V106/H106,"0")+IFERROR(V107/H107,"0")+IFERROR(V108/H108,"0")+IFERROR(V109/H109,"0")+IFERROR(V110/H110,"0")</f>
        <v>84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0.75580000000000003</v>
      </c>
      <c r="X111" s="68"/>
      <c r="Y111" s="68"/>
    </row>
    <row r="112" spans="1:29" x14ac:dyDescent="0.2">
      <c r="A112" s="383"/>
      <c r="B112" s="383"/>
      <c r="C112" s="383"/>
      <c r="D112" s="383"/>
      <c r="E112" s="383"/>
      <c r="F112" s="383"/>
      <c r="G112" s="383"/>
      <c r="H112" s="383"/>
      <c r="I112" s="383"/>
      <c r="J112" s="383"/>
      <c r="K112" s="383"/>
      <c r="L112" s="384"/>
      <c r="M112" s="380" t="s">
        <v>43</v>
      </c>
      <c r="N112" s="381"/>
      <c r="O112" s="381"/>
      <c r="P112" s="381"/>
      <c r="Q112" s="381"/>
      <c r="R112" s="381"/>
      <c r="S112" s="382"/>
      <c r="T112" s="43" t="s">
        <v>0</v>
      </c>
      <c r="U112" s="44">
        <f>IFERROR(SUM(U104:U110),"0")</f>
        <v>229.33980891719744</v>
      </c>
      <c r="V112" s="44">
        <f>IFERROR(SUM(V104:V110),"0")</f>
        <v>231.9</v>
      </c>
      <c r="W112" s="43"/>
      <c r="X112" s="68"/>
      <c r="Y112" s="68"/>
    </row>
    <row r="113" spans="1:29" ht="14.25" customHeight="1" x14ac:dyDescent="0.25">
      <c r="A113" s="375" t="s">
        <v>211</v>
      </c>
      <c r="B113" s="375"/>
      <c r="C113" s="375"/>
      <c r="D113" s="375"/>
      <c r="E113" s="375"/>
      <c r="F113" s="375"/>
      <c r="G113" s="375"/>
      <c r="H113" s="375"/>
      <c r="I113" s="375"/>
      <c r="J113" s="375"/>
      <c r="K113" s="375"/>
      <c r="L113" s="375"/>
      <c r="M113" s="375"/>
      <c r="N113" s="375"/>
      <c r="O113" s="375"/>
      <c r="P113" s="375"/>
      <c r="Q113" s="375"/>
      <c r="R113" s="375"/>
      <c r="S113" s="375"/>
      <c r="T113" s="375"/>
      <c r="U113" s="375"/>
      <c r="V113" s="375"/>
      <c r="W113" s="375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76">
        <v>4607091383065</v>
      </c>
      <c r="E114" s="376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43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8"/>
      <c r="O114" s="378"/>
      <c r="P114" s="378"/>
      <c r="Q114" s="379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76">
        <v>4680115881532</v>
      </c>
      <c r="E115" s="376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440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78"/>
      <c r="O115" s="378"/>
      <c r="P115" s="378"/>
      <c r="Q115" s="379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76">
        <v>4680115880238</v>
      </c>
      <c r="E116" s="376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441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78"/>
      <c r="O116" s="378"/>
      <c r="P116" s="378"/>
      <c r="Q116" s="379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76">
        <v>4680115881464</v>
      </c>
      <c r="E117" s="376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442" t="s">
        <v>220</v>
      </c>
      <c r="N117" s="378"/>
      <c r="O117" s="378"/>
      <c r="P117" s="378"/>
      <c r="Q117" s="379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83"/>
      <c r="B118" s="383"/>
      <c r="C118" s="383"/>
      <c r="D118" s="383"/>
      <c r="E118" s="383"/>
      <c r="F118" s="383"/>
      <c r="G118" s="383"/>
      <c r="H118" s="383"/>
      <c r="I118" s="383"/>
      <c r="J118" s="383"/>
      <c r="K118" s="383"/>
      <c r="L118" s="384"/>
      <c r="M118" s="380" t="s">
        <v>43</v>
      </c>
      <c r="N118" s="381"/>
      <c r="O118" s="381"/>
      <c r="P118" s="381"/>
      <c r="Q118" s="381"/>
      <c r="R118" s="381"/>
      <c r="S118" s="382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83"/>
      <c r="B119" s="383"/>
      <c r="C119" s="383"/>
      <c r="D119" s="383"/>
      <c r="E119" s="383"/>
      <c r="F119" s="383"/>
      <c r="G119" s="383"/>
      <c r="H119" s="383"/>
      <c r="I119" s="383"/>
      <c r="J119" s="383"/>
      <c r="K119" s="383"/>
      <c r="L119" s="384"/>
      <c r="M119" s="380" t="s">
        <v>43</v>
      </c>
      <c r="N119" s="381"/>
      <c r="O119" s="381"/>
      <c r="P119" s="381"/>
      <c r="Q119" s="381"/>
      <c r="R119" s="381"/>
      <c r="S119" s="382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74" t="s">
        <v>221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66"/>
      <c r="Y120" s="66"/>
    </row>
    <row r="121" spans="1:29" ht="14.25" customHeight="1" x14ac:dyDescent="0.25">
      <c r="A121" s="375" t="s">
        <v>79</v>
      </c>
      <c r="B121" s="375"/>
      <c r="C121" s="375"/>
      <c r="D121" s="375"/>
      <c r="E121" s="375"/>
      <c r="F121" s="375"/>
      <c r="G121" s="375"/>
      <c r="H121" s="375"/>
      <c r="I121" s="375"/>
      <c r="J121" s="375"/>
      <c r="K121" s="375"/>
      <c r="L121" s="375"/>
      <c r="M121" s="375"/>
      <c r="N121" s="375"/>
      <c r="O121" s="375"/>
      <c r="P121" s="375"/>
      <c r="Q121" s="375"/>
      <c r="R121" s="375"/>
      <c r="S121" s="375"/>
      <c r="T121" s="375"/>
      <c r="U121" s="375"/>
      <c r="V121" s="375"/>
      <c r="W121" s="375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76">
        <v>4607091385168</v>
      </c>
      <c r="E122" s="376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44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8"/>
      <c r="O122" s="378"/>
      <c r="P122" s="378"/>
      <c r="Q122" s="379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76">
        <v>4607091383256</v>
      </c>
      <c r="E123" s="376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44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8"/>
      <c r="O123" s="378"/>
      <c r="P123" s="378"/>
      <c r="Q123" s="379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76">
        <v>4607091385748</v>
      </c>
      <c r="E124" s="376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44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8"/>
      <c r="O124" s="378"/>
      <c r="P124" s="378"/>
      <c r="Q124" s="379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76">
        <v>4607091384581</v>
      </c>
      <c r="E125" s="376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44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8"/>
      <c r="O125" s="378"/>
      <c r="P125" s="378"/>
      <c r="Q125" s="379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3"/>
      <c r="B126" s="383"/>
      <c r="C126" s="383"/>
      <c r="D126" s="383"/>
      <c r="E126" s="383"/>
      <c r="F126" s="383"/>
      <c r="G126" s="383"/>
      <c r="H126" s="383"/>
      <c r="I126" s="383"/>
      <c r="J126" s="383"/>
      <c r="K126" s="383"/>
      <c r="L126" s="384"/>
      <c r="M126" s="380" t="s">
        <v>43</v>
      </c>
      <c r="N126" s="381"/>
      <c r="O126" s="381"/>
      <c r="P126" s="381"/>
      <c r="Q126" s="381"/>
      <c r="R126" s="381"/>
      <c r="S126" s="382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83"/>
      <c r="B127" s="383"/>
      <c r="C127" s="383"/>
      <c r="D127" s="383"/>
      <c r="E127" s="383"/>
      <c r="F127" s="383"/>
      <c r="G127" s="383"/>
      <c r="H127" s="383"/>
      <c r="I127" s="383"/>
      <c r="J127" s="383"/>
      <c r="K127" s="383"/>
      <c r="L127" s="384"/>
      <c r="M127" s="380" t="s">
        <v>43</v>
      </c>
      <c r="N127" s="381"/>
      <c r="O127" s="381"/>
      <c r="P127" s="381"/>
      <c r="Q127" s="381"/>
      <c r="R127" s="381"/>
      <c r="S127" s="382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73" t="s">
        <v>230</v>
      </c>
      <c r="B128" s="373"/>
      <c r="C128" s="373"/>
      <c r="D128" s="373"/>
      <c r="E128" s="373"/>
      <c r="F128" s="373"/>
      <c r="G128" s="373"/>
      <c r="H128" s="373"/>
      <c r="I128" s="373"/>
      <c r="J128" s="373"/>
      <c r="K128" s="373"/>
      <c r="L128" s="373"/>
      <c r="M128" s="373"/>
      <c r="N128" s="373"/>
      <c r="O128" s="373"/>
      <c r="P128" s="373"/>
      <c r="Q128" s="373"/>
      <c r="R128" s="373"/>
      <c r="S128" s="373"/>
      <c r="T128" s="373"/>
      <c r="U128" s="373"/>
      <c r="V128" s="373"/>
      <c r="W128" s="373"/>
      <c r="X128" s="55"/>
      <c r="Y128" s="55"/>
    </row>
    <row r="129" spans="1:29" ht="16.5" customHeight="1" x14ac:dyDescent="0.25">
      <c r="A129" s="374" t="s">
        <v>231</v>
      </c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374"/>
      <c r="N129" s="374"/>
      <c r="O129" s="374"/>
      <c r="P129" s="374"/>
      <c r="Q129" s="374"/>
      <c r="R129" s="374"/>
      <c r="S129" s="374"/>
      <c r="T129" s="374"/>
      <c r="U129" s="374"/>
      <c r="V129" s="374"/>
      <c r="W129" s="374"/>
      <c r="X129" s="66"/>
      <c r="Y129" s="66"/>
    </row>
    <row r="130" spans="1:29" ht="14.25" customHeight="1" x14ac:dyDescent="0.25">
      <c r="A130" s="375" t="s">
        <v>116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76">
        <v>4607091383423</v>
      </c>
      <c r="E131" s="376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4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8"/>
      <c r="O131" s="378"/>
      <c r="P131" s="378"/>
      <c r="Q131" s="379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76">
        <v>4607091381405</v>
      </c>
      <c r="E132" s="376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44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8"/>
      <c r="O132" s="378"/>
      <c r="P132" s="378"/>
      <c r="Q132" s="379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76">
        <v>4607091386516</v>
      </c>
      <c r="E133" s="376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44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8"/>
      <c r="O133" s="378"/>
      <c r="P133" s="378"/>
      <c r="Q133" s="379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83"/>
      <c r="B134" s="383"/>
      <c r="C134" s="383"/>
      <c r="D134" s="383"/>
      <c r="E134" s="383"/>
      <c r="F134" s="383"/>
      <c r="G134" s="383"/>
      <c r="H134" s="383"/>
      <c r="I134" s="383"/>
      <c r="J134" s="383"/>
      <c r="K134" s="383"/>
      <c r="L134" s="384"/>
      <c r="M134" s="380" t="s">
        <v>43</v>
      </c>
      <c r="N134" s="381"/>
      <c r="O134" s="381"/>
      <c r="P134" s="381"/>
      <c r="Q134" s="381"/>
      <c r="R134" s="381"/>
      <c r="S134" s="382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83"/>
      <c r="B135" s="383"/>
      <c r="C135" s="383"/>
      <c r="D135" s="383"/>
      <c r="E135" s="383"/>
      <c r="F135" s="383"/>
      <c r="G135" s="383"/>
      <c r="H135" s="383"/>
      <c r="I135" s="383"/>
      <c r="J135" s="383"/>
      <c r="K135" s="383"/>
      <c r="L135" s="384"/>
      <c r="M135" s="380" t="s">
        <v>43</v>
      </c>
      <c r="N135" s="381"/>
      <c r="O135" s="381"/>
      <c r="P135" s="381"/>
      <c r="Q135" s="381"/>
      <c r="R135" s="381"/>
      <c r="S135" s="382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4" t="s">
        <v>238</v>
      </c>
      <c r="B136" s="374"/>
      <c r="C136" s="374"/>
      <c r="D136" s="374"/>
      <c r="E136" s="374"/>
      <c r="F136" s="374"/>
      <c r="G136" s="374"/>
      <c r="H136" s="374"/>
      <c r="I136" s="374"/>
      <c r="J136" s="374"/>
      <c r="K136" s="374"/>
      <c r="L136" s="374"/>
      <c r="M136" s="374"/>
      <c r="N136" s="374"/>
      <c r="O136" s="374"/>
      <c r="P136" s="374"/>
      <c r="Q136" s="374"/>
      <c r="R136" s="374"/>
      <c r="S136" s="374"/>
      <c r="T136" s="374"/>
      <c r="U136" s="374"/>
      <c r="V136" s="374"/>
      <c r="W136" s="374"/>
      <c r="X136" s="66"/>
      <c r="Y136" s="66"/>
    </row>
    <row r="137" spans="1:29" ht="14.25" customHeight="1" x14ac:dyDescent="0.25">
      <c r="A137" s="375" t="s">
        <v>75</v>
      </c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75"/>
      <c r="O137" s="375"/>
      <c r="P137" s="375"/>
      <c r="Q137" s="375"/>
      <c r="R137" s="375"/>
      <c r="S137" s="375"/>
      <c r="T137" s="375"/>
      <c r="U137" s="375"/>
      <c r="V137" s="375"/>
      <c r="W137" s="375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76">
        <v>4680115880993</v>
      </c>
      <c r="E138" s="376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450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78"/>
      <c r="O138" s="378"/>
      <c r="P138" s="378"/>
      <c r="Q138" s="379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76">
        <v>4680115881761</v>
      </c>
      <c r="E139" s="376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451" t="s">
        <v>243</v>
      </c>
      <c r="N139" s="378"/>
      <c r="O139" s="378"/>
      <c r="P139" s="378"/>
      <c r="Q139" s="379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76">
        <v>4680115881563</v>
      </c>
      <c r="E140" s="376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452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78"/>
      <c r="O140" s="378"/>
      <c r="P140" s="378"/>
      <c r="Q140" s="379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76">
        <v>4680115880986</v>
      </c>
      <c r="E141" s="376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453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78"/>
      <c r="O141" s="378"/>
      <c r="P141" s="378"/>
      <c r="Q141" s="379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76">
        <v>4680115880207</v>
      </c>
      <c r="E142" s="376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454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78"/>
      <c r="O142" s="378"/>
      <c r="P142" s="378"/>
      <c r="Q142" s="379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76">
        <v>4680115881785</v>
      </c>
      <c r="E143" s="376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455" t="s">
        <v>252</v>
      </c>
      <c r="N143" s="378"/>
      <c r="O143" s="378"/>
      <c r="P143" s="378"/>
      <c r="Q143" s="379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76">
        <v>4680115881679</v>
      </c>
      <c r="E144" s="376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456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78"/>
      <c r="O144" s="378"/>
      <c r="P144" s="378"/>
      <c r="Q144" s="379"/>
      <c r="R144" s="40" t="s">
        <v>48</v>
      </c>
      <c r="S144" s="40" t="s">
        <v>48</v>
      </c>
      <c r="T144" s="41" t="s">
        <v>0</v>
      </c>
      <c r="U144" s="59">
        <v>124.24999999999999</v>
      </c>
      <c r="V144" s="56">
        <f t="shared" si="7"/>
        <v>126</v>
      </c>
      <c r="W144" s="42">
        <f>IFERROR(IF(V144=0,"",ROUNDUP(V144/H144,0)*0.00502),"")</f>
        <v>0.30120000000000002</v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76">
        <v>4680115880191</v>
      </c>
      <c r="E145" s="376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457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78"/>
      <c r="O145" s="378"/>
      <c r="P145" s="378"/>
      <c r="Q145" s="379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145" t="s">
        <v>65</v>
      </c>
    </row>
    <row r="146" spans="1:29" x14ac:dyDescent="0.2">
      <c r="A146" s="383"/>
      <c r="B146" s="383"/>
      <c r="C146" s="383"/>
      <c r="D146" s="383"/>
      <c r="E146" s="383"/>
      <c r="F146" s="383"/>
      <c r="G146" s="383"/>
      <c r="H146" s="383"/>
      <c r="I146" s="383"/>
      <c r="J146" s="383"/>
      <c r="K146" s="383"/>
      <c r="L146" s="384"/>
      <c r="M146" s="380" t="s">
        <v>43</v>
      </c>
      <c r="N146" s="381"/>
      <c r="O146" s="381"/>
      <c r="P146" s="381"/>
      <c r="Q146" s="381"/>
      <c r="R146" s="381"/>
      <c r="S146" s="382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59.166666666666657</v>
      </c>
      <c r="V146" s="44">
        <f>IFERROR(V138/H138,"0")+IFERROR(V139/H139,"0")+IFERROR(V140/H140,"0")+IFERROR(V141/H141,"0")+IFERROR(V142/H142,"0")+IFERROR(V143/H143,"0")+IFERROR(V144/H144,"0")+IFERROR(V145/H145,"0")</f>
        <v>60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0.30120000000000002</v>
      </c>
      <c r="X146" s="68"/>
      <c r="Y146" s="68"/>
    </row>
    <row r="147" spans="1:29" x14ac:dyDescent="0.2">
      <c r="A147" s="383"/>
      <c r="B147" s="383"/>
      <c r="C147" s="383"/>
      <c r="D147" s="383"/>
      <c r="E147" s="383"/>
      <c r="F147" s="383"/>
      <c r="G147" s="383"/>
      <c r="H147" s="383"/>
      <c r="I147" s="383"/>
      <c r="J147" s="383"/>
      <c r="K147" s="383"/>
      <c r="L147" s="384"/>
      <c r="M147" s="380" t="s">
        <v>43</v>
      </c>
      <c r="N147" s="381"/>
      <c r="O147" s="381"/>
      <c r="P147" s="381"/>
      <c r="Q147" s="381"/>
      <c r="R147" s="381"/>
      <c r="S147" s="382"/>
      <c r="T147" s="43" t="s">
        <v>0</v>
      </c>
      <c r="U147" s="44">
        <f>IFERROR(SUM(U138:U145),"0")</f>
        <v>124.24999999999999</v>
      </c>
      <c r="V147" s="44">
        <f>IFERROR(SUM(V138:V145),"0")</f>
        <v>126</v>
      </c>
      <c r="W147" s="43"/>
      <c r="X147" s="68"/>
      <c r="Y147" s="68"/>
    </row>
    <row r="148" spans="1:29" ht="16.5" customHeight="1" x14ac:dyDescent="0.25">
      <c r="A148" s="374" t="s">
        <v>257</v>
      </c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  <c r="X148" s="66"/>
      <c r="Y148" s="66"/>
    </row>
    <row r="149" spans="1:29" ht="14.25" customHeight="1" x14ac:dyDescent="0.25">
      <c r="A149" s="375" t="s">
        <v>116</v>
      </c>
      <c r="B149" s="375"/>
      <c r="C149" s="375"/>
      <c r="D149" s="375"/>
      <c r="E149" s="375"/>
      <c r="F149" s="375"/>
      <c r="G149" s="375"/>
      <c r="H149" s="375"/>
      <c r="I149" s="375"/>
      <c r="J149" s="375"/>
      <c r="K149" s="375"/>
      <c r="L149" s="375"/>
      <c r="M149" s="375"/>
      <c r="N149" s="375"/>
      <c r="O149" s="375"/>
      <c r="P149" s="375"/>
      <c r="Q149" s="375"/>
      <c r="R149" s="375"/>
      <c r="S149" s="375"/>
      <c r="T149" s="375"/>
      <c r="U149" s="375"/>
      <c r="V149" s="375"/>
      <c r="W149" s="375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76">
        <v>4680115881402</v>
      </c>
      <c r="E150" s="376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458" t="s">
        <v>260</v>
      </c>
      <c r="N150" s="378"/>
      <c r="O150" s="378"/>
      <c r="P150" s="378"/>
      <c r="Q150" s="379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76">
        <v>4680115881396</v>
      </c>
      <c r="E151" s="376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459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78"/>
      <c r="O151" s="378"/>
      <c r="P151" s="378"/>
      <c r="Q151" s="379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">
      <c r="A152" s="383"/>
      <c r="B152" s="383"/>
      <c r="C152" s="383"/>
      <c r="D152" s="383"/>
      <c r="E152" s="383"/>
      <c r="F152" s="383"/>
      <c r="G152" s="383"/>
      <c r="H152" s="383"/>
      <c r="I152" s="383"/>
      <c r="J152" s="383"/>
      <c r="K152" s="383"/>
      <c r="L152" s="384"/>
      <c r="M152" s="380" t="s">
        <v>43</v>
      </c>
      <c r="N152" s="381"/>
      <c r="O152" s="381"/>
      <c r="P152" s="381"/>
      <c r="Q152" s="381"/>
      <c r="R152" s="381"/>
      <c r="S152" s="382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">
      <c r="A153" s="383"/>
      <c r="B153" s="383"/>
      <c r="C153" s="383"/>
      <c r="D153" s="383"/>
      <c r="E153" s="383"/>
      <c r="F153" s="383"/>
      <c r="G153" s="383"/>
      <c r="H153" s="383"/>
      <c r="I153" s="383"/>
      <c r="J153" s="383"/>
      <c r="K153" s="383"/>
      <c r="L153" s="384"/>
      <c r="M153" s="380" t="s">
        <v>43</v>
      </c>
      <c r="N153" s="381"/>
      <c r="O153" s="381"/>
      <c r="P153" s="381"/>
      <c r="Q153" s="381"/>
      <c r="R153" s="381"/>
      <c r="S153" s="382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75" t="s">
        <v>109</v>
      </c>
      <c r="B154" s="375"/>
      <c r="C154" s="375"/>
      <c r="D154" s="375"/>
      <c r="E154" s="375"/>
      <c r="F154" s="375"/>
      <c r="G154" s="375"/>
      <c r="H154" s="375"/>
      <c r="I154" s="375"/>
      <c r="J154" s="375"/>
      <c r="K154" s="375"/>
      <c r="L154" s="375"/>
      <c r="M154" s="375"/>
      <c r="N154" s="375"/>
      <c r="O154" s="375"/>
      <c r="P154" s="375"/>
      <c r="Q154" s="375"/>
      <c r="R154" s="375"/>
      <c r="S154" s="375"/>
      <c r="T154" s="375"/>
      <c r="U154" s="375"/>
      <c r="V154" s="375"/>
      <c r="W154" s="375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76">
        <v>4680115882935</v>
      </c>
      <c r="E155" s="376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60" t="s">
        <v>265</v>
      </c>
      <c r="N155" s="378"/>
      <c r="O155" s="378"/>
      <c r="P155" s="378"/>
      <c r="Q155" s="379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76">
        <v>4680115880764</v>
      </c>
      <c r="E156" s="376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61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78"/>
      <c r="O156" s="378"/>
      <c r="P156" s="378"/>
      <c r="Q156" s="379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">
      <c r="A157" s="383"/>
      <c r="B157" s="383"/>
      <c r="C157" s="383"/>
      <c r="D157" s="383"/>
      <c r="E157" s="383"/>
      <c r="F157" s="383"/>
      <c r="G157" s="383"/>
      <c r="H157" s="383"/>
      <c r="I157" s="383"/>
      <c r="J157" s="383"/>
      <c r="K157" s="383"/>
      <c r="L157" s="384"/>
      <c r="M157" s="380" t="s">
        <v>43</v>
      </c>
      <c r="N157" s="381"/>
      <c r="O157" s="381"/>
      <c r="P157" s="381"/>
      <c r="Q157" s="381"/>
      <c r="R157" s="381"/>
      <c r="S157" s="382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">
      <c r="A158" s="383"/>
      <c r="B158" s="383"/>
      <c r="C158" s="383"/>
      <c r="D158" s="383"/>
      <c r="E158" s="383"/>
      <c r="F158" s="383"/>
      <c r="G158" s="383"/>
      <c r="H158" s="383"/>
      <c r="I158" s="383"/>
      <c r="J158" s="383"/>
      <c r="K158" s="383"/>
      <c r="L158" s="384"/>
      <c r="M158" s="380" t="s">
        <v>43</v>
      </c>
      <c r="N158" s="381"/>
      <c r="O158" s="381"/>
      <c r="P158" s="381"/>
      <c r="Q158" s="381"/>
      <c r="R158" s="381"/>
      <c r="S158" s="382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75" t="s">
        <v>75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76">
        <v>4680115882683</v>
      </c>
      <c r="E160" s="376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2" t="s">
        <v>270</v>
      </c>
      <c r="N160" s="378"/>
      <c r="O160" s="378"/>
      <c r="P160" s="378"/>
      <c r="Q160" s="379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76">
        <v>4680115882690</v>
      </c>
      <c r="E161" s="376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63" t="s">
        <v>273</v>
      </c>
      <c r="N161" s="378"/>
      <c r="O161" s="378"/>
      <c r="P161" s="378"/>
      <c r="Q161" s="379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76">
        <v>4680115882669</v>
      </c>
      <c r="E162" s="376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64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78"/>
      <c r="O162" s="378"/>
      <c r="P162" s="378"/>
      <c r="Q162" s="379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76">
        <v>4680115882676</v>
      </c>
      <c r="E163" s="376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65" t="s">
        <v>278</v>
      </c>
      <c r="N163" s="378"/>
      <c r="O163" s="378"/>
      <c r="P163" s="378"/>
      <c r="Q163" s="379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">
      <c r="A164" s="383"/>
      <c r="B164" s="383"/>
      <c r="C164" s="383"/>
      <c r="D164" s="383"/>
      <c r="E164" s="383"/>
      <c r="F164" s="383"/>
      <c r="G164" s="383"/>
      <c r="H164" s="383"/>
      <c r="I164" s="383"/>
      <c r="J164" s="383"/>
      <c r="K164" s="383"/>
      <c r="L164" s="384"/>
      <c r="M164" s="380" t="s">
        <v>43</v>
      </c>
      <c r="N164" s="381"/>
      <c r="O164" s="381"/>
      <c r="P164" s="381"/>
      <c r="Q164" s="381"/>
      <c r="R164" s="381"/>
      <c r="S164" s="382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29" x14ac:dyDescent="0.2">
      <c r="A165" s="383"/>
      <c r="B165" s="383"/>
      <c r="C165" s="383"/>
      <c r="D165" s="383"/>
      <c r="E165" s="383"/>
      <c r="F165" s="383"/>
      <c r="G165" s="383"/>
      <c r="H165" s="383"/>
      <c r="I165" s="383"/>
      <c r="J165" s="383"/>
      <c r="K165" s="383"/>
      <c r="L165" s="384"/>
      <c r="M165" s="380" t="s">
        <v>43</v>
      </c>
      <c r="N165" s="381"/>
      <c r="O165" s="381"/>
      <c r="P165" s="381"/>
      <c r="Q165" s="381"/>
      <c r="R165" s="381"/>
      <c r="S165" s="382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29" ht="14.25" customHeight="1" x14ac:dyDescent="0.25">
      <c r="A166" s="375" t="s">
        <v>79</v>
      </c>
      <c r="B166" s="375"/>
      <c r="C166" s="375"/>
      <c r="D166" s="375"/>
      <c r="E166" s="375"/>
      <c r="F166" s="375"/>
      <c r="G166" s="375"/>
      <c r="H166" s="375"/>
      <c r="I166" s="375"/>
      <c r="J166" s="375"/>
      <c r="K166" s="375"/>
      <c r="L166" s="375"/>
      <c r="M166" s="375"/>
      <c r="N166" s="375"/>
      <c r="O166" s="375"/>
      <c r="P166" s="375"/>
      <c r="Q166" s="375"/>
      <c r="R166" s="375"/>
      <c r="S166" s="375"/>
      <c r="T166" s="375"/>
      <c r="U166" s="375"/>
      <c r="V166" s="375"/>
      <c r="W166" s="375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76">
        <v>4680115881556</v>
      </c>
      <c r="E167" s="376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66" t="s">
        <v>281</v>
      </c>
      <c r="N167" s="378"/>
      <c r="O167" s="378"/>
      <c r="P167" s="378"/>
      <c r="Q167" s="379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76">
        <v>4680115880573</v>
      </c>
      <c r="E168" s="376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67" t="s">
        <v>284</v>
      </c>
      <c r="N168" s="378"/>
      <c r="O168" s="378"/>
      <c r="P168" s="378"/>
      <c r="Q168" s="379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76">
        <v>4680115881594</v>
      </c>
      <c r="E169" s="376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68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78"/>
      <c r="O169" s="378"/>
      <c r="P169" s="378"/>
      <c r="Q169" s="379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76">
        <v>4680115881587</v>
      </c>
      <c r="E170" s="376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69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78"/>
      <c r="O170" s="378"/>
      <c r="P170" s="378"/>
      <c r="Q170" s="379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76">
        <v>4680115880962</v>
      </c>
      <c r="E171" s="376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70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78"/>
      <c r="O171" s="378"/>
      <c r="P171" s="378"/>
      <c r="Q171" s="379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76">
        <v>4680115881617</v>
      </c>
      <c r="E172" s="376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71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78"/>
      <c r="O172" s="378"/>
      <c r="P172" s="378"/>
      <c r="Q172" s="379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76">
        <v>4680115881228</v>
      </c>
      <c r="E173" s="376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72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78"/>
      <c r="O173" s="378"/>
      <c r="P173" s="378"/>
      <c r="Q173" s="379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76">
        <v>4680115881037</v>
      </c>
      <c r="E174" s="376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73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78"/>
      <c r="O174" s="378"/>
      <c r="P174" s="378"/>
      <c r="Q174" s="379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76">
        <v>4680115881211</v>
      </c>
      <c r="E175" s="376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74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78"/>
      <c r="O175" s="378"/>
      <c r="P175" s="378"/>
      <c r="Q175" s="379"/>
      <c r="R175" s="40" t="s">
        <v>48</v>
      </c>
      <c r="S175" s="40" t="s">
        <v>48</v>
      </c>
      <c r="T175" s="41" t="s">
        <v>0</v>
      </c>
      <c r="U175" s="59">
        <v>20</v>
      </c>
      <c r="V175" s="56">
        <f t="shared" si="8"/>
        <v>21.599999999999998</v>
      </c>
      <c r="W175" s="42">
        <f>IFERROR(IF(V175=0,"",ROUNDUP(V175/H175,0)*0.00753),"")</f>
        <v>6.7769999999999997E-2</v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76">
        <v>4680115881020</v>
      </c>
      <c r="E176" s="376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75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78"/>
      <c r="O176" s="378"/>
      <c r="P176" s="378"/>
      <c r="Q176" s="379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76">
        <v>4680115882195</v>
      </c>
      <c r="E177" s="376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76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78"/>
      <c r="O177" s="378"/>
      <c r="P177" s="378"/>
      <c r="Q177" s="379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76">
        <v>4680115882607</v>
      </c>
      <c r="E178" s="376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77" t="s">
        <v>305</v>
      </c>
      <c r="N178" s="378"/>
      <c r="O178" s="378"/>
      <c r="P178" s="378"/>
      <c r="Q178" s="379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76">
        <v>4680115880092</v>
      </c>
      <c r="E179" s="376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78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78"/>
      <c r="O179" s="378"/>
      <c r="P179" s="378"/>
      <c r="Q179" s="379"/>
      <c r="R179" s="40" t="s">
        <v>48</v>
      </c>
      <c r="S179" s="40" t="s">
        <v>48</v>
      </c>
      <c r="T179" s="41" t="s">
        <v>0</v>
      </c>
      <c r="U179" s="59">
        <v>142</v>
      </c>
      <c r="V179" s="56">
        <f t="shared" si="8"/>
        <v>144</v>
      </c>
      <c r="W179" s="42">
        <f t="shared" si="9"/>
        <v>0.45180000000000003</v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76">
        <v>4680115880221</v>
      </c>
      <c r="E180" s="376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79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78"/>
      <c r="O180" s="378"/>
      <c r="P180" s="378"/>
      <c r="Q180" s="379"/>
      <c r="R180" s="40" t="s">
        <v>48</v>
      </c>
      <c r="S180" s="40" t="s">
        <v>48</v>
      </c>
      <c r="T180" s="41" t="s">
        <v>0</v>
      </c>
      <c r="U180" s="59">
        <v>142</v>
      </c>
      <c r="V180" s="56">
        <f t="shared" si="8"/>
        <v>144</v>
      </c>
      <c r="W180" s="42">
        <f t="shared" si="9"/>
        <v>0.45180000000000003</v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76">
        <v>4680115882942</v>
      </c>
      <c r="E181" s="376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80" t="s">
        <v>312</v>
      </c>
      <c r="N181" s="378"/>
      <c r="O181" s="378"/>
      <c r="P181" s="378"/>
      <c r="Q181" s="379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76">
        <v>4680115880504</v>
      </c>
      <c r="E182" s="376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8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78"/>
      <c r="O182" s="378"/>
      <c r="P182" s="378"/>
      <c r="Q182" s="379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76">
        <v>4680115882164</v>
      </c>
      <c r="E183" s="376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82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78"/>
      <c r="O183" s="378"/>
      <c r="P183" s="378"/>
      <c r="Q183" s="379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">
      <c r="A184" s="383"/>
      <c r="B184" s="383"/>
      <c r="C184" s="383"/>
      <c r="D184" s="383"/>
      <c r="E184" s="383"/>
      <c r="F184" s="383"/>
      <c r="G184" s="383"/>
      <c r="H184" s="383"/>
      <c r="I184" s="383"/>
      <c r="J184" s="383"/>
      <c r="K184" s="383"/>
      <c r="L184" s="384"/>
      <c r="M184" s="380" t="s">
        <v>43</v>
      </c>
      <c r="N184" s="381"/>
      <c r="O184" s="381"/>
      <c r="P184" s="381"/>
      <c r="Q184" s="381"/>
      <c r="R184" s="381"/>
      <c r="S184" s="382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126.66666666666667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129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0.97137000000000007</v>
      </c>
      <c r="X184" s="68"/>
      <c r="Y184" s="68"/>
    </row>
    <row r="185" spans="1:29" x14ac:dyDescent="0.2">
      <c r="A185" s="383"/>
      <c r="B185" s="383"/>
      <c r="C185" s="383"/>
      <c r="D185" s="383"/>
      <c r="E185" s="383"/>
      <c r="F185" s="383"/>
      <c r="G185" s="383"/>
      <c r="H185" s="383"/>
      <c r="I185" s="383"/>
      <c r="J185" s="383"/>
      <c r="K185" s="383"/>
      <c r="L185" s="384"/>
      <c r="M185" s="380" t="s">
        <v>43</v>
      </c>
      <c r="N185" s="381"/>
      <c r="O185" s="381"/>
      <c r="P185" s="381"/>
      <c r="Q185" s="381"/>
      <c r="R185" s="381"/>
      <c r="S185" s="382"/>
      <c r="T185" s="43" t="s">
        <v>0</v>
      </c>
      <c r="U185" s="44">
        <f>IFERROR(SUM(U167:U183),"0")</f>
        <v>304</v>
      </c>
      <c r="V185" s="44">
        <f>IFERROR(SUM(V167:V183),"0")</f>
        <v>309.60000000000002</v>
      </c>
      <c r="W185" s="43"/>
      <c r="X185" s="68"/>
      <c r="Y185" s="68"/>
    </row>
    <row r="186" spans="1:29" ht="14.25" customHeight="1" x14ac:dyDescent="0.25">
      <c r="A186" s="375" t="s">
        <v>211</v>
      </c>
      <c r="B186" s="375"/>
      <c r="C186" s="375"/>
      <c r="D186" s="375"/>
      <c r="E186" s="375"/>
      <c r="F186" s="375"/>
      <c r="G186" s="375"/>
      <c r="H186" s="375"/>
      <c r="I186" s="375"/>
      <c r="J186" s="375"/>
      <c r="K186" s="375"/>
      <c r="L186" s="375"/>
      <c r="M186" s="375"/>
      <c r="N186" s="375"/>
      <c r="O186" s="375"/>
      <c r="P186" s="375"/>
      <c r="Q186" s="375"/>
      <c r="R186" s="375"/>
      <c r="S186" s="375"/>
      <c r="T186" s="375"/>
      <c r="U186" s="375"/>
      <c r="V186" s="375"/>
      <c r="W186" s="375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76">
        <v>4680115880801</v>
      </c>
      <c r="E187" s="376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83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78"/>
      <c r="O187" s="378"/>
      <c r="P187" s="378"/>
      <c r="Q187" s="379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76">
        <v>4680115880818</v>
      </c>
      <c r="E188" s="376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84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78"/>
      <c r="O188" s="378"/>
      <c r="P188" s="378"/>
      <c r="Q188" s="379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x14ac:dyDescent="0.2">
      <c r="A189" s="383"/>
      <c r="B189" s="383"/>
      <c r="C189" s="383"/>
      <c r="D189" s="383"/>
      <c r="E189" s="383"/>
      <c r="F189" s="383"/>
      <c r="G189" s="383"/>
      <c r="H189" s="383"/>
      <c r="I189" s="383"/>
      <c r="J189" s="383"/>
      <c r="K189" s="383"/>
      <c r="L189" s="384"/>
      <c r="M189" s="380" t="s">
        <v>43</v>
      </c>
      <c r="N189" s="381"/>
      <c r="O189" s="381"/>
      <c r="P189" s="381"/>
      <c r="Q189" s="381"/>
      <c r="R189" s="381"/>
      <c r="S189" s="382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">
      <c r="A190" s="383"/>
      <c r="B190" s="383"/>
      <c r="C190" s="383"/>
      <c r="D190" s="383"/>
      <c r="E190" s="383"/>
      <c r="F190" s="383"/>
      <c r="G190" s="383"/>
      <c r="H190" s="383"/>
      <c r="I190" s="383"/>
      <c r="J190" s="383"/>
      <c r="K190" s="383"/>
      <c r="L190" s="384"/>
      <c r="M190" s="380" t="s">
        <v>43</v>
      </c>
      <c r="N190" s="381"/>
      <c r="O190" s="381"/>
      <c r="P190" s="381"/>
      <c r="Q190" s="381"/>
      <c r="R190" s="381"/>
      <c r="S190" s="382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customHeight="1" x14ac:dyDescent="0.25">
      <c r="A191" s="374" t="s">
        <v>321</v>
      </c>
      <c r="B191" s="374"/>
      <c r="C191" s="374"/>
      <c r="D191" s="374"/>
      <c r="E191" s="374"/>
      <c r="F191" s="374"/>
      <c r="G191" s="374"/>
      <c r="H191" s="374"/>
      <c r="I191" s="374"/>
      <c r="J191" s="374"/>
      <c r="K191" s="374"/>
      <c r="L191" s="374"/>
      <c r="M191" s="374"/>
      <c r="N191" s="374"/>
      <c r="O191" s="374"/>
      <c r="P191" s="374"/>
      <c r="Q191" s="374"/>
      <c r="R191" s="374"/>
      <c r="S191" s="374"/>
      <c r="T191" s="374"/>
      <c r="U191" s="374"/>
      <c r="V191" s="374"/>
      <c r="W191" s="374"/>
      <c r="X191" s="66"/>
      <c r="Y191" s="66"/>
    </row>
    <row r="192" spans="1:29" ht="14.25" customHeight="1" x14ac:dyDescent="0.25">
      <c r="A192" s="375" t="s">
        <v>116</v>
      </c>
      <c r="B192" s="375"/>
      <c r="C192" s="375"/>
      <c r="D192" s="375"/>
      <c r="E192" s="375"/>
      <c r="F192" s="375"/>
      <c r="G192" s="375"/>
      <c r="H192" s="375"/>
      <c r="I192" s="375"/>
      <c r="J192" s="375"/>
      <c r="K192" s="375"/>
      <c r="L192" s="375"/>
      <c r="M192" s="375"/>
      <c r="N192" s="375"/>
      <c r="O192" s="375"/>
      <c r="P192" s="375"/>
      <c r="Q192" s="375"/>
      <c r="R192" s="375"/>
      <c r="S192" s="375"/>
      <c r="T192" s="375"/>
      <c r="U192" s="375"/>
      <c r="V192" s="375"/>
      <c r="W192" s="375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76">
        <v>4607091387445</v>
      </c>
      <c r="E193" s="376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8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78"/>
      <c r="O193" s="378"/>
      <c r="P193" s="378"/>
      <c r="Q193" s="379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76">
        <v>4607091386004</v>
      </c>
      <c r="E194" s="376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78"/>
      <c r="O194" s="378"/>
      <c r="P194" s="378"/>
      <c r="Q194" s="379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76">
        <v>4607091386004</v>
      </c>
      <c r="E195" s="376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78"/>
      <c r="O195" s="378"/>
      <c r="P195" s="378"/>
      <c r="Q195" s="379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76">
        <v>4607091386073</v>
      </c>
      <c r="E196" s="376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78"/>
      <c r="O196" s="378"/>
      <c r="P196" s="378"/>
      <c r="Q196" s="379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76">
        <v>4607091387322</v>
      </c>
      <c r="E197" s="376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8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78"/>
      <c r="O197" s="378"/>
      <c r="P197" s="378"/>
      <c r="Q197" s="379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76">
        <v>4607091387322</v>
      </c>
      <c r="E198" s="376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78"/>
      <c r="O198" s="378"/>
      <c r="P198" s="378"/>
      <c r="Q198" s="379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76">
        <v>4607091387377</v>
      </c>
      <c r="E199" s="376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9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78"/>
      <c r="O199" s="378"/>
      <c r="P199" s="378"/>
      <c r="Q199" s="379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76">
        <v>4607091387353</v>
      </c>
      <c r="E200" s="376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9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78"/>
      <c r="O200" s="378"/>
      <c r="P200" s="378"/>
      <c r="Q200" s="379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76">
        <v>4607091386011</v>
      </c>
      <c r="E201" s="376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78"/>
      <c r="O201" s="378"/>
      <c r="P201" s="378"/>
      <c r="Q201" s="379"/>
      <c r="R201" s="40" t="s">
        <v>48</v>
      </c>
      <c r="S201" s="40" t="s">
        <v>48</v>
      </c>
      <c r="T201" s="41" t="s">
        <v>0</v>
      </c>
      <c r="U201" s="59">
        <v>121.62886597938146</v>
      </c>
      <c r="V201" s="56">
        <f t="shared" si="10"/>
        <v>125</v>
      </c>
      <c r="W201" s="42">
        <f t="shared" ref="W201:W207" si="11">IFERROR(IF(V201=0,"",ROUNDUP(V201/H201,0)*0.00937),"")</f>
        <v>0.23424999999999999</v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76">
        <v>4607091387308</v>
      </c>
      <c r="E202" s="376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78"/>
      <c r="O202" s="378"/>
      <c r="P202" s="378"/>
      <c r="Q202" s="379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76">
        <v>4607091387339</v>
      </c>
      <c r="E203" s="376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78"/>
      <c r="O203" s="378"/>
      <c r="P203" s="378"/>
      <c r="Q203" s="379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76">
        <v>4680115882638</v>
      </c>
      <c r="E204" s="376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96" t="s">
        <v>345</v>
      </c>
      <c r="N204" s="378"/>
      <c r="O204" s="378"/>
      <c r="P204" s="378"/>
      <c r="Q204" s="379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76">
        <v>4680115881938</v>
      </c>
      <c r="E205" s="376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97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78"/>
      <c r="O205" s="378"/>
      <c r="P205" s="378"/>
      <c r="Q205" s="379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76">
        <v>4607091387346</v>
      </c>
      <c r="E206" s="376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78"/>
      <c r="O206" s="378"/>
      <c r="P206" s="378"/>
      <c r="Q206" s="379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76">
        <v>4607091389807</v>
      </c>
      <c r="E207" s="376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78"/>
      <c r="O207" s="378"/>
      <c r="P207" s="378"/>
      <c r="Q207" s="379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">
      <c r="A208" s="383"/>
      <c r="B208" s="383"/>
      <c r="C208" s="383"/>
      <c r="D208" s="383"/>
      <c r="E208" s="383"/>
      <c r="F208" s="383"/>
      <c r="G208" s="383"/>
      <c r="H208" s="383"/>
      <c r="I208" s="383"/>
      <c r="J208" s="383"/>
      <c r="K208" s="383"/>
      <c r="L208" s="384"/>
      <c r="M208" s="380" t="s">
        <v>43</v>
      </c>
      <c r="N208" s="381"/>
      <c r="O208" s="381"/>
      <c r="P208" s="381"/>
      <c r="Q208" s="381"/>
      <c r="R208" s="381"/>
      <c r="S208" s="382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24.325773195876291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25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0.23424999999999999</v>
      </c>
      <c r="X208" s="68"/>
      <c r="Y208" s="68"/>
    </row>
    <row r="209" spans="1:29" x14ac:dyDescent="0.2">
      <c r="A209" s="383"/>
      <c r="B209" s="383"/>
      <c r="C209" s="383"/>
      <c r="D209" s="383"/>
      <c r="E209" s="383"/>
      <c r="F209" s="383"/>
      <c r="G209" s="383"/>
      <c r="H209" s="383"/>
      <c r="I209" s="383"/>
      <c r="J209" s="383"/>
      <c r="K209" s="383"/>
      <c r="L209" s="384"/>
      <c r="M209" s="380" t="s">
        <v>43</v>
      </c>
      <c r="N209" s="381"/>
      <c r="O209" s="381"/>
      <c r="P209" s="381"/>
      <c r="Q209" s="381"/>
      <c r="R209" s="381"/>
      <c r="S209" s="382"/>
      <c r="T209" s="43" t="s">
        <v>0</v>
      </c>
      <c r="U209" s="44">
        <f>IFERROR(SUM(U193:U207),"0")</f>
        <v>121.62886597938146</v>
      </c>
      <c r="V209" s="44">
        <f>IFERROR(SUM(V193:V207),"0")</f>
        <v>125</v>
      </c>
      <c r="W209" s="43"/>
      <c r="X209" s="68"/>
      <c r="Y209" s="68"/>
    </row>
    <row r="210" spans="1:29" ht="14.25" customHeight="1" x14ac:dyDescent="0.25">
      <c r="A210" s="375" t="s">
        <v>109</v>
      </c>
      <c r="B210" s="375"/>
      <c r="C210" s="375"/>
      <c r="D210" s="375"/>
      <c r="E210" s="375"/>
      <c r="F210" s="375"/>
      <c r="G210" s="375"/>
      <c r="H210" s="375"/>
      <c r="I210" s="375"/>
      <c r="J210" s="375"/>
      <c r="K210" s="375"/>
      <c r="L210" s="375"/>
      <c r="M210" s="375"/>
      <c r="N210" s="375"/>
      <c r="O210" s="375"/>
      <c r="P210" s="375"/>
      <c r="Q210" s="375"/>
      <c r="R210" s="375"/>
      <c r="S210" s="375"/>
      <c r="T210" s="375"/>
      <c r="U210" s="375"/>
      <c r="V210" s="375"/>
      <c r="W210" s="375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76">
        <v>4680115881914</v>
      </c>
      <c r="E211" s="376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500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78"/>
      <c r="O211" s="378"/>
      <c r="P211" s="378"/>
      <c r="Q211" s="379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x14ac:dyDescent="0.2">
      <c r="A212" s="383"/>
      <c r="B212" s="383"/>
      <c r="C212" s="383"/>
      <c r="D212" s="383"/>
      <c r="E212" s="383"/>
      <c r="F212" s="383"/>
      <c r="G212" s="383"/>
      <c r="H212" s="383"/>
      <c r="I212" s="383"/>
      <c r="J212" s="383"/>
      <c r="K212" s="383"/>
      <c r="L212" s="384"/>
      <c r="M212" s="380" t="s">
        <v>43</v>
      </c>
      <c r="N212" s="381"/>
      <c r="O212" s="381"/>
      <c r="P212" s="381"/>
      <c r="Q212" s="381"/>
      <c r="R212" s="381"/>
      <c r="S212" s="382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x14ac:dyDescent="0.2">
      <c r="A213" s="383"/>
      <c r="B213" s="383"/>
      <c r="C213" s="383"/>
      <c r="D213" s="383"/>
      <c r="E213" s="383"/>
      <c r="F213" s="383"/>
      <c r="G213" s="383"/>
      <c r="H213" s="383"/>
      <c r="I213" s="383"/>
      <c r="J213" s="383"/>
      <c r="K213" s="383"/>
      <c r="L213" s="384"/>
      <c r="M213" s="380" t="s">
        <v>43</v>
      </c>
      <c r="N213" s="381"/>
      <c r="O213" s="381"/>
      <c r="P213" s="381"/>
      <c r="Q213" s="381"/>
      <c r="R213" s="381"/>
      <c r="S213" s="382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customHeight="1" x14ac:dyDescent="0.25">
      <c r="A214" s="375" t="s">
        <v>75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76">
        <v>4607091387193</v>
      </c>
      <c r="E215" s="376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5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78"/>
      <c r="O215" s="378"/>
      <c r="P215" s="378"/>
      <c r="Q215" s="379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76">
        <v>4607091387230</v>
      </c>
      <c r="E216" s="376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5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78"/>
      <c r="O216" s="378"/>
      <c r="P216" s="378"/>
      <c r="Q216" s="379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76">
        <v>4607091387285</v>
      </c>
      <c r="E217" s="376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5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78"/>
      <c r="O217" s="378"/>
      <c r="P217" s="378"/>
      <c r="Q217" s="379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76">
        <v>4607091389845</v>
      </c>
      <c r="E218" s="376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50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78"/>
      <c r="O218" s="378"/>
      <c r="P218" s="378"/>
      <c r="Q218" s="379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192" t="s">
        <v>65</v>
      </c>
    </row>
    <row r="219" spans="1:29" x14ac:dyDescent="0.2">
      <c r="A219" s="383"/>
      <c r="B219" s="383"/>
      <c r="C219" s="383"/>
      <c r="D219" s="383"/>
      <c r="E219" s="383"/>
      <c r="F219" s="383"/>
      <c r="G219" s="383"/>
      <c r="H219" s="383"/>
      <c r="I219" s="383"/>
      <c r="J219" s="383"/>
      <c r="K219" s="383"/>
      <c r="L219" s="384"/>
      <c r="M219" s="380" t="s">
        <v>43</v>
      </c>
      <c r="N219" s="381"/>
      <c r="O219" s="381"/>
      <c r="P219" s="381"/>
      <c r="Q219" s="381"/>
      <c r="R219" s="381"/>
      <c r="S219" s="382"/>
      <c r="T219" s="43" t="s">
        <v>42</v>
      </c>
      <c r="U219" s="44">
        <f>IFERROR(U215/H215,"0")+IFERROR(U216/H216,"0")+IFERROR(U217/H217,"0")+IFERROR(U218/H218,"0")</f>
        <v>0</v>
      </c>
      <c r="V219" s="44">
        <f>IFERROR(V215/H215,"0")+IFERROR(V216/H216,"0")+IFERROR(V217/H217,"0")+IFERROR(V218/H218,"0")</f>
        <v>0</v>
      </c>
      <c r="W219" s="44">
        <f>IFERROR(IF(W215="",0,W215),"0")+IFERROR(IF(W216="",0,W216),"0")+IFERROR(IF(W217="",0,W217),"0")+IFERROR(IF(W218="",0,W218),"0")</f>
        <v>0</v>
      </c>
      <c r="X219" s="68"/>
      <c r="Y219" s="68"/>
    </row>
    <row r="220" spans="1:29" x14ac:dyDescent="0.2">
      <c r="A220" s="383"/>
      <c r="B220" s="383"/>
      <c r="C220" s="383"/>
      <c r="D220" s="383"/>
      <c r="E220" s="383"/>
      <c r="F220" s="383"/>
      <c r="G220" s="383"/>
      <c r="H220" s="383"/>
      <c r="I220" s="383"/>
      <c r="J220" s="383"/>
      <c r="K220" s="383"/>
      <c r="L220" s="384"/>
      <c r="M220" s="380" t="s">
        <v>43</v>
      </c>
      <c r="N220" s="381"/>
      <c r="O220" s="381"/>
      <c r="P220" s="381"/>
      <c r="Q220" s="381"/>
      <c r="R220" s="381"/>
      <c r="S220" s="382"/>
      <c r="T220" s="43" t="s">
        <v>0</v>
      </c>
      <c r="U220" s="44">
        <f>IFERROR(SUM(U215:U218),"0")</f>
        <v>0</v>
      </c>
      <c r="V220" s="44">
        <f>IFERROR(SUM(V215:V218),"0")</f>
        <v>0</v>
      </c>
      <c r="W220" s="43"/>
      <c r="X220" s="68"/>
      <c r="Y220" s="68"/>
    </row>
    <row r="221" spans="1:29" ht="14.25" customHeight="1" x14ac:dyDescent="0.25">
      <c r="A221" s="375" t="s">
        <v>79</v>
      </c>
      <c r="B221" s="375"/>
      <c r="C221" s="375"/>
      <c r="D221" s="375"/>
      <c r="E221" s="375"/>
      <c r="F221" s="375"/>
      <c r="G221" s="375"/>
      <c r="H221" s="375"/>
      <c r="I221" s="375"/>
      <c r="J221" s="375"/>
      <c r="K221" s="375"/>
      <c r="L221" s="375"/>
      <c r="M221" s="375"/>
      <c r="N221" s="375"/>
      <c r="O221" s="375"/>
      <c r="P221" s="375"/>
      <c r="Q221" s="375"/>
      <c r="R221" s="375"/>
      <c r="S221" s="375"/>
      <c r="T221" s="375"/>
      <c r="U221" s="375"/>
      <c r="V221" s="375"/>
      <c r="W221" s="375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76">
        <v>4607091387766</v>
      </c>
      <c r="E222" s="376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5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78"/>
      <c r="O222" s="378"/>
      <c r="P222" s="378"/>
      <c r="Q222" s="379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ref="V222:V227" si="12">IFERROR(IF(U222="",0,CEILING((U222/$H222),1)*$H222),"")</f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76">
        <v>4607091387957</v>
      </c>
      <c r="E223" s="376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5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78"/>
      <c r="O223" s="378"/>
      <c r="P223" s="378"/>
      <c r="Q223" s="379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76">
        <v>4607091387964</v>
      </c>
      <c r="E224" s="376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5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78"/>
      <c r="O224" s="378"/>
      <c r="P224" s="378"/>
      <c r="Q224" s="379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76">
        <v>4607091381672</v>
      </c>
      <c r="E225" s="376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5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78"/>
      <c r="O225" s="378"/>
      <c r="P225" s="378"/>
      <c r="Q225" s="379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76">
        <v>4607091387537</v>
      </c>
      <c r="E226" s="376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5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78"/>
      <c r="O226" s="378"/>
      <c r="P226" s="378"/>
      <c r="Q226" s="379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76">
        <v>4607091387513</v>
      </c>
      <c r="E227" s="376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78"/>
      <c r="O227" s="378"/>
      <c r="P227" s="378"/>
      <c r="Q227" s="379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">
      <c r="A228" s="383"/>
      <c r="B228" s="383"/>
      <c r="C228" s="383"/>
      <c r="D228" s="383"/>
      <c r="E228" s="383"/>
      <c r="F228" s="383"/>
      <c r="G228" s="383"/>
      <c r="H228" s="383"/>
      <c r="I228" s="383"/>
      <c r="J228" s="383"/>
      <c r="K228" s="383"/>
      <c r="L228" s="384"/>
      <c r="M228" s="380" t="s">
        <v>43</v>
      </c>
      <c r="N228" s="381"/>
      <c r="O228" s="381"/>
      <c r="P228" s="381"/>
      <c r="Q228" s="381"/>
      <c r="R228" s="381"/>
      <c r="S228" s="382"/>
      <c r="T228" s="43" t="s">
        <v>42</v>
      </c>
      <c r="U228" s="44">
        <f>IFERROR(U222/H222,"0")+IFERROR(U223/H223,"0")+IFERROR(U224/H224,"0")+IFERROR(U225/H225,"0")+IFERROR(U226/H226,"0")+IFERROR(U227/H227,"0")</f>
        <v>0</v>
      </c>
      <c r="V228" s="44">
        <f>IFERROR(V222/H222,"0")+IFERROR(V223/H223,"0")+IFERROR(V224/H224,"0")+IFERROR(V225/H225,"0")+IFERROR(V226/H226,"0")+IFERROR(V227/H227,"0")</f>
        <v>0</v>
      </c>
      <c r="W228" s="44">
        <f>IFERROR(IF(W222="",0,W222),"0")+IFERROR(IF(W223="",0,W223),"0")+IFERROR(IF(W224="",0,W224),"0")+IFERROR(IF(W225="",0,W225),"0")+IFERROR(IF(W226="",0,W226),"0")+IFERROR(IF(W227="",0,W227),"0")</f>
        <v>0</v>
      </c>
      <c r="X228" s="68"/>
      <c r="Y228" s="68"/>
    </row>
    <row r="229" spans="1:29" x14ac:dyDescent="0.2">
      <c r="A229" s="383"/>
      <c r="B229" s="383"/>
      <c r="C229" s="383"/>
      <c r="D229" s="383"/>
      <c r="E229" s="383"/>
      <c r="F229" s="383"/>
      <c r="G229" s="383"/>
      <c r="H229" s="383"/>
      <c r="I229" s="383"/>
      <c r="J229" s="383"/>
      <c r="K229" s="383"/>
      <c r="L229" s="384"/>
      <c r="M229" s="380" t="s">
        <v>43</v>
      </c>
      <c r="N229" s="381"/>
      <c r="O229" s="381"/>
      <c r="P229" s="381"/>
      <c r="Q229" s="381"/>
      <c r="R229" s="381"/>
      <c r="S229" s="382"/>
      <c r="T229" s="43" t="s">
        <v>0</v>
      </c>
      <c r="U229" s="44">
        <f>IFERROR(SUM(U222:U227),"0")</f>
        <v>0</v>
      </c>
      <c r="V229" s="44">
        <f>IFERROR(SUM(V222:V227),"0")</f>
        <v>0</v>
      </c>
      <c r="W229" s="43"/>
      <c r="X229" s="68"/>
      <c r="Y229" s="68"/>
    </row>
    <row r="230" spans="1:29" ht="14.25" customHeight="1" x14ac:dyDescent="0.25">
      <c r="A230" s="375" t="s">
        <v>211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76">
        <v>4607091380880</v>
      </c>
      <c r="E231" s="376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51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78"/>
      <c r="O231" s="378"/>
      <c r="P231" s="378"/>
      <c r="Q231" s="379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76">
        <v>4607091384482</v>
      </c>
      <c r="E232" s="376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51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78"/>
      <c r="O232" s="378"/>
      <c r="P232" s="378"/>
      <c r="Q232" s="379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76">
        <v>4607091380897</v>
      </c>
      <c r="E233" s="376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51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78"/>
      <c r="O233" s="378"/>
      <c r="P233" s="378"/>
      <c r="Q233" s="379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76">
        <v>4680115880368</v>
      </c>
      <c r="E234" s="376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514" t="s">
        <v>382</v>
      </c>
      <c r="N234" s="378"/>
      <c r="O234" s="378"/>
      <c r="P234" s="378"/>
      <c r="Q234" s="379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">
      <c r="A235" s="383"/>
      <c r="B235" s="383"/>
      <c r="C235" s="383"/>
      <c r="D235" s="383"/>
      <c r="E235" s="383"/>
      <c r="F235" s="383"/>
      <c r="G235" s="383"/>
      <c r="H235" s="383"/>
      <c r="I235" s="383"/>
      <c r="J235" s="383"/>
      <c r="K235" s="383"/>
      <c r="L235" s="384"/>
      <c r="M235" s="380" t="s">
        <v>43</v>
      </c>
      <c r="N235" s="381"/>
      <c r="O235" s="381"/>
      <c r="P235" s="381"/>
      <c r="Q235" s="381"/>
      <c r="R235" s="381"/>
      <c r="S235" s="382"/>
      <c r="T235" s="43" t="s">
        <v>42</v>
      </c>
      <c r="U235" s="44">
        <f>IFERROR(U231/H231,"0")+IFERROR(U232/H232,"0")+IFERROR(U233/H233,"0")+IFERROR(U234/H234,"0")</f>
        <v>0</v>
      </c>
      <c r="V235" s="44">
        <f>IFERROR(V231/H231,"0")+IFERROR(V232/H232,"0")+IFERROR(V233/H233,"0")+IFERROR(V234/H234,"0")</f>
        <v>0</v>
      </c>
      <c r="W235" s="44">
        <f>IFERROR(IF(W231="",0,W231),"0")+IFERROR(IF(W232="",0,W232),"0")+IFERROR(IF(W233="",0,W233),"0")+IFERROR(IF(W234="",0,W234),"0")</f>
        <v>0</v>
      </c>
      <c r="X235" s="68"/>
      <c r="Y235" s="68"/>
    </row>
    <row r="236" spans="1:29" x14ac:dyDescent="0.2">
      <c r="A236" s="383"/>
      <c r="B236" s="383"/>
      <c r="C236" s="383"/>
      <c r="D236" s="383"/>
      <c r="E236" s="383"/>
      <c r="F236" s="383"/>
      <c r="G236" s="383"/>
      <c r="H236" s="383"/>
      <c r="I236" s="383"/>
      <c r="J236" s="383"/>
      <c r="K236" s="383"/>
      <c r="L236" s="384"/>
      <c r="M236" s="380" t="s">
        <v>43</v>
      </c>
      <c r="N236" s="381"/>
      <c r="O236" s="381"/>
      <c r="P236" s="381"/>
      <c r="Q236" s="381"/>
      <c r="R236" s="381"/>
      <c r="S236" s="382"/>
      <c r="T236" s="43" t="s">
        <v>0</v>
      </c>
      <c r="U236" s="44">
        <f>IFERROR(SUM(U231:U234),"0")</f>
        <v>0</v>
      </c>
      <c r="V236" s="44">
        <f>IFERROR(SUM(V231:V234),"0")</f>
        <v>0</v>
      </c>
      <c r="W236" s="43"/>
      <c r="X236" s="68"/>
      <c r="Y236" s="68"/>
    </row>
    <row r="237" spans="1:29" ht="14.25" customHeight="1" x14ac:dyDescent="0.25">
      <c r="A237" s="375" t="s">
        <v>92</v>
      </c>
      <c r="B237" s="375"/>
      <c r="C237" s="375"/>
      <c r="D237" s="375"/>
      <c r="E237" s="375"/>
      <c r="F237" s="375"/>
      <c r="G237" s="375"/>
      <c r="H237" s="375"/>
      <c r="I237" s="375"/>
      <c r="J237" s="375"/>
      <c r="K237" s="375"/>
      <c r="L237" s="375"/>
      <c r="M237" s="375"/>
      <c r="N237" s="375"/>
      <c r="O237" s="375"/>
      <c r="P237" s="375"/>
      <c r="Q237" s="375"/>
      <c r="R237" s="375"/>
      <c r="S237" s="375"/>
      <c r="T237" s="375"/>
      <c r="U237" s="375"/>
      <c r="V237" s="375"/>
      <c r="W237" s="375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76">
        <v>4607091388374</v>
      </c>
      <c r="E238" s="376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515" t="s">
        <v>385</v>
      </c>
      <c r="N238" s="378"/>
      <c r="O238" s="378"/>
      <c r="P238" s="378"/>
      <c r="Q238" s="379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76">
        <v>4607091388381</v>
      </c>
      <c r="E239" s="376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516" t="s">
        <v>388</v>
      </c>
      <c r="N239" s="378"/>
      <c r="O239" s="378"/>
      <c r="P239" s="378"/>
      <c r="Q239" s="379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76">
        <v>4607091388404</v>
      </c>
      <c r="E240" s="376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5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78"/>
      <c r="O240" s="378"/>
      <c r="P240" s="378"/>
      <c r="Q240" s="379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05" t="s">
        <v>65</v>
      </c>
    </row>
    <row r="241" spans="1:29" x14ac:dyDescent="0.2">
      <c r="A241" s="383"/>
      <c r="B241" s="383"/>
      <c r="C241" s="383"/>
      <c r="D241" s="383"/>
      <c r="E241" s="383"/>
      <c r="F241" s="383"/>
      <c r="G241" s="383"/>
      <c r="H241" s="383"/>
      <c r="I241" s="383"/>
      <c r="J241" s="383"/>
      <c r="K241" s="383"/>
      <c r="L241" s="384"/>
      <c r="M241" s="380" t="s">
        <v>43</v>
      </c>
      <c r="N241" s="381"/>
      <c r="O241" s="381"/>
      <c r="P241" s="381"/>
      <c r="Q241" s="381"/>
      <c r="R241" s="381"/>
      <c r="S241" s="382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29" x14ac:dyDescent="0.2">
      <c r="A242" s="383"/>
      <c r="B242" s="383"/>
      <c r="C242" s="383"/>
      <c r="D242" s="383"/>
      <c r="E242" s="383"/>
      <c r="F242" s="383"/>
      <c r="G242" s="383"/>
      <c r="H242" s="383"/>
      <c r="I242" s="383"/>
      <c r="J242" s="383"/>
      <c r="K242" s="383"/>
      <c r="L242" s="384"/>
      <c r="M242" s="380" t="s">
        <v>43</v>
      </c>
      <c r="N242" s="381"/>
      <c r="O242" s="381"/>
      <c r="P242" s="381"/>
      <c r="Q242" s="381"/>
      <c r="R242" s="381"/>
      <c r="S242" s="382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29" ht="14.25" customHeight="1" x14ac:dyDescent="0.25">
      <c r="A243" s="375" t="s">
        <v>391</v>
      </c>
      <c r="B243" s="375"/>
      <c r="C243" s="375"/>
      <c r="D243" s="375"/>
      <c r="E243" s="375"/>
      <c r="F243" s="375"/>
      <c r="G243" s="375"/>
      <c r="H243" s="375"/>
      <c r="I243" s="375"/>
      <c r="J243" s="375"/>
      <c r="K243" s="375"/>
      <c r="L243" s="375"/>
      <c r="M243" s="375"/>
      <c r="N243" s="375"/>
      <c r="O243" s="375"/>
      <c r="P243" s="375"/>
      <c r="Q243" s="375"/>
      <c r="R243" s="375"/>
      <c r="S243" s="375"/>
      <c r="T243" s="375"/>
      <c r="U243" s="375"/>
      <c r="V243" s="375"/>
      <c r="W243" s="375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76">
        <v>4680115881808</v>
      </c>
      <c r="E244" s="376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518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78"/>
      <c r="O244" s="378"/>
      <c r="P244" s="378"/>
      <c r="Q244" s="379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76">
        <v>4680115881822</v>
      </c>
      <c r="E245" s="376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519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78"/>
      <c r="O245" s="378"/>
      <c r="P245" s="378"/>
      <c r="Q245" s="379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76">
        <v>4680115880016</v>
      </c>
      <c r="E246" s="376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5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78"/>
      <c r="O246" s="378"/>
      <c r="P246" s="378"/>
      <c r="Q246" s="379"/>
      <c r="R246" s="40" t="s">
        <v>48</v>
      </c>
      <c r="S246" s="40" t="s">
        <v>48</v>
      </c>
      <c r="T246" s="41" t="s">
        <v>0</v>
      </c>
      <c r="U246" s="59">
        <v>120</v>
      </c>
      <c r="V246" s="56">
        <f>IFERROR(IF(U246="",0,CEILING((U246/$H246),1)*$H246),"")</f>
        <v>120</v>
      </c>
      <c r="W246" s="42">
        <f>IFERROR(IF(V246=0,"",ROUNDUP(V246/H246,0)*0.00474),"")</f>
        <v>0.28440000000000004</v>
      </c>
      <c r="X246" s="69" t="s">
        <v>48</v>
      </c>
      <c r="Y246" s="70" t="s">
        <v>48</v>
      </c>
      <c r="AC246" s="208" t="s">
        <v>65</v>
      </c>
    </row>
    <row r="247" spans="1:29" x14ac:dyDescent="0.2">
      <c r="A247" s="383"/>
      <c r="B247" s="383"/>
      <c r="C247" s="383"/>
      <c r="D247" s="383"/>
      <c r="E247" s="383"/>
      <c r="F247" s="383"/>
      <c r="G247" s="383"/>
      <c r="H247" s="383"/>
      <c r="I247" s="383"/>
      <c r="J247" s="383"/>
      <c r="K247" s="383"/>
      <c r="L247" s="384"/>
      <c r="M247" s="380" t="s">
        <v>43</v>
      </c>
      <c r="N247" s="381"/>
      <c r="O247" s="381"/>
      <c r="P247" s="381"/>
      <c r="Q247" s="381"/>
      <c r="R247" s="381"/>
      <c r="S247" s="382"/>
      <c r="T247" s="43" t="s">
        <v>42</v>
      </c>
      <c r="U247" s="44">
        <f>IFERROR(U244/H244,"0")+IFERROR(U245/H245,"0")+IFERROR(U246/H246,"0")</f>
        <v>60</v>
      </c>
      <c r="V247" s="44">
        <f>IFERROR(V244/H244,"0")+IFERROR(V245/H245,"0")+IFERROR(V246/H246,"0")</f>
        <v>60</v>
      </c>
      <c r="W247" s="44">
        <f>IFERROR(IF(W244="",0,W244),"0")+IFERROR(IF(W245="",0,W245),"0")+IFERROR(IF(W246="",0,W246),"0")</f>
        <v>0.28440000000000004</v>
      </c>
      <c r="X247" s="68"/>
      <c r="Y247" s="68"/>
    </row>
    <row r="248" spans="1:29" x14ac:dyDescent="0.2">
      <c r="A248" s="383"/>
      <c r="B248" s="383"/>
      <c r="C248" s="383"/>
      <c r="D248" s="383"/>
      <c r="E248" s="383"/>
      <c r="F248" s="383"/>
      <c r="G248" s="383"/>
      <c r="H248" s="383"/>
      <c r="I248" s="383"/>
      <c r="J248" s="383"/>
      <c r="K248" s="383"/>
      <c r="L248" s="384"/>
      <c r="M248" s="380" t="s">
        <v>43</v>
      </c>
      <c r="N248" s="381"/>
      <c r="O248" s="381"/>
      <c r="P248" s="381"/>
      <c r="Q248" s="381"/>
      <c r="R248" s="381"/>
      <c r="S248" s="382"/>
      <c r="T248" s="43" t="s">
        <v>0</v>
      </c>
      <c r="U248" s="44">
        <f>IFERROR(SUM(U244:U246),"0")</f>
        <v>120</v>
      </c>
      <c r="V248" s="44">
        <f>IFERROR(SUM(V244:V246),"0")</f>
        <v>120</v>
      </c>
      <c r="W248" s="43"/>
      <c r="X248" s="68"/>
      <c r="Y248" s="68"/>
    </row>
    <row r="249" spans="1:29" ht="16.5" customHeight="1" x14ac:dyDescent="0.25">
      <c r="A249" s="374" t="s">
        <v>399</v>
      </c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4"/>
      <c r="O249" s="374"/>
      <c r="P249" s="374"/>
      <c r="Q249" s="374"/>
      <c r="R249" s="374"/>
      <c r="S249" s="374"/>
      <c r="T249" s="374"/>
      <c r="U249" s="374"/>
      <c r="V249" s="374"/>
      <c r="W249" s="374"/>
      <c r="X249" s="66"/>
      <c r="Y249" s="66"/>
    </row>
    <row r="250" spans="1:29" ht="14.25" customHeight="1" x14ac:dyDescent="0.25">
      <c r="A250" s="375" t="s">
        <v>116</v>
      </c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75"/>
      <c r="O250" s="375"/>
      <c r="P250" s="375"/>
      <c r="Q250" s="375"/>
      <c r="R250" s="375"/>
      <c r="S250" s="375"/>
      <c r="T250" s="375"/>
      <c r="U250" s="375"/>
      <c r="V250" s="375"/>
      <c r="W250" s="375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76">
        <v>4607091387421</v>
      </c>
      <c r="E251" s="376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52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78"/>
      <c r="O251" s="378"/>
      <c r="P251" s="378"/>
      <c r="Q251" s="379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76">
        <v>4607091387421</v>
      </c>
      <c r="E252" s="376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78"/>
      <c r="O252" s="378"/>
      <c r="P252" s="378"/>
      <c r="Q252" s="379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76">
        <v>4607091387452</v>
      </c>
      <c r="E253" s="376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52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78"/>
      <c r="O253" s="378"/>
      <c r="P253" s="378"/>
      <c r="Q253" s="379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76">
        <v>4607091387452</v>
      </c>
      <c r="E254" s="376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5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78"/>
      <c r="O254" s="378"/>
      <c r="P254" s="378"/>
      <c r="Q254" s="379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76">
        <v>4607091385984</v>
      </c>
      <c r="E255" s="376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5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78"/>
      <c r="O255" s="378"/>
      <c r="P255" s="378"/>
      <c r="Q255" s="379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76">
        <v>4607091387438</v>
      </c>
      <c r="E256" s="376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5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78"/>
      <c r="O256" s="378"/>
      <c r="P256" s="378"/>
      <c r="Q256" s="379"/>
      <c r="R256" s="40" t="s">
        <v>48</v>
      </c>
      <c r="S256" s="40" t="s">
        <v>48</v>
      </c>
      <c r="T256" s="41" t="s">
        <v>0</v>
      </c>
      <c r="U256" s="59">
        <v>190.4326171875</v>
      </c>
      <c r="V256" s="56">
        <f t="shared" si="13"/>
        <v>195</v>
      </c>
      <c r="W256" s="42">
        <f>IFERROR(IF(V256=0,"",ROUNDUP(V256/H256,0)*0.00937),"")</f>
        <v>0.36542999999999998</v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76">
        <v>4607091387469</v>
      </c>
      <c r="E257" s="376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5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78"/>
      <c r="O257" s="378"/>
      <c r="P257" s="378"/>
      <c r="Q257" s="379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">
      <c r="A258" s="383"/>
      <c r="B258" s="383"/>
      <c r="C258" s="383"/>
      <c r="D258" s="383"/>
      <c r="E258" s="383"/>
      <c r="F258" s="383"/>
      <c r="G258" s="383"/>
      <c r="H258" s="383"/>
      <c r="I258" s="383"/>
      <c r="J258" s="383"/>
      <c r="K258" s="383"/>
      <c r="L258" s="384"/>
      <c r="M258" s="380" t="s">
        <v>43</v>
      </c>
      <c r="N258" s="381"/>
      <c r="O258" s="381"/>
      <c r="P258" s="381"/>
      <c r="Q258" s="381"/>
      <c r="R258" s="381"/>
      <c r="S258" s="382"/>
      <c r="T258" s="43" t="s">
        <v>42</v>
      </c>
      <c r="U258" s="44">
        <f>IFERROR(U251/H251,"0")+IFERROR(U252/H252,"0")+IFERROR(U253/H253,"0")+IFERROR(U254/H254,"0")+IFERROR(U255/H255,"0")+IFERROR(U256/H256,"0")+IFERROR(U257/H257,"0")</f>
        <v>38.086523437499999</v>
      </c>
      <c r="V258" s="44">
        <f>IFERROR(V251/H251,"0")+IFERROR(V252/H252,"0")+IFERROR(V253/H253,"0")+IFERROR(V254/H254,"0")+IFERROR(V255/H255,"0")+IFERROR(V256/H256,"0")+IFERROR(V257/H257,"0")</f>
        <v>39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0.36542999999999998</v>
      </c>
      <c r="X258" s="68"/>
      <c r="Y258" s="68"/>
    </row>
    <row r="259" spans="1:29" x14ac:dyDescent="0.2">
      <c r="A259" s="383"/>
      <c r="B259" s="383"/>
      <c r="C259" s="383"/>
      <c r="D259" s="383"/>
      <c r="E259" s="383"/>
      <c r="F259" s="383"/>
      <c r="G259" s="383"/>
      <c r="H259" s="383"/>
      <c r="I259" s="383"/>
      <c r="J259" s="383"/>
      <c r="K259" s="383"/>
      <c r="L259" s="384"/>
      <c r="M259" s="380" t="s">
        <v>43</v>
      </c>
      <c r="N259" s="381"/>
      <c r="O259" s="381"/>
      <c r="P259" s="381"/>
      <c r="Q259" s="381"/>
      <c r="R259" s="381"/>
      <c r="S259" s="382"/>
      <c r="T259" s="43" t="s">
        <v>0</v>
      </c>
      <c r="U259" s="44">
        <f>IFERROR(SUM(U251:U257),"0")</f>
        <v>190.4326171875</v>
      </c>
      <c r="V259" s="44">
        <f>IFERROR(SUM(V251:V257),"0")</f>
        <v>195</v>
      </c>
      <c r="W259" s="43"/>
      <c r="X259" s="68"/>
      <c r="Y259" s="68"/>
    </row>
    <row r="260" spans="1:29" ht="14.25" customHeight="1" x14ac:dyDescent="0.25">
      <c r="A260" s="375" t="s">
        <v>75</v>
      </c>
      <c r="B260" s="375"/>
      <c r="C260" s="375"/>
      <c r="D260" s="375"/>
      <c r="E260" s="375"/>
      <c r="F260" s="375"/>
      <c r="G260" s="375"/>
      <c r="H260" s="375"/>
      <c r="I260" s="375"/>
      <c r="J260" s="375"/>
      <c r="K260" s="375"/>
      <c r="L260" s="375"/>
      <c r="M260" s="375"/>
      <c r="N260" s="375"/>
      <c r="O260" s="375"/>
      <c r="P260" s="375"/>
      <c r="Q260" s="375"/>
      <c r="R260" s="375"/>
      <c r="S260" s="375"/>
      <c r="T260" s="375"/>
      <c r="U260" s="375"/>
      <c r="V260" s="375"/>
      <c r="W260" s="375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76">
        <v>4607091387292</v>
      </c>
      <c r="E261" s="376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5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78"/>
      <c r="O261" s="378"/>
      <c r="P261" s="378"/>
      <c r="Q261" s="379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76">
        <v>4607091387315</v>
      </c>
      <c r="E262" s="376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5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78"/>
      <c r="O262" s="378"/>
      <c r="P262" s="378"/>
      <c r="Q262" s="379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">
      <c r="A263" s="383"/>
      <c r="B263" s="383"/>
      <c r="C263" s="383"/>
      <c r="D263" s="383"/>
      <c r="E263" s="383"/>
      <c r="F263" s="383"/>
      <c r="G263" s="383"/>
      <c r="H263" s="383"/>
      <c r="I263" s="383"/>
      <c r="J263" s="383"/>
      <c r="K263" s="383"/>
      <c r="L263" s="384"/>
      <c r="M263" s="380" t="s">
        <v>43</v>
      </c>
      <c r="N263" s="381"/>
      <c r="O263" s="381"/>
      <c r="P263" s="381"/>
      <c r="Q263" s="381"/>
      <c r="R263" s="381"/>
      <c r="S263" s="382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29" x14ac:dyDescent="0.2">
      <c r="A264" s="383"/>
      <c r="B264" s="383"/>
      <c r="C264" s="383"/>
      <c r="D264" s="383"/>
      <c r="E264" s="383"/>
      <c r="F264" s="383"/>
      <c r="G264" s="383"/>
      <c r="H264" s="383"/>
      <c r="I264" s="383"/>
      <c r="J264" s="383"/>
      <c r="K264" s="383"/>
      <c r="L264" s="384"/>
      <c r="M264" s="380" t="s">
        <v>43</v>
      </c>
      <c r="N264" s="381"/>
      <c r="O264" s="381"/>
      <c r="P264" s="381"/>
      <c r="Q264" s="381"/>
      <c r="R264" s="381"/>
      <c r="S264" s="382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29" ht="16.5" customHeight="1" x14ac:dyDescent="0.25">
      <c r="A265" s="374" t="s">
        <v>416</v>
      </c>
      <c r="B265" s="374"/>
      <c r="C265" s="374"/>
      <c r="D265" s="374"/>
      <c r="E265" s="374"/>
      <c r="F265" s="374"/>
      <c r="G265" s="374"/>
      <c r="H265" s="374"/>
      <c r="I265" s="374"/>
      <c r="J265" s="374"/>
      <c r="K265" s="374"/>
      <c r="L265" s="374"/>
      <c r="M265" s="374"/>
      <c r="N265" s="374"/>
      <c r="O265" s="374"/>
      <c r="P265" s="374"/>
      <c r="Q265" s="374"/>
      <c r="R265" s="374"/>
      <c r="S265" s="374"/>
      <c r="T265" s="374"/>
      <c r="U265" s="374"/>
      <c r="V265" s="374"/>
      <c r="W265" s="374"/>
      <c r="X265" s="66"/>
      <c r="Y265" s="66"/>
    </row>
    <row r="266" spans="1:29" ht="14.25" customHeight="1" x14ac:dyDescent="0.25">
      <c r="A266" s="375" t="s">
        <v>75</v>
      </c>
      <c r="B266" s="375"/>
      <c r="C266" s="375"/>
      <c r="D266" s="375"/>
      <c r="E266" s="375"/>
      <c r="F266" s="375"/>
      <c r="G266" s="375"/>
      <c r="H266" s="375"/>
      <c r="I266" s="375"/>
      <c r="J266" s="375"/>
      <c r="K266" s="375"/>
      <c r="L266" s="375"/>
      <c r="M266" s="375"/>
      <c r="N266" s="375"/>
      <c r="O266" s="375"/>
      <c r="P266" s="375"/>
      <c r="Q266" s="375"/>
      <c r="R266" s="375"/>
      <c r="S266" s="375"/>
      <c r="T266" s="375"/>
      <c r="U266" s="375"/>
      <c r="V266" s="375"/>
      <c r="W266" s="375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76">
        <v>4607091383232</v>
      </c>
      <c r="E267" s="376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530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78"/>
      <c r="O267" s="378"/>
      <c r="P267" s="378"/>
      <c r="Q267" s="379"/>
      <c r="R267" s="40" t="s">
        <v>48</v>
      </c>
      <c r="S267" s="40" t="s">
        <v>48</v>
      </c>
      <c r="T267" s="41" t="s">
        <v>0</v>
      </c>
      <c r="U267" s="59">
        <v>28.000000000000004</v>
      </c>
      <c r="V267" s="56">
        <f>IFERROR(IF(U267="",0,CEILING((U267/$H267),1)*$H267),"")</f>
        <v>28.56</v>
      </c>
      <c r="W267" s="42">
        <f>IFERROR(IF(V267=0,"",ROUNDUP(V267/H267,0)*0.00753),"")</f>
        <v>0.12801000000000001</v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76">
        <v>4607091383836</v>
      </c>
      <c r="E268" s="376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78"/>
      <c r="O268" s="378"/>
      <c r="P268" s="378"/>
      <c r="Q268" s="379"/>
      <c r="R268" s="40" t="s">
        <v>48</v>
      </c>
      <c r="S268" s="40" t="s">
        <v>48</v>
      </c>
      <c r="T268" s="41" t="s">
        <v>0</v>
      </c>
      <c r="U268" s="59">
        <v>45</v>
      </c>
      <c r="V268" s="56">
        <f>IFERROR(IF(U268="",0,CEILING((U268/$H268),1)*$H268),"")</f>
        <v>45</v>
      </c>
      <c r="W268" s="42">
        <f>IFERROR(IF(V268=0,"",ROUNDUP(V268/H268,0)*0.00753),"")</f>
        <v>0.18825</v>
      </c>
      <c r="X268" s="69" t="s">
        <v>48</v>
      </c>
      <c r="Y268" s="70" t="s">
        <v>48</v>
      </c>
      <c r="AC268" s="219" t="s">
        <v>65</v>
      </c>
    </row>
    <row r="269" spans="1:29" x14ac:dyDescent="0.2">
      <c r="A269" s="383"/>
      <c r="B269" s="383"/>
      <c r="C269" s="383"/>
      <c r="D269" s="383"/>
      <c r="E269" s="383"/>
      <c r="F269" s="383"/>
      <c r="G269" s="383"/>
      <c r="H269" s="383"/>
      <c r="I269" s="383"/>
      <c r="J269" s="383"/>
      <c r="K269" s="383"/>
      <c r="L269" s="384"/>
      <c r="M269" s="380" t="s">
        <v>43</v>
      </c>
      <c r="N269" s="381"/>
      <c r="O269" s="381"/>
      <c r="P269" s="381"/>
      <c r="Q269" s="381"/>
      <c r="R269" s="381"/>
      <c r="S269" s="382"/>
      <c r="T269" s="43" t="s">
        <v>42</v>
      </c>
      <c r="U269" s="44">
        <f>IFERROR(U267/H267,"0")+IFERROR(U268/H268,"0")</f>
        <v>41.666666666666671</v>
      </c>
      <c r="V269" s="44">
        <f>IFERROR(V267/H267,"0")+IFERROR(V268/H268,"0")</f>
        <v>42</v>
      </c>
      <c r="W269" s="44">
        <f>IFERROR(IF(W267="",0,W267),"0")+IFERROR(IF(W268="",0,W268),"0")</f>
        <v>0.31625999999999999</v>
      </c>
      <c r="X269" s="68"/>
      <c r="Y269" s="68"/>
    </row>
    <row r="270" spans="1:29" x14ac:dyDescent="0.2">
      <c r="A270" s="383"/>
      <c r="B270" s="383"/>
      <c r="C270" s="383"/>
      <c r="D270" s="383"/>
      <c r="E270" s="383"/>
      <c r="F270" s="383"/>
      <c r="G270" s="383"/>
      <c r="H270" s="383"/>
      <c r="I270" s="383"/>
      <c r="J270" s="383"/>
      <c r="K270" s="383"/>
      <c r="L270" s="384"/>
      <c r="M270" s="380" t="s">
        <v>43</v>
      </c>
      <c r="N270" s="381"/>
      <c r="O270" s="381"/>
      <c r="P270" s="381"/>
      <c r="Q270" s="381"/>
      <c r="R270" s="381"/>
      <c r="S270" s="382"/>
      <c r="T270" s="43" t="s">
        <v>0</v>
      </c>
      <c r="U270" s="44">
        <f>IFERROR(SUM(U267:U268),"0")</f>
        <v>73</v>
      </c>
      <c r="V270" s="44">
        <f>IFERROR(SUM(V267:V268),"0")</f>
        <v>73.56</v>
      </c>
      <c r="W270" s="43"/>
      <c r="X270" s="68"/>
      <c r="Y270" s="68"/>
    </row>
    <row r="271" spans="1:29" ht="14.25" customHeight="1" x14ac:dyDescent="0.25">
      <c r="A271" s="375" t="s">
        <v>79</v>
      </c>
      <c r="B271" s="375"/>
      <c r="C271" s="375"/>
      <c r="D271" s="375"/>
      <c r="E271" s="375"/>
      <c r="F271" s="375"/>
      <c r="G271" s="375"/>
      <c r="H271" s="375"/>
      <c r="I271" s="375"/>
      <c r="J271" s="375"/>
      <c r="K271" s="375"/>
      <c r="L271" s="375"/>
      <c r="M271" s="375"/>
      <c r="N271" s="375"/>
      <c r="O271" s="375"/>
      <c r="P271" s="375"/>
      <c r="Q271" s="375"/>
      <c r="R271" s="375"/>
      <c r="S271" s="375"/>
      <c r="T271" s="375"/>
      <c r="U271" s="375"/>
      <c r="V271" s="375"/>
      <c r="W271" s="375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76">
        <v>4607091387919</v>
      </c>
      <c r="E272" s="376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5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78"/>
      <c r="O272" s="378"/>
      <c r="P272" s="378"/>
      <c r="Q272" s="379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76">
        <v>4607091383942</v>
      </c>
      <c r="E273" s="376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53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78"/>
      <c r="O273" s="378"/>
      <c r="P273" s="378"/>
      <c r="Q273" s="379"/>
      <c r="R273" s="40" t="s">
        <v>48</v>
      </c>
      <c r="S273" s="40" t="s">
        <v>48</v>
      </c>
      <c r="T273" s="41" t="s">
        <v>0</v>
      </c>
      <c r="U273" s="59">
        <v>630</v>
      </c>
      <c r="V273" s="56">
        <f>IFERROR(IF(U273="",0,CEILING((U273/$H273),1)*$H273),"")</f>
        <v>630</v>
      </c>
      <c r="W273" s="42">
        <f>IFERROR(IF(V273=0,"",ROUNDUP(V273/H273,0)*0.00753),"")</f>
        <v>1.8825000000000001</v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76">
        <v>4607091383959</v>
      </c>
      <c r="E274" s="376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53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78"/>
      <c r="O274" s="378"/>
      <c r="P274" s="378"/>
      <c r="Q274" s="379"/>
      <c r="R274" s="40" t="s">
        <v>48</v>
      </c>
      <c r="S274" s="40" t="s">
        <v>48</v>
      </c>
      <c r="T274" s="41" t="s">
        <v>0</v>
      </c>
      <c r="U274" s="59">
        <v>294</v>
      </c>
      <c r="V274" s="56">
        <f>IFERROR(IF(U274="",0,CEILING((U274/$H274),1)*$H274),"")</f>
        <v>294.83999999999997</v>
      </c>
      <c r="W274" s="42">
        <f>IFERROR(IF(V274=0,"",ROUNDUP(V274/H274,0)*0.00753),"")</f>
        <v>0.88101000000000007</v>
      </c>
      <c r="X274" s="69" t="s">
        <v>48</v>
      </c>
      <c r="Y274" s="70" t="s">
        <v>48</v>
      </c>
      <c r="AC274" s="222" t="s">
        <v>65</v>
      </c>
    </row>
    <row r="275" spans="1:29" x14ac:dyDescent="0.2">
      <c r="A275" s="383"/>
      <c r="B275" s="383"/>
      <c r="C275" s="383"/>
      <c r="D275" s="383"/>
      <c r="E275" s="383"/>
      <c r="F275" s="383"/>
      <c r="G275" s="383"/>
      <c r="H275" s="383"/>
      <c r="I275" s="383"/>
      <c r="J275" s="383"/>
      <c r="K275" s="383"/>
      <c r="L275" s="384"/>
      <c r="M275" s="380" t="s">
        <v>43</v>
      </c>
      <c r="N275" s="381"/>
      <c r="O275" s="381"/>
      <c r="P275" s="381"/>
      <c r="Q275" s="381"/>
      <c r="R275" s="381"/>
      <c r="S275" s="382"/>
      <c r="T275" s="43" t="s">
        <v>42</v>
      </c>
      <c r="U275" s="44">
        <f>IFERROR(U272/H272,"0")+IFERROR(U273/H273,"0")+IFERROR(U274/H274,"0")</f>
        <v>366.66666666666669</v>
      </c>
      <c r="V275" s="44">
        <f>IFERROR(V272/H272,"0")+IFERROR(V273/H273,"0")+IFERROR(V274/H274,"0")</f>
        <v>367</v>
      </c>
      <c r="W275" s="44">
        <f>IFERROR(IF(W272="",0,W272),"0")+IFERROR(IF(W273="",0,W273),"0")+IFERROR(IF(W274="",0,W274),"0")</f>
        <v>2.7635100000000001</v>
      </c>
      <c r="X275" s="68"/>
      <c r="Y275" s="68"/>
    </row>
    <row r="276" spans="1:29" x14ac:dyDescent="0.2">
      <c r="A276" s="383"/>
      <c r="B276" s="383"/>
      <c r="C276" s="383"/>
      <c r="D276" s="383"/>
      <c r="E276" s="383"/>
      <c r="F276" s="383"/>
      <c r="G276" s="383"/>
      <c r="H276" s="383"/>
      <c r="I276" s="383"/>
      <c r="J276" s="383"/>
      <c r="K276" s="383"/>
      <c r="L276" s="384"/>
      <c r="M276" s="380" t="s">
        <v>43</v>
      </c>
      <c r="N276" s="381"/>
      <c r="O276" s="381"/>
      <c r="P276" s="381"/>
      <c r="Q276" s="381"/>
      <c r="R276" s="381"/>
      <c r="S276" s="382"/>
      <c r="T276" s="43" t="s">
        <v>0</v>
      </c>
      <c r="U276" s="44">
        <f>IFERROR(SUM(U272:U274),"0")</f>
        <v>924</v>
      </c>
      <c r="V276" s="44">
        <f>IFERROR(SUM(V272:V274),"0")</f>
        <v>924.83999999999992</v>
      </c>
      <c r="W276" s="43"/>
      <c r="X276" s="68"/>
      <c r="Y276" s="68"/>
    </row>
    <row r="277" spans="1:29" ht="14.25" customHeight="1" x14ac:dyDescent="0.25">
      <c r="A277" s="375" t="s">
        <v>211</v>
      </c>
      <c r="B277" s="375"/>
      <c r="C277" s="375"/>
      <c r="D277" s="375"/>
      <c r="E277" s="375"/>
      <c r="F277" s="375"/>
      <c r="G277" s="375"/>
      <c r="H277" s="375"/>
      <c r="I277" s="375"/>
      <c r="J277" s="375"/>
      <c r="K277" s="375"/>
      <c r="L277" s="375"/>
      <c r="M277" s="375"/>
      <c r="N277" s="375"/>
      <c r="O277" s="375"/>
      <c r="P277" s="375"/>
      <c r="Q277" s="375"/>
      <c r="R277" s="375"/>
      <c r="S277" s="375"/>
      <c r="T277" s="375"/>
      <c r="U277" s="375"/>
      <c r="V277" s="375"/>
      <c r="W277" s="375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76">
        <v>4607091388831</v>
      </c>
      <c r="E278" s="376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53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78"/>
      <c r="O278" s="378"/>
      <c r="P278" s="378"/>
      <c r="Q278" s="379"/>
      <c r="R278" s="40" t="s">
        <v>48</v>
      </c>
      <c r="S278" s="40" t="s">
        <v>48</v>
      </c>
      <c r="T278" s="41" t="s">
        <v>0</v>
      </c>
      <c r="U278" s="59">
        <v>114.43846153846155</v>
      </c>
      <c r="V278" s="56">
        <f>IFERROR(IF(U278="",0,CEILING((U278/$H278),1)*$H278),"")</f>
        <v>116.27999999999999</v>
      </c>
      <c r="W278" s="42">
        <f>IFERROR(IF(V278=0,"",ROUNDUP(V278/H278,0)*0.00753),"")</f>
        <v>0.38403000000000004</v>
      </c>
      <c r="X278" s="69" t="s">
        <v>48</v>
      </c>
      <c r="Y278" s="70" t="s">
        <v>48</v>
      </c>
      <c r="AC278" s="223" t="s">
        <v>65</v>
      </c>
    </row>
    <row r="279" spans="1:29" x14ac:dyDescent="0.2">
      <c r="A279" s="383"/>
      <c r="B279" s="383"/>
      <c r="C279" s="383"/>
      <c r="D279" s="383"/>
      <c r="E279" s="383"/>
      <c r="F279" s="383"/>
      <c r="G279" s="383"/>
      <c r="H279" s="383"/>
      <c r="I279" s="383"/>
      <c r="J279" s="383"/>
      <c r="K279" s="383"/>
      <c r="L279" s="384"/>
      <c r="M279" s="380" t="s">
        <v>43</v>
      </c>
      <c r="N279" s="381"/>
      <c r="O279" s="381"/>
      <c r="P279" s="381"/>
      <c r="Q279" s="381"/>
      <c r="R279" s="381"/>
      <c r="S279" s="382"/>
      <c r="T279" s="43" t="s">
        <v>42</v>
      </c>
      <c r="U279" s="44">
        <f>IFERROR(U278/H278,"0")</f>
        <v>50.192307692307701</v>
      </c>
      <c r="V279" s="44">
        <f>IFERROR(V278/H278,"0")</f>
        <v>51</v>
      </c>
      <c r="W279" s="44">
        <f>IFERROR(IF(W278="",0,W278),"0")</f>
        <v>0.38403000000000004</v>
      </c>
      <c r="X279" s="68"/>
      <c r="Y279" s="68"/>
    </row>
    <row r="280" spans="1:29" x14ac:dyDescent="0.2">
      <c r="A280" s="383"/>
      <c r="B280" s="383"/>
      <c r="C280" s="383"/>
      <c r="D280" s="383"/>
      <c r="E280" s="383"/>
      <c r="F280" s="383"/>
      <c r="G280" s="383"/>
      <c r="H280" s="383"/>
      <c r="I280" s="383"/>
      <c r="J280" s="383"/>
      <c r="K280" s="383"/>
      <c r="L280" s="384"/>
      <c r="M280" s="380" t="s">
        <v>43</v>
      </c>
      <c r="N280" s="381"/>
      <c r="O280" s="381"/>
      <c r="P280" s="381"/>
      <c r="Q280" s="381"/>
      <c r="R280" s="381"/>
      <c r="S280" s="382"/>
      <c r="T280" s="43" t="s">
        <v>0</v>
      </c>
      <c r="U280" s="44">
        <f>IFERROR(SUM(U278:U278),"0")</f>
        <v>114.43846153846155</v>
      </c>
      <c r="V280" s="44">
        <f>IFERROR(SUM(V278:V278),"0")</f>
        <v>116.27999999999999</v>
      </c>
      <c r="W280" s="43"/>
      <c r="X280" s="68"/>
      <c r="Y280" s="68"/>
    </row>
    <row r="281" spans="1:29" ht="14.25" customHeight="1" x14ac:dyDescent="0.25">
      <c r="A281" s="375" t="s">
        <v>92</v>
      </c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75"/>
      <c r="O281" s="375"/>
      <c r="P281" s="375"/>
      <c r="Q281" s="375"/>
      <c r="R281" s="375"/>
      <c r="S281" s="375"/>
      <c r="T281" s="375"/>
      <c r="U281" s="375"/>
      <c r="V281" s="375"/>
      <c r="W281" s="375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76">
        <v>4607091383102</v>
      </c>
      <c r="E282" s="376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5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78"/>
      <c r="O282" s="378"/>
      <c r="P282" s="378"/>
      <c r="Q282" s="379"/>
      <c r="R282" s="40" t="s">
        <v>48</v>
      </c>
      <c r="S282" s="40" t="s">
        <v>48</v>
      </c>
      <c r="T282" s="41" t="s">
        <v>0</v>
      </c>
      <c r="U282" s="59">
        <v>20.400000000000002</v>
      </c>
      <c r="V282" s="56">
        <f>IFERROR(IF(U282="",0,CEILING((U282/$H282),1)*$H282),"")</f>
        <v>20.399999999999999</v>
      </c>
      <c r="W282" s="42">
        <f>IFERROR(IF(V282=0,"",ROUNDUP(V282/H282,0)*0.00753),"")</f>
        <v>6.0240000000000002E-2</v>
      </c>
      <c r="X282" s="69" t="s">
        <v>48</v>
      </c>
      <c r="Y282" s="70" t="s">
        <v>48</v>
      </c>
      <c r="AC282" s="224" t="s">
        <v>65</v>
      </c>
    </row>
    <row r="283" spans="1:29" x14ac:dyDescent="0.2">
      <c r="A283" s="383"/>
      <c r="B283" s="383"/>
      <c r="C283" s="383"/>
      <c r="D283" s="383"/>
      <c r="E283" s="383"/>
      <c r="F283" s="383"/>
      <c r="G283" s="383"/>
      <c r="H283" s="383"/>
      <c r="I283" s="383"/>
      <c r="J283" s="383"/>
      <c r="K283" s="383"/>
      <c r="L283" s="384"/>
      <c r="M283" s="380" t="s">
        <v>43</v>
      </c>
      <c r="N283" s="381"/>
      <c r="O283" s="381"/>
      <c r="P283" s="381"/>
      <c r="Q283" s="381"/>
      <c r="R283" s="381"/>
      <c r="S283" s="382"/>
      <c r="T283" s="43" t="s">
        <v>42</v>
      </c>
      <c r="U283" s="44">
        <f>IFERROR(U282/H282,"0")</f>
        <v>8.0000000000000018</v>
      </c>
      <c r="V283" s="44">
        <f>IFERROR(V282/H282,"0")</f>
        <v>8</v>
      </c>
      <c r="W283" s="44">
        <f>IFERROR(IF(W282="",0,W282),"0")</f>
        <v>6.0240000000000002E-2</v>
      </c>
      <c r="X283" s="68"/>
      <c r="Y283" s="68"/>
    </row>
    <row r="284" spans="1:29" x14ac:dyDescent="0.2">
      <c r="A284" s="383"/>
      <c r="B284" s="383"/>
      <c r="C284" s="383"/>
      <c r="D284" s="383"/>
      <c r="E284" s="383"/>
      <c r="F284" s="383"/>
      <c r="G284" s="383"/>
      <c r="H284" s="383"/>
      <c r="I284" s="383"/>
      <c r="J284" s="383"/>
      <c r="K284" s="383"/>
      <c r="L284" s="384"/>
      <c r="M284" s="380" t="s">
        <v>43</v>
      </c>
      <c r="N284" s="381"/>
      <c r="O284" s="381"/>
      <c r="P284" s="381"/>
      <c r="Q284" s="381"/>
      <c r="R284" s="381"/>
      <c r="S284" s="382"/>
      <c r="T284" s="43" t="s">
        <v>0</v>
      </c>
      <c r="U284" s="44">
        <f>IFERROR(SUM(U282:U282),"0")</f>
        <v>20.400000000000002</v>
      </c>
      <c r="V284" s="44">
        <f>IFERROR(SUM(V282:V282),"0")</f>
        <v>20.399999999999999</v>
      </c>
      <c r="W284" s="43"/>
      <c r="X284" s="68"/>
      <c r="Y284" s="68"/>
    </row>
    <row r="285" spans="1:29" ht="27.75" customHeight="1" x14ac:dyDescent="0.2">
      <c r="A285" s="373" t="s">
        <v>431</v>
      </c>
      <c r="B285" s="373"/>
      <c r="C285" s="373"/>
      <c r="D285" s="373"/>
      <c r="E285" s="373"/>
      <c r="F285" s="373"/>
      <c r="G285" s="373"/>
      <c r="H285" s="373"/>
      <c r="I285" s="373"/>
      <c r="J285" s="373"/>
      <c r="K285" s="373"/>
      <c r="L285" s="373"/>
      <c r="M285" s="373"/>
      <c r="N285" s="373"/>
      <c r="O285" s="373"/>
      <c r="P285" s="373"/>
      <c r="Q285" s="373"/>
      <c r="R285" s="373"/>
      <c r="S285" s="373"/>
      <c r="T285" s="373"/>
      <c r="U285" s="373"/>
      <c r="V285" s="373"/>
      <c r="W285" s="373"/>
      <c r="X285" s="55"/>
      <c r="Y285" s="55"/>
    </row>
    <row r="286" spans="1:29" ht="16.5" customHeight="1" x14ac:dyDescent="0.25">
      <c r="A286" s="374" t="s">
        <v>432</v>
      </c>
      <c r="B286" s="374"/>
      <c r="C286" s="374"/>
      <c r="D286" s="374"/>
      <c r="E286" s="374"/>
      <c r="F286" s="374"/>
      <c r="G286" s="374"/>
      <c r="H286" s="374"/>
      <c r="I286" s="374"/>
      <c r="J286" s="374"/>
      <c r="K286" s="374"/>
      <c r="L286" s="374"/>
      <c r="M286" s="374"/>
      <c r="N286" s="374"/>
      <c r="O286" s="374"/>
      <c r="P286" s="374"/>
      <c r="Q286" s="374"/>
      <c r="R286" s="374"/>
      <c r="S286" s="374"/>
      <c r="T286" s="374"/>
      <c r="U286" s="374"/>
      <c r="V286" s="374"/>
      <c r="W286" s="374"/>
      <c r="X286" s="66"/>
      <c r="Y286" s="66"/>
    </row>
    <row r="287" spans="1:29" ht="14.25" customHeight="1" x14ac:dyDescent="0.25">
      <c r="A287" s="375" t="s">
        <v>116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76">
        <v>4607091383997</v>
      </c>
      <c r="E288" s="376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78"/>
      <c r="O288" s="378"/>
      <c r="P288" s="378"/>
      <c r="Q288" s="379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76">
        <v>4607091383997</v>
      </c>
      <c r="E289" s="376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53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78"/>
      <c r="O289" s="378"/>
      <c r="P289" s="378"/>
      <c r="Q289" s="379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76">
        <v>4607091384130</v>
      </c>
      <c r="E290" s="376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53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78"/>
      <c r="O290" s="378"/>
      <c r="P290" s="378"/>
      <c r="Q290" s="379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76">
        <v>4607091384130</v>
      </c>
      <c r="E291" s="376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54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78"/>
      <c r="O291" s="378"/>
      <c r="P291" s="378"/>
      <c r="Q291" s="379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IFERROR(IF(V291=0,"",ROUNDUP(V291/H291,0)*0.02039),"")</f>
        <v/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76">
        <v>4607091384147</v>
      </c>
      <c r="E292" s="376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54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78"/>
      <c r="O292" s="378"/>
      <c r="P292" s="378"/>
      <c r="Q292" s="379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76">
        <v>4607091384147</v>
      </c>
      <c r="E293" s="376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542" t="s">
        <v>442</v>
      </c>
      <c r="N293" s="378"/>
      <c r="O293" s="378"/>
      <c r="P293" s="378"/>
      <c r="Q293" s="379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76">
        <v>4607091384154</v>
      </c>
      <c r="E294" s="376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54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78"/>
      <c r="O294" s="378"/>
      <c r="P294" s="378"/>
      <c r="Q294" s="379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76">
        <v>4607091384161</v>
      </c>
      <c r="E295" s="376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54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78"/>
      <c r="O295" s="378"/>
      <c r="P295" s="378"/>
      <c r="Q295" s="379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">
      <c r="A296" s="383"/>
      <c r="B296" s="383"/>
      <c r="C296" s="383"/>
      <c r="D296" s="383"/>
      <c r="E296" s="383"/>
      <c r="F296" s="383"/>
      <c r="G296" s="383"/>
      <c r="H296" s="383"/>
      <c r="I296" s="383"/>
      <c r="J296" s="383"/>
      <c r="K296" s="383"/>
      <c r="L296" s="384"/>
      <c r="M296" s="380" t="s">
        <v>43</v>
      </c>
      <c r="N296" s="381"/>
      <c r="O296" s="381"/>
      <c r="P296" s="381"/>
      <c r="Q296" s="381"/>
      <c r="R296" s="381"/>
      <c r="S296" s="382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0</v>
      </c>
      <c r="V296" s="44">
        <f>IFERROR(V288/H288,"0")+IFERROR(V289/H289,"0")+IFERROR(V290/H290,"0")+IFERROR(V291/H291,"0")+IFERROR(V292/H292,"0")+IFERROR(V293/H293,"0")+IFERROR(V294/H294,"0")+IFERROR(V295/H295,"0")</f>
        <v>0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68"/>
      <c r="Y296" s="68"/>
    </row>
    <row r="297" spans="1:29" x14ac:dyDescent="0.2">
      <c r="A297" s="383"/>
      <c r="B297" s="383"/>
      <c r="C297" s="383"/>
      <c r="D297" s="383"/>
      <c r="E297" s="383"/>
      <c r="F297" s="383"/>
      <c r="G297" s="383"/>
      <c r="H297" s="383"/>
      <c r="I297" s="383"/>
      <c r="J297" s="383"/>
      <c r="K297" s="383"/>
      <c r="L297" s="384"/>
      <c r="M297" s="380" t="s">
        <v>43</v>
      </c>
      <c r="N297" s="381"/>
      <c r="O297" s="381"/>
      <c r="P297" s="381"/>
      <c r="Q297" s="381"/>
      <c r="R297" s="381"/>
      <c r="S297" s="382"/>
      <c r="T297" s="43" t="s">
        <v>0</v>
      </c>
      <c r="U297" s="44">
        <f>IFERROR(SUM(U288:U295),"0")</f>
        <v>0</v>
      </c>
      <c r="V297" s="44">
        <f>IFERROR(SUM(V288:V295),"0")</f>
        <v>0</v>
      </c>
      <c r="W297" s="43"/>
      <c r="X297" s="68"/>
      <c r="Y297" s="68"/>
    </row>
    <row r="298" spans="1:29" ht="14.25" customHeight="1" x14ac:dyDescent="0.25">
      <c r="A298" s="375" t="s">
        <v>109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76">
        <v>4607091383980</v>
      </c>
      <c r="E299" s="376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5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78"/>
      <c r="O299" s="378"/>
      <c r="P299" s="378"/>
      <c r="Q299" s="379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76">
        <v>4607091384178</v>
      </c>
      <c r="E300" s="376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5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78"/>
      <c r="O300" s="378"/>
      <c r="P300" s="378"/>
      <c r="Q300" s="379"/>
      <c r="R300" s="40" t="s">
        <v>48</v>
      </c>
      <c r="S300" s="40" t="s">
        <v>48</v>
      </c>
      <c r="T300" s="41" t="s">
        <v>0</v>
      </c>
      <c r="U300" s="59">
        <v>127.60975609756098</v>
      </c>
      <c r="V300" s="56">
        <f>IFERROR(IF(U300="",0,CEILING((U300/$H300),1)*$H300),"")</f>
        <v>128</v>
      </c>
      <c r="W300" s="42">
        <f>IFERROR(IF(V300=0,"",ROUNDUP(V300/H300,0)*0.00937),"")</f>
        <v>0.29984</v>
      </c>
      <c r="X300" s="69" t="s">
        <v>48</v>
      </c>
      <c r="Y300" s="70" t="s">
        <v>48</v>
      </c>
      <c r="AC300" s="234" t="s">
        <v>65</v>
      </c>
    </row>
    <row r="301" spans="1:29" x14ac:dyDescent="0.2">
      <c r="A301" s="383"/>
      <c r="B301" s="383"/>
      <c r="C301" s="383"/>
      <c r="D301" s="383"/>
      <c r="E301" s="383"/>
      <c r="F301" s="383"/>
      <c r="G301" s="383"/>
      <c r="H301" s="383"/>
      <c r="I301" s="383"/>
      <c r="J301" s="383"/>
      <c r="K301" s="383"/>
      <c r="L301" s="384"/>
      <c r="M301" s="380" t="s">
        <v>43</v>
      </c>
      <c r="N301" s="381"/>
      <c r="O301" s="381"/>
      <c r="P301" s="381"/>
      <c r="Q301" s="381"/>
      <c r="R301" s="381"/>
      <c r="S301" s="382"/>
      <c r="T301" s="43" t="s">
        <v>42</v>
      </c>
      <c r="U301" s="44">
        <f>IFERROR(U299/H299,"0")+IFERROR(U300/H300,"0")</f>
        <v>31.902439024390244</v>
      </c>
      <c r="V301" s="44">
        <f>IFERROR(V299/H299,"0")+IFERROR(V300/H300,"0")</f>
        <v>32</v>
      </c>
      <c r="W301" s="44">
        <f>IFERROR(IF(W299="",0,W299),"0")+IFERROR(IF(W300="",0,W300),"0")</f>
        <v>0.29984</v>
      </c>
      <c r="X301" s="68"/>
      <c r="Y301" s="68"/>
    </row>
    <row r="302" spans="1:29" x14ac:dyDescent="0.2">
      <c r="A302" s="383"/>
      <c r="B302" s="383"/>
      <c r="C302" s="383"/>
      <c r="D302" s="383"/>
      <c r="E302" s="383"/>
      <c r="F302" s="383"/>
      <c r="G302" s="383"/>
      <c r="H302" s="383"/>
      <c r="I302" s="383"/>
      <c r="J302" s="383"/>
      <c r="K302" s="383"/>
      <c r="L302" s="384"/>
      <c r="M302" s="380" t="s">
        <v>43</v>
      </c>
      <c r="N302" s="381"/>
      <c r="O302" s="381"/>
      <c r="P302" s="381"/>
      <c r="Q302" s="381"/>
      <c r="R302" s="381"/>
      <c r="S302" s="382"/>
      <c r="T302" s="43" t="s">
        <v>0</v>
      </c>
      <c r="U302" s="44">
        <f>IFERROR(SUM(U299:U300),"0")</f>
        <v>127.60975609756098</v>
      </c>
      <c r="V302" s="44">
        <f>IFERROR(SUM(V299:V300),"0")</f>
        <v>128</v>
      </c>
      <c r="W302" s="43"/>
      <c r="X302" s="68"/>
      <c r="Y302" s="68"/>
    </row>
    <row r="303" spans="1:29" ht="14.25" customHeight="1" x14ac:dyDescent="0.25">
      <c r="A303" s="375" t="s">
        <v>75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76">
        <v>4607091384857</v>
      </c>
      <c r="E304" s="376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547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78"/>
      <c r="O304" s="378"/>
      <c r="P304" s="378"/>
      <c r="Q304" s="379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35" t="s">
        <v>65</v>
      </c>
    </row>
    <row r="305" spans="1:29" x14ac:dyDescent="0.2">
      <c r="A305" s="383"/>
      <c r="B305" s="383"/>
      <c r="C305" s="383"/>
      <c r="D305" s="383"/>
      <c r="E305" s="383"/>
      <c r="F305" s="383"/>
      <c r="G305" s="383"/>
      <c r="H305" s="383"/>
      <c r="I305" s="383"/>
      <c r="J305" s="383"/>
      <c r="K305" s="383"/>
      <c r="L305" s="384"/>
      <c r="M305" s="380" t="s">
        <v>43</v>
      </c>
      <c r="N305" s="381"/>
      <c r="O305" s="381"/>
      <c r="P305" s="381"/>
      <c r="Q305" s="381"/>
      <c r="R305" s="381"/>
      <c r="S305" s="382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29" x14ac:dyDescent="0.2">
      <c r="A306" s="383"/>
      <c r="B306" s="383"/>
      <c r="C306" s="383"/>
      <c r="D306" s="383"/>
      <c r="E306" s="383"/>
      <c r="F306" s="383"/>
      <c r="G306" s="383"/>
      <c r="H306" s="383"/>
      <c r="I306" s="383"/>
      <c r="J306" s="383"/>
      <c r="K306" s="383"/>
      <c r="L306" s="384"/>
      <c r="M306" s="380" t="s">
        <v>43</v>
      </c>
      <c r="N306" s="381"/>
      <c r="O306" s="381"/>
      <c r="P306" s="381"/>
      <c r="Q306" s="381"/>
      <c r="R306" s="381"/>
      <c r="S306" s="382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29" ht="14.25" customHeight="1" x14ac:dyDescent="0.25">
      <c r="A307" s="375" t="s">
        <v>79</v>
      </c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75"/>
      <c r="O307" s="375"/>
      <c r="P307" s="375"/>
      <c r="Q307" s="375"/>
      <c r="R307" s="375"/>
      <c r="S307" s="375"/>
      <c r="T307" s="375"/>
      <c r="U307" s="375"/>
      <c r="V307" s="375"/>
      <c r="W307" s="375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76">
        <v>4607091384260</v>
      </c>
      <c r="E308" s="376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5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78"/>
      <c r="O308" s="378"/>
      <c r="P308" s="378"/>
      <c r="Q308" s="379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236" t="s">
        <v>65</v>
      </c>
    </row>
    <row r="309" spans="1:29" x14ac:dyDescent="0.2">
      <c r="A309" s="383"/>
      <c r="B309" s="383"/>
      <c r="C309" s="383"/>
      <c r="D309" s="383"/>
      <c r="E309" s="383"/>
      <c r="F309" s="383"/>
      <c r="G309" s="383"/>
      <c r="H309" s="383"/>
      <c r="I309" s="383"/>
      <c r="J309" s="383"/>
      <c r="K309" s="383"/>
      <c r="L309" s="384"/>
      <c r="M309" s="380" t="s">
        <v>43</v>
      </c>
      <c r="N309" s="381"/>
      <c r="O309" s="381"/>
      <c r="P309" s="381"/>
      <c r="Q309" s="381"/>
      <c r="R309" s="381"/>
      <c r="S309" s="382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29" x14ac:dyDescent="0.2">
      <c r="A310" s="383"/>
      <c r="B310" s="383"/>
      <c r="C310" s="383"/>
      <c r="D310" s="383"/>
      <c r="E310" s="383"/>
      <c r="F310" s="383"/>
      <c r="G310" s="383"/>
      <c r="H310" s="383"/>
      <c r="I310" s="383"/>
      <c r="J310" s="383"/>
      <c r="K310" s="383"/>
      <c r="L310" s="384"/>
      <c r="M310" s="380" t="s">
        <v>43</v>
      </c>
      <c r="N310" s="381"/>
      <c r="O310" s="381"/>
      <c r="P310" s="381"/>
      <c r="Q310" s="381"/>
      <c r="R310" s="381"/>
      <c r="S310" s="382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29" ht="14.25" customHeight="1" x14ac:dyDescent="0.25">
      <c r="A311" s="375" t="s">
        <v>211</v>
      </c>
      <c r="B311" s="375"/>
      <c r="C311" s="375"/>
      <c r="D311" s="375"/>
      <c r="E311" s="375"/>
      <c r="F311" s="375"/>
      <c r="G311" s="375"/>
      <c r="H311" s="375"/>
      <c r="I311" s="375"/>
      <c r="J311" s="375"/>
      <c r="K311" s="375"/>
      <c r="L311" s="375"/>
      <c r="M311" s="375"/>
      <c r="N311" s="375"/>
      <c r="O311" s="375"/>
      <c r="P311" s="375"/>
      <c r="Q311" s="375"/>
      <c r="R311" s="375"/>
      <c r="S311" s="375"/>
      <c r="T311" s="375"/>
      <c r="U311" s="375"/>
      <c r="V311" s="375"/>
      <c r="W311" s="375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76">
        <v>4607091384673</v>
      </c>
      <c r="E312" s="376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54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78"/>
      <c r="O312" s="378"/>
      <c r="P312" s="378"/>
      <c r="Q312" s="379"/>
      <c r="R312" s="40" t="s">
        <v>48</v>
      </c>
      <c r="S312" s="40" t="s">
        <v>48</v>
      </c>
      <c r="T312" s="41" t="s">
        <v>0</v>
      </c>
      <c r="U312" s="59">
        <v>67</v>
      </c>
      <c r="V312" s="56">
        <f>IFERROR(IF(U312="",0,CEILING((U312/$H312),1)*$H312),"")</f>
        <v>70.2</v>
      </c>
      <c r="W312" s="42">
        <f>IFERROR(IF(V312=0,"",ROUNDUP(V312/H312,0)*0.02175),"")</f>
        <v>0.19574999999999998</v>
      </c>
      <c r="X312" s="69" t="s">
        <v>48</v>
      </c>
      <c r="Y312" s="70" t="s">
        <v>48</v>
      </c>
      <c r="AC312" s="237" t="s">
        <v>65</v>
      </c>
    </row>
    <row r="313" spans="1:29" x14ac:dyDescent="0.2">
      <c r="A313" s="383"/>
      <c r="B313" s="383"/>
      <c r="C313" s="383"/>
      <c r="D313" s="383"/>
      <c r="E313" s="383"/>
      <c r="F313" s="383"/>
      <c r="G313" s="383"/>
      <c r="H313" s="383"/>
      <c r="I313" s="383"/>
      <c r="J313" s="383"/>
      <c r="K313" s="383"/>
      <c r="L313" s="384"/>
      <c r="M313" s="380" t="s">
        <v>43</v>
      </c>
      <c r="N313" s="381"/>
      <c r="O313" s="381"/>
      <c r="P313" s="381"/>
      <c r="Q313" s="381"/>
      <c r="R313" s="381"/>
      <c r="S313" s="382"/>
      <c r="T313" s="43" t="s">
        <v>42</v>
      </c>
      <c r="U313" s="44">
        <f>IFERROR(U312/H312,"0")</f>
        <v>8.5897435897435894</v>
      </c>
      <c r="V313" s="44">
        <f>IFERROR(V312/H312,"0")</f>
        <v>9</v>
      </c>
      <c r="W313" s="44">
        <f>IFERROR(IF(W312="",0,W312),"0")</f>
        <v>0.19574999999999998</v>
      </c>
      <c r="X313" s="68"/>
      <c r="Y313" s="68"/>
    </row>
    <row r="314" spans="1:29" x14ac:dyDescent="0.2">
      <c r="A314" s="383"/>
      <c r="B314" s="383"/>
      <c r="C314" s="383"/>
      <c r="D314" s="383"/>
      <c r="E314" s="383"/>
      <c r="F314" s="383"/>
      <c r="G314" s="383"/>
      <c r="H314" s="383"/>
      <c r="I314" s="383"/>
      <c r="J314" s="383"/>
      <c r="K314" s="383"/>
      <c r="L314" s="384"/>
      <c r="M314" s="380" t="s">
        <v>43</v>
      </c>
      <c r="N314" s="381"/>
      <c r="O314" s="381"/>
      <c r="P314" s="381"/>
      <c r="Q314" s="381"/>
      <c r="R314" s="381"/>
      <c r="S314" s="382"/>
      <c r="T314" s="43" t="s">
        <v>0</v>
      </c>
      <c r="U314" s="44">
        <f>IFERROR(SUM(U312:U312),"0")</f>
        <v>67</v>
      </c>
      <c r="V314" s="44">
        <f>IFERROR(SUM(V312:V312),"0")</f>
        <v>70.2</v>
      </c>
      <c r="W314" s="43"/>
      <c r="X314" s="68"/>
      <c r="Y314" s="68"/>
    </row>
    <row r="315" spans="1:29" ht="16.5" customHeight="1" x14ac:dyDescent="0.25">
      <c r="A315" s="374" t="s">
        <v>457</v>
      </c>
      <c r="B315" s="374"/>
      <c r="C315" s="374"/>
      <c r="D315" s="374"/>
      <c r="E315" s="374"/>
      <c r="F315" s="374"/>
      <c r="G315" s="374"/>
      <c r="H315" s="374"/>
      <c r="I315" s="374"/>
      <c r="J315" s="374"/>
      <c r="K315" s="374"/>
      <c r="L315" s="374"/>
      <c r="M315" s="374"/>
      <c r="N315" s="374"/>
      <c r="O315" s="374"/>
      <c r="P315" s="374"/>
      <c r="Q315" s="374"/>
      <c r="R315" s="374"/>
      <c r="S315" s="374"/>
      <c r="T315" s="374"/>
      <c r="U315" s="374"/>
      <c r="V315" s="374"/>
      <c r="W315" s="374"/>
      <c r="X315" s="66"/>
      <c r="Y315" s="66"/>
    </row>
    <row r="316" spans="1:29" ht="14.25" customHeight="1" x14ac:dyDescent="0.25">
      <c r="A316" s="375" t="s">
        <v>116</v>
      </c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75"/>
      <c r="O316" s="375"/>
      <c r="P316" s="375"/>
      <c r="Q316" s="375"/>
      <c r="R316" s="375"/>
      <c r="S316" s="375"/>
      <c r="T316" s="375"/>
      <c r="U316" s="375"/>
      <c r="V316" s="375"/>
      <c r="W316" s="375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76">
        <v>4607091384185</v>
      </c>
      <c r="E317" s="376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55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78"/>
      <c r="O317" s="378"/>
      <c r="P317" s="378"/>
      <c r="Q317" s="379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76">
        <v>4607091384192</v>
      </c>
      <c r="E318" s="376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55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78"/>
      <c r="O318" s="378"/>
      <c r="P318" s="378"/>
      <c r="Q318" s="379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76">
        <v>4680115881907</v>
      </c>
      <c r="E319" s="376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552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78"/>
      <c r="O319" s="378"/>
      <c r="P319" s="378"/>
      <c r="Q319" s="379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76">
        <v>4607091384680</v>
      </c>
      <c r="E320" s="376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55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78"/>
      <c r="O320" s="378"/>
      <c r="P320" s="378"/>
      <c r="Q320" s="379"/>
      <c r="R320" s="40" t="s">
        <v>48</v>
      </c>
      <c r="S320" s="40" t="s">
        <v>48</v>
      </c>
      <c r="T320" s="41" t="s">
        <v>0</v>
      </c>
      <c r="U320" s="59">
        <v>217.19713261648747</v>
      </c>
      <c r="V320" s="56">
        <f>IFERROR(IF(U320="",0,CEILING((U320/$H320),1)*$H320),"")</f>
        <v>220</v>
      </c>
      <c r="W320" s="42">
        <f>IFERROR(IF(V320=0,"",ROUNDUP(V320/H320,0)*0.00937),"")</f>
        <v>0.51534999999999997</v>
      </c>
      <c r="X320" s="69" t="s">
        <v>48</v>
      </c>
      <c r="Y320" s="70" t="s">
        <v>48</v>
      </c>
      <c r="AC320" s="241" t="s">
        <v>65</v>
      </c>
    </row>
    <row r="321" spans="1:29" x14ac:dyDescent="0.2">
      <c r="A321" s="383"/>
      <c r="B321" s="383"/>
      <c r="C321" s="383"/>
      <c r="D321" s="383"/>
      <c r="E321" s="383"/>
      <c r="F321" s="383"/>
      <c r="G321" s="383"/>
      <c r="H321" s="383"/>
      <c r="I321" s="383"/>
      <c r="J321" s="383"/>
      <c r="K321" s="383"/>
      <c r="L321" s="384"/>
      <c r="M321" s="380" t="s">
        <v>43</v>
      </c>
      <c r="N321" s="381"/>
      <c r="O321" s="381"/>
      <c r="P321" s="381"/>
      <c r="Q321" s="381"/>
      <c r="R321" s="381"/>
      <c r="S321" s="382"/>
      <c r="T321" s="43" t="s">
        <v>42</v>
      </c>
      <c r="U321" s="44">
        <f>IFERROR(U317/H317,"0")+IFERROR(U318/H318,"0")+IFERROR(U319/H319,"0")+IFERROR(U320/H320,"0")</f>
        <v>54.299283154121866</v>
      </c>
      <c r="V321" s="44">
        <f>IFERROR(V317/H317,"0")+IFERROR(V318/H318,"0")+IFERROR(V319/H319,"0")+IFERROR(V320/H320,"0")</f>
        <v>55</v>
      </c>
      <c r="W321" s="44">
        <f>IFERROR(IF(W317="",0,W317),"0")+IFERROR(IF(W318="",0,W318),"0")+IFERROR(IF(W319="",0,W319),"0")+IFERROR(IF(W320="",0,W320),"0")</f>
        <v>0.51534999999999997</v>
      </c>
      <c r="X321" s="68"/>
      <c r="Y321" s="68"/>
    </row>
    <row r="322" spans="1:29" x14ac:dyDescent="0.2">
      <c r="A322" s="383"/>
      <c r="B322" s="383"/>
      <c r="C322" s="383"/>
      <c r="D322" s="383"/>
      <c r="E322" s="383"/>
      <c r="F322" s="383"/>
      <c r="G322" s="383"/>
      <c r="H322" s="383"/>
      <c r="I322" s="383"/>
      <c r="J322" s="383"/>
      <c r="K322" s="383"/>
      <c r="L322" s="384"/>
      <c r="M322" s="380" t="s">
        <v>43</v>
      </c>
      <c r="N322" s="381"/>
      <c r="O322" s="381"/>
      <c r="P322" s="381"/>
      <c r="Q322" s="381"/>
      <c r="R322" s="381"/>
      <c r="S322" s="382"/>
      <c r="T322" s="43" t="s">
        <v>0</v>
      </c>
      <c r="U322" s="44">
        <f>IFERROR(SUM(U317:U320),"0")</f>
        <v>217.19713261648747</v>
      </c>
      <c r="V322" s="44">
        <f>IFERROR(SUM(V317:V320),"0")</f>
        <v>220</v>
      </c>
      <c r="W322" s="43"/>
      <c r="X322" s="68"/>
      <c r="Y322" s="68"/>
    </row>
    <row r="323" spans="1:29" ht="14.25" customHeight="1" x14ac:dyDescent="0.25">
      <c r="A323" s="375" t="s">
        <v>75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76">
        <v>4607091384802</v>
      </c>
      <c r="E324" s="376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5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78"/>
      <c r="O324" s="378"/>
      <c r="P324" s="378"/>
      <c r="Q324" s="379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76">
        <v>4607091384826</v>
      </c>
      <c r="E325" s="376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55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78"/>
      <c r="O325" s="378"/>
      <c r="P325" s="378"/>
      <c r="Q325" s="379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x14ac:dyDescent="0.2">
      <c r="A326" s="383"/>
      <c r="B326" s="383"/>
      <c r="C326" s="383"/>
      <c r="D326" s="383"/>
      <c r="E326" s="383"/>
      <c r="F326" s="383"/>
      <c r="G326" s="383"/>
      <c r="H326" s="383"/>
      <c r="I326" s="383"/>
      <c r="J326" s="383"/>
      <c r="K326" s="383"/>
      <c r="L326" s="384"/>
      <c r="M326" s="380" t="s">
        <v>43</v>
      </c>
      <c r="N326" s="381"/>
      <c r="O326" s="381"/>
      <c r="P326" s="381"/>
      <c r="Q326" s="381"/>
      <c r="R326" s="381"/>
      <c r="S326" s="382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29" x14ac:dyDescent="0.2">
      <c r="A327" s="383"/>
      <c r="B327" s="383"/>
      <c r="C327" s="383"/>
      <c r="D327" s="383"/>
      <c r="E327" s="383"/>
      <c r="F327" s="383"/>
      <c r="G327" s="383"/>
      <c r="H327" s="383"/>
      <c r="I327" s="383"/>
      <c r="J327" s="383"/>
      <c r="K327" s="383"/>
      <c r="L327" s="384"/>
      <c r="M327" s="380" t="s">
        <v>43</v>
      </c>
      <c r="N327" s="381"/>
      <c r="O327" s="381"/>
      <c r="P327" s="381"/>
      <c r="Q327" s="381"/>
      <c r="R327" s="381"/>
      <c r="S327" s="382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29" ht="14.25" customHeight="1" x14ac:dyDescent="0.25">
      <c r="A328" s="375" t="s">
        <v>79</v>
      </c>
      <c r="B328" s="375"/>
      <c r="C328" s="375"/>
      <c r="D328" s="375"/>
      <c r="E328" s="375"/>
      <c r="F328" s="375"/>
      <c r="G328" s="375"/>
      <c r="H328" s="375"/>
      <c r="I328" s="375"/>
      <c r="J328" s="375"/>
      <c r="K328" s="375"/>
      <c r="L328" s="375"/>
      <c r="M328" s="375"/>
      <c r="N328" s="375"/>
      <c r="O328" s="375"/>
      <c r="P328" s="375"/>
      <c r="Q328" s="375"/>
      <c r="R328" s="375"/>
      <c r="S328" s="375"/>
      <c r="T328" s="375"/>
      <c r="U328" s="375"/>
      <c r="V328" s="375"/>
      <c r="W328" s="375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76">
        <v>4607091384246</v>
      </c>
      <c r="E329" s="376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55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78"/>
      <c r="O329" s="378"/>
      <c r="P329" s="378"/>
      <c r="Q329" s="379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76">
        <v>4680115881976</v>
      </c>
      <c r="E330" s="376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557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78"/>
      <c r="O330" s="378"/>
      <c r="P330" s="378"/>
      <c r="Q330" s="379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76">
        <v>4607091384253</v>
      </c>
      <c r="E331" s="376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55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78"/>
      <c r="O331" s="378"/>
      <c r="P331" s="378"/>
      <c r="Q331" s="379"/>
      <c r="R331" s="40" t="s">
        <v>48</v>
      </c>
      <c r="S331" s="40" t="s">
        <v>48</v>
      </c>
      <c r="T331" s="41" t="s">
        <v>0</v>
      </c>
      <c r="U331" s="59">
        <v>84</v>
      </c>
      <c r="V331" s="56">
        <f>IFERROR(IF(U331="",0,CEILING((U331/$H331),1)*$H331),"")</f>
        <v>84</v>
      </c>
      <c r="W331" s="42">
        <f>IFERROR(IF(V331=0,"",ROUNDUP(V331/H331,0)*0.00753),"")</f>
        <v>0.26355000000000001</v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76">
        <v>4680115881969</v>
      </c>
      <c r="E332" s="376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559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78"/>
      <c r="O332" s="378"/>
      <c r="P332" s="378"/>
      <c r="Q332" s="379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">
      <c r="A333" s="383"/>
      <c r="B333" s="383"/>
      <c r="C333" s="383"/>
      <c r="D333" s="383"/>
      <c r="E333" s="383"/>
      <c r="F333" s="383"/>
      <c r="G333" s="383"/>
      <c r="H333" s="383"/>
      <c r="I333" s="383"/>
      <c r="J333" s="383"/>
      <c r="K333" s="383"/>
      <c r="L333" s="384"/>
      <c r="M333" s="380" t="s">
        <v>43</v>
      </c>
      <c r="N333" s="381"/>
      <c r="O333" s="381"/>
      <c r="P333" s="381"/>
      <c r="Q333" s="381"/>
      <c r="R333" s="381"/>
      <c r="S333" s="382"/>
      <c r="T333" s="43" t="s">
        <v>42</v>
      </c>
      <c r="U333" s="44">
        <f>IFERROR(U329/H329,"0")+IFERROR(U330/H330,"0")+IFERROR(U331/H331,"0")+IFERROR(U332/H332,"0")</f>
        <v>35</v>
      </c>
      <c r="V333" s="44">
        <f>IFERROR(V329/H329,"0")+IFERROR(V330/H330,"0")+IFERROR(V331/H331,"0")+IFERROR(V332/H332,"0")</f>
        <v>35</v>
      </c>
      <c r="W333" s="44">
        <f>IFERROR(IF(W329="",0,W329),"0")+IFERROR(IF(W330="",0,W330),"0")+IFERROR(IF(W331="",0,W331),"0")+IFERROR(IF(W332="",0,W332),"0")</f>
        <v>0.26355000000000001</v>
      </c>
      <c r="X333" s="68"/>
      <c r="Y333" s="68"/>
    </row>
    <row r="334" spans="1:29" x14ac:dyDescent="0.2">
      <c r="A334" s="383"/>
      <c r="B334" s="383"/>
      <c r="C334" s="383"/>
      <c r="D334" s="383"/>
      <c r="E334" s="383"/>
      <c r="F334" s="383"/>
      <c r="G334" s="383"/>
      <c r="H334" s="383"/>
      <c r="I334" s="383"/>
      <c r="J334" s="383"/>
      <c r="K334" s="383"/>
      <c r="L334" s="384"/>
      <c r="M334" s="380" t="s">
        <v>43</v>
      </c>
      <c r="N334" s="381"/>
      <c r="O334" s="381"/>
      <c r="P334" s="381"/>
      <c r="Q334" s="381"/>
      <c r="R334" s="381"/>
      <c r="S334" s="382"/>
      <c r="T334" s="43" t="s">
        <v>0</v>
      </c>
      <c r="U334" s="44">
        <f>IFERROR(SUM(U329:U332),"0")</f>
        <v>84</v>
      </c>
      <c r="V334" s="44">
        <f>IFERROR(SUM(V329:V332),"0")</f>
        <v>84</v>
      </c>
      <c r="W334" s="43"/>
      <c r="X334" s="68"/>
      <c r="Y334" s="68"/>
    </row>
    <row r="335" spans="1:29" ht="14.25" customHeight="1" x14ac:dyDescent="0.25">
      <c r="A335" s="375" t="s">
        <v>211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76">
        <v>4607091389357</v>
      </c>
      <c r="E336" s="376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560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78"/>
      <c r="O336" s="378"/>
      <c r="P336" s="378"/>
      <c r="Q336" s="379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248" t="s">
        <v>65</v>
      </c>
    </row>
    <row r="337" spans="1:29" x14ac:dyDescent="0.2">
      <c r="A337" s="383"/>
      <c r="B337" s="383"/>
      <c r="C337" s="383"/>
      <c r="D337" s="383"/>
      <c r="E337" s="383"/>
      <c r="F337" s="383"/>
      <c r="G337" s="383"/>
      <c r="H337" s="383"/>
      <c r="I337" s="383"/>
      <c r="J337" s="383"/>
      <c r="K337" s="383"/>
      <c r="L337" s="384"/>
      <c r="M337" s="380" t="s">
        <v>43</v>
      </c>
      <c r="N337" s="381"/>
      <c r="O337" s="381"/>
      <c r="P337" s="381"/>
      <c r="Q337" s="381"/>
      <c r="R337" s="381"/>
      <c r="S337" s="382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29" x14ac:dyDescent="0.2">
      <c r="A338" s="383"/>
      <c r="B338" s="383"/>
      <c r="C338" s="383"/>
      <c r="D338" s="383"/>
      <c r="E338" s="383"/>
      <c r="F338" s="383"/>
      <c r="G338" s="383"/>
      <c r="H338" s="383"/>
      <c r="I338" s="383"/>
      <c r="J338" s="383"/>
      <c r="K338" s="383"/>
      <c r="L338" s="384"/>
      <c r="M338" s="380" t="s">
        <v>43</v>
      </c>
      <c r="N338" s="381"/>
      <c r="O338" s="381"/>
      <c r="P338" s="381"/>
      <c r="Q338" s="381"/>
      <c r="R338" s="381"/>
      <c r="S338" s="382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29" ht="27.75" customHeight="1" x14ac:dyDescent="0.2">
      <c r="A339" s="373" t="s">
        <v>480</v>
      </c>
      <c r="B339" s="373"/>
      <c r="C339" s="373"/>
      <c r="D339" s="373"/>
      <c r="E339" s="373"/>
      <c r="F339" s="373"/>
      <c r="G339" s="373"/>
      <c r="H339" s="373"/>
      <c r="I339" s="373"/>
      <c r="J339" s="373"/>
      <c r="K339" s="373"/>
      <c r="L339" s="373"/>
      <c r="M339" s="373"/>
      <c r="N339" s="373"/>
      <c r="O339" s="373"/>
      <c r="P339" s="373"/>
      <c r="Q339" s="373"/>
      <c r="R339" s="373"/>
      <c r="S339" s="373"/>
      <c r="T339" s="373"/>
      <c r="U339" s="373"/>
      <c r="V339" s="373"/>
      <c r="W339" s="373"/>
      <c r="X339" s="55"/>
      <c r="Y339" s="55"/>
    </row>
    <row r="340" spans="1:29" ht="16.5" customHeight="1" x14ac:dyDescent="0.25">
      <c r="A340" s="374" t="s">
        <v>481</v>
      </c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R340" s="374"/>
      <c r="S340" s="374"/>
      <c r="T340" s="374"/>
      <c r="U340" s="374"/>
      <c r="V340" s="374"/>
      <c r="W340" s="374"/>
      <c r="X340" s="66"/>
      <c r="Y340" s="66"/>
    </row>
    <row r="341" spans="1:29" ht="14.25" customHeight="1" x14ac:dyDescent="0.25">
      <c r="A341" s="375" t="s">
        <v>116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76">
        <v>4607091389708</v>
      </c>
      <c r="E342" s="376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5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78"/>
      <c r="O342" s="378"/>
      <c r="P342" s="378"/>
      <c r="Q342" s="379"/>
      <c r="R342" s="40" t="s">
        <v>48</v>
      </c>
      <c r="S342" s="40" t="s">
        <v>48</v>
      </c>
      <c r="T342" s="41" t="s">
        <v>0</v>
      </c>
      <c r="U342" s="59">
        <v>51.065217391304351</v>
      </c>
      <c r="V342" s="56">
        <f>IFERROR(IF(U342="",0,CEILING((U342/$H342),1)*$H342),"")</f>
        <v>51.300000000000004</v>
      </c>
      <c r="W342" s="42">
        <f>IFERROR(IF(V342=0,"",ROUNDUP(V342/H342,0)*0.00753),"")</f>
        <v>0.14307</v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76">
        <v>4607091389692</v>
      </c>
      <c r="E343" s="376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562" t="s">
        <v>486</v>
      </c>
      <c r="N343" s="378"/>
      <c r="O343" s="378"/>
      <c r="P343" s="378"/>
      <c r="Q343" s="379"/>
      <c r="R343" s="40" t="s">
        <v>48</v>
      </c>
      <c r="S343" s="40" t="s">
        <v>48</v>
      </c>
      <c r="T343" s="41" t="s">
        <v>0</v>
      </c>
      <c r="U343" s="59">
        <v>75.175862068965515</v>
      </c>
      <c r="V343" s="56">
        <f>IFERROR(IF(U343="",0,CEILING((U343/$H343),1)*$H343),"")</f>
        <v>75.600000000000009</v>
      </c>
      <c r="W343" s="42">
        <f>IFERROR(IF(V343=0,"",ROUNDUP(V343/H343,0)*0.00753),"")</f>
        <v>0.21084</v>
      </c>
      <c r="X343" s="69" t="s">
        <v>48</v>
      </c>
      <c r="Y343" s="70" t="s">
        <v>48</v>
      </c>
      <c r="AC343" s="250" t="s">
        <v>65</v>
      </c>
    </row>
    <row r="344" spans="1:29" x14ac:dyDescent="0.2">
      <c r="A344" s="383"/>
      <c r="B344" s="383"/>
      <c r="C344" s="383"/>
      <c r="D344" s="383"/>
      <c r="E344" s="383"/>
      <c r="F344" s="383"/>
      <c r="G344" s="383"/>
      <c r="H344" s="383"/>
      <c r="I344" s="383"/>
      <c r="J344" s="383"/>
      <c r="K344" s="383"/>
      <c r="L344" s="384"/>
      <c r="M344" s="380" t="s">
        <v>43</v>
      </c>
      <c r="N344" s="381"/>
      <c r="O344" s="381"/>
      <c r="P344" s="381"/>
      <c r="Q344" s="381"/>
      <c r="R344" s="381"/>
      <c r="S344" s="382"/>
      <c r="T344" s="43" t="s">
        <v>42</v>
      </c>
      <c r="U344" s="44">
        <f>IFERROR(U342/H342,"0")+IFERROR(U343/H343,"0")</f>
        <v>46.755955355655502</v>
      </c>
      <c r="V344" s="44">
        <f>IFERROR(V342/H342,"0")+IFERROR(V343/H343,"0")</f>
        <v>47</v>
      </c>
      <c r="W344" s="44">
        <f>IFERROR(IF(W342="",0,W342),"0")+IFERROR(IF(W343="",0,W343),"0")</f>
        <v>0.35391</v>
      </c>
      <c r="X344" s="68"/>
      <c r="Y344" s="68"/>
    </row>
    <row r="345" spans="1:29" x14ac:dyDescent="0.2">
      <c r="A345" s="383"/>
      <c r="B345" s="383"/>
      <c r="C345" s="383"/>
      <c r="D345" s="383"/>
      <c r="E345" s="383"/>
      <c r="F345" s="383"/>
      <c r="G345" s="383"/>
      <c r="H345" s="383"/>
      <c r="I345" s="383"/>
      <c r="J345" s="383"/>
      <c r="K345" s="383"/>
      <c r="L345" s="384"/>
      <c r="M345" s="380" t="s">
        <v>43</v>
      </c>
      <c r="N345" s="381"/>
      <c r="O345" s="381"/>
      <c r="P345" s="381"/>
      <c r="Q345" s="381"/>
      <c r="R345" s="381"/>
      <c r="S345" s="382"/>
      <c r="T345" s="43" t="s">
        <v>0</v>
      </c>
      <c r="U345" s="44">
        <f>IFERROR(SUM(U342:U343),"0")</f>
        <v>126.24107946026987</v>
      </c>
      <c r="V345" s="44">
        <f>IFERROR(SUM(V342:V343),"0")</f>
        <v>126.9</v>
      </c>
      <c r="W345" s="43"/>
      <c r="X345" s="68"/>
      <c r="Y345" s="68"/>
    </row>
    <row r="346" spans="1:29" ht="14.25" customHeight="1" x14ac:dyDescent="0.25">
      <c r="A346" s="375" t="s">
        <v>75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76">
        <v>4680115882928</v>
      </c>
      <c r="E347" s="376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563" t="s">
        <v>489</v>
      </c>
      <c r="N347" s="378"/>
      <c r="O347" s="378"/>
      <c r="P347" s="378"/>
      <c r="Q347" s="379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76">
        <v>4680115883185</v>
      </c>
      <c r="E348" s="376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4" t="s">
        <v>493</v>
      </c>
      <c r="N348" s="378"/>
      <c r="O348" s="378"/>
      <c r="P348" s="378"/>
      <c r="Q348" s="379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76">
        <v>4607091389753</v>
      </c>
      <c r="E349" s="376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5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78"/>
      <c r="O349" s="378"/>
      <c r="P349" s="378"/>
      <c r="Q349" s="379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76">
        <v>4607091389760</v>
      </c>
      <c r="E350" s="376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5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78"/>
      <c r="O350" s="378"/>
      <c r="P350" s="378"/>
      <c r="Q350" s="379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76">
        <v>4607091389746</v>
      </c>
      <c r="E351" s="376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56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78"/>
      <c r="O351" s="378"/>
      <c r="P351" s="378"/>
      <c r="Q351" s="379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76">
        <v>4680115883147</v>
      </c>
      <c r="E352" s="376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68" t="s">
        <v>502</v>
      </c>
      <c r="N352" s="378"/>
      <c r="O352" s="378"/>
      <c r="P352" s="378"/>
      <c r="Q352" s="379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76">
        <v>4607091384338</v>
      </c>
      <c r="E353" s="376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78"/>
      <c r="O353" s="378"/>
      <c r="P353" s="378"/>
      <c r="Q353" s="379"/>
      <c r="R353" s="40" t="s">
        <v>48</v>
      </c>
      <c r="S353" s="40" t="s">
        <v>48</v>
      </c>
      <c r="T353" s="41" t="s">
        <v>0</v>
      </c>
      <c r="U353" s="59">
        <v>48.152222222222221</v>
      </c>
      <c r="V353" s="56">
        <f t="shared" si="15"/>
        <v>48.300000000000004</v>
      </c>
      <c r="W353" s="42">
        <f t="shared" si="16"/>
        <v>0.11546000000000001</v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76">
        <v>4680115883154</v>
      </c>
      <c r="E354" s="376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570" t="s">
        <v>507</v>
      </c>
      <c r="N354" s="378"/>
      <c r="O354" s="378"/>
      <c r="P354" s="378"/>
      <c r="Q354" s="379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76">
        <v>4607091389524</v>
      </c>
      <c r="E355" s="376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78"/>
      <c r="O355" s="378"/>
      <c r="P355" s="378"/>
      <c r="Q355" s="379"/>
      <c r="R355" s="40" t="s">
        <v>48</v>
      </c>
      <c r="S355" s="40" t="s">
        <v>48</v>
      </c>
      <c r="T355" s="41" t="s">
        <v>0</v>
      </c>
      <c r="U355" s="59">
        <v>48.085714285714282</v>
      </c>
      <c r="V355" s="56">
        <f t="shared" si="15"/>
        <v>48.300000000000004</v>
      </c>
      <c r="W355" s="42">
        <f t="shared" si="16"/>
        <v>0.11546000000000001</v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76">
        <v>4680115883161</v>
      </c>
      <c r="E356" s="376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572" t="s">
        <v>512</v>
      </c>
      <c r="N356" s="378"/>
      <c r="O356" s="378"/>
      <c r="P356" s="378"/>
      <c r="Q356" s="379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76">
        <v>4607091384345</v>
      </c>
      <c r="E357" s="376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5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78"/>
      <c r="O357" s="378"/>
      <c r="P357" s="378"/>
      <c r="Q357" s="379"/>
      <c r="R357" s="40" t="s">
        <v>48</v>
      </c>
      <c r="S357" s="40" t="s">
        <v>48</v>
      </c>
      <c r="T357" s="41" t="s">
        <v>0</v>
      </c>
      <c r="U357" s="59">
        <v>51.321666666666658</v>
      </c>
      <c r="V357" s="56">
        <f t="shared" si="15"/>
        <v>52.5</v>
      </c>
      <c r="W357" s="42">
        <f t="shared" si="16"/>
        <v>0.1255</v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76">
        <v>4680115883178</v>
      </c>
      <c r="E358" s="376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574" t="s">
        <v>517</v>
      </c>
      <c r="N358" s="378"/>
      <c r="O358" s="378"/>
      <c r="P358" s="378"/>
      <c r="Q358" s="379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76">
        <v>4607091389531</v>
      </c>
      <c r="E359" s="376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78"/>
      <c r="O359" s="378"/>
      <c r="P359" s="378"/>
      <c r="Q359" s="379"/>
      <c r="R359" s="40" t="s">
        <v>48</v>
      </c>
      <c r="S359" s="40" t="s">
        <v>48</v>
      </c>
      <c r="T359" s="41" t="s">
        <v>0</v>
      </c>
      <c r="U359" s="59">
        <v>52.5</v>
      </c>
      <c r="V359" s="56">
        <f t="shared" si="15"/>
        <v>52.5</v>
      </c>
      <c r="W359" s="42">
        <f t="shared" si="16"/>
        <v>0.1255</v>
      </c>
      <c r="X359" s="69" t="s">
        <v>48</v>
      </c>
      <c r="Y359" s="70" t="s">
        <v>48</v>
      </c>
      <c r="AC359" s="263" t="s">
        <v>65</v>
      </c>
    </row>
    <row r="360" spans="1:29" x14ac:dyDescent="0.2">
      <c r="A360" s="383"/>
      <c r="B360" s="383"/>
      <c r="C360" s="383"/>
      <c r="D360" s="383"/>
      <c r="E360" s="383"/>
      <c r="F360" s="383"/>
      <c r="G360" s="383"/>
      <c r="H360" s="383"/>
      <c r="I360" s="383"/>
      <c r="J360" s="383"/>
      <c r="K360" s="383"/>
      <c r="L360" s="384"/>
      <c r="M360" s="380" t="s">
        <v>43</v>
      </c>
      <c r="N360" s="381"/>
      <c r="O360" s="381"/>
      <c r="P360" s="381"/>
      <c r="Q360" s="381"/>
      <c r="R360" s="381"/>
      <c r="S360" s="382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95.266477702191978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96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0.48192000000000002</v>
      </c>
      <c r="X360" s="68"/>
      <c r="Y360" s="68"/>
    </row>
    <row r="361" spans="1:29" x14ac:dyDescent="0.2">
      <c r="A361" s="383"/>
      <c r="B361" s="383"/>
      <c r="C361" s="383"/>
      <c r="D361" s="383"/>
      <c r="E361" s="383"/>
      <c r="F361" s="383"/>
      <c r="G361" s="383"/>
      <c r="H361" s="383"/>
      <c r="I361" s="383"/>
      <c r="J361" s="383"/>
      <c r="K361" s="383"/>
      <c r="L361" s="384"/>
      <c r="M361" s="380" t="s">
        <v>43</v>
      </c>
      <c r="N361" s="381"/>
      <c r="O361" s="381"/>
      <c r="P361" s="381"/>
      <c r="Q361" s="381"/>
      <c r="R361" s="381"/>
      <c r="S361" s="382"/>
      <c r="T361" s="43" t="s">
        <v>0</v>
      </c>
      <c r="U361" s="44">
        <f>IFERROR(SUM(U347:U359),"0")</f>
        <v>200.05960317460315</v>
      </c>
      <c r="V361" s="44">
        <f>IFERROR(SUM(V347:V359),"0")</f>
        <v>201.60000000000002</v>
      </c>
      <c r="W361" s="43"/>
      <c r="X361" s="68"/>
      <c r="Y361" s="68"/>
    </row>
    <row r="362" spans="1:29" ht="14.25" customHeight="1" x14ac:dyDescent="0.25">
      <c r="A362" s="375" t="s">
        <v>79</v>
      </c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75"/>
      <c r="O362" s="375"/>
      <c r="P362" s="375"/>
      <c r="Q362" s="375"/>
      <c r="R362" s="375"/>
      <c r="S362" s="375"/>
      <c r="T362" s="375"/>
      <c r="U362" s="375"/>
      <c r="V362" s="375"/>
      <c r="W362" s="375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76">
        <v>4607091389685</v>
      </c>
      <c r="E363" s="376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78"/>
      <c r="O363" s="378"/>
      <c r="P363" s="378"/>
      <c r="Q363" s="379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76">
        <v>4607091389654</v>
      </c>
      <c r="E364" s="376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577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78"/>
      <c r="O364" s="378"/>
      <c r="P364" s="378"/>
      <c r="Q364" s="379"/>
      <c r="R364" s="40" t="s">
        <v>48</v>
      </c>
      <c r="S364" s="40" t="s">
        <v>48</v>
      </c>
      <c r="T364" s="41" t="s">
        <v>0</v>
      </c>
      <c r="U364" s="59">
        <v>16.5</v>
      </c>
      <c r="V364" s="56">
        <f>IFERROR(IF(U364="",0,CEILING((U364/$H364),1)*$H364),"")</f>
        <v>17.82</v>
      </c>
      <c r="W364" s="42">
        <f>IFERROR(IF(V364=0,"",ROUNDUP(V364/H364,0)*0.00753),"")</f>
        <v>6.7769999999999997E-2</v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76">
        <v>4607091384352</v>
      </c>
      <c r="E365" s="376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5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78"/>
      <c r="O365" s="378"/>
      <c r="P365" s="378"/>
      <c r="Q365" s="379"/>
      <c r="R365" s="40" t="s">
        <v>48</v>
      </c>
      <c r="S365" s="40" t="s">
        <v>48</v>
      </c>
      <c r="T365" s="41" t="s">
        <v>0</v>
      </c>
      <c r="U365" s="59">
        <v>72</v>
      </c>
      <c r="V365" s="56">
        <f>IFERROR(IF(U365="",0,CEILING((U365/$H365),1)*$H365),"")</f>
        <v>72</v>
      </c>
      <c r="W365" s="42">
        <f>IFERROR(IF(V365=0,"",ROUNDUP(V365/H365,0)*0.00937),"")</f>
        <v>0.28110000000000002</v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76">
        <v>4607091389661</v>
      </c>
      <c r="E366" s="376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5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78"/>
      <c r="O366" s="378"/>
      <c r="P366" s="378"/>
      <c r="Q366" s="379"/>
      <c r="R366" s="40" t="s">
        <v>48</v>
      </c>
      <c r="S366" s="40" t="s">
        <v>48</v>
      </c>
      <c r="T366" s="41" t="s">
        <v>0</v>
      </c>
      <c r="U366" s="59">
        <v>82.5</v>
      </c>
      <c r="V366" s="56">
        <f>IFERROR(IF(U366="",0,CEILING((U366/$H366),1)*$H366),"")</f>
        <v>83.600000000000009</v>
      </c>
      <c r="W366" s="42">
        <f>IFERROR(IF(V366=0,"",ROUNDUP(V366/H366,0)*0.00937),"")</f>
        <v>0.35605999999999999</v>
      </c>
      <c r="X366" s="69" t="s">
        <v>48</v>
      </c>
      <c r="Y366" s="70" t="s">
        <v>48</v>
      </c>
      <c r="AC366" s="267" t="s">
        <v>65</v>
      </c>
    </row>
    <row r="367" spans="1:29" x14ac:dyDescent="0.2">
      <c r="A367" s="383"/>
      <c r="B367" s="383"/>
      <c r="C367" s="383"/>
      <c r="D367" s="383"/>
      <c r="E367" s="383"/>
      <c r="F367" s="383"/>
      <c r="G367" s="383"/>
      <c r="H367" s="383"/>
      <c r="I367" s="383"/>
      <c r="J367" s="383"/>
      <c r="K367" s="383"/>
      <c r="L367" s="384"/>
      <c r="M367" s="380" t="s">
        <v>43</v>
      </c>
      <c r="N367" s="381"/>
      <c r="O367" s="381"/>
      <c r="P367" s="381"/>
      <c r="Q367" s="381"/>
      <c r="R367" s="381"/>
      <c r="S367" s="382"/>
      <c r="T367" s="43" t="s">
        <v>42</v>
      </c>
      <c r="U367" s="44">
        <f>IFERROR(U363/H363,"0")+IFERROR(U364/H364,"0")+IFERROR(U365/H365,"0")+IFERROR(U366/H366,"0")</f>
        <v>75.833333333333343</v>
      </c>
      <c r="V367" s="44">
        <f>IFERROR(V363/H363,"0")+IFERROR(V364/H364,"0")+IFERROR(V365/H365,"0")+IFERROR(V366/H366,"0")</f>
        <v>77</v>
      </c>
      <c r="W367" s="44">
        <f>IFERROR(IF(W363="",0,W363),"0")+IFERROR(IF(W364="",0,W364),"0")+IFERROR(IF(W365="",0,W365),"0")+IFERROR(IF(W366="",0,W366),"0")</f>
        <v>0.70493000000000006</v>
      </c>
      <c r="X367" s="68"/>
      <c r="Y367" s="68"/>
    </row>
    <row r="368" spans="1:29" x14ac:dyDescent="0.2">
      <c r="A368" s="383"/>
      <c r="B368" s="383"/>
      <c r="C368" s="383"/>
      <c r="D368" s="383"/>
      <c r="E368" s="383"/>
      <c r="F368" s="383"/>
      <c r="G368" s="383"/>
      <c r="H368" s="383"/>
      <c r="I368" s="383"/>
      <c r="J368" s="383"/>
      <c r="K368" s="383"/>
      <c r="L368" s="384"/>
      <c r="M368" s="380" t="s">
        <v>43</v>
      </c>
      <c r="N368" s="381"/>
      <c r="O368" s="381"/>
      <c r="P368" s="381"/>
      <c r="Q368" s="381"/>
      <c r="R368" s="381"/>
      <c r="S368" s="382"/>
      <c r="T368" s="43" t="s">
        <v>0</v>
      </c>
      <c r="U368" s="44">
        <f>IFERROR(SUM(U363:U366),"0")</f>
        <v>171</v>
      </c>
      <c r="V368" s="44">
        <f>IFERROR(SUM(V363:V366),"0")</f>
        <v>173.42000000000002</v>
      </c>
      <c r="W368" s="43"/>
      <c r="X368" s="68"/>
      <c r="Y368" s="68"/>
    </row>
    <row r="369" spans="1:29" ht="14.25" customHeight="1" x14ac:dyDescent="0.25">
      <c r="A369" s="375" t="s">
        <v>211</v>
      </c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75"/>
      <c r="O369" s="375"/>
      <c r="P369" s="375"/>
      <c r="Q369" s="375"/>
      <c r="R369" s="375"/>
      <c r="S369" s="375"/>
      <c r="T369" s="375"/>
      <c r="U369" s="375"/>
      <c r="V369" s="375"/>
      <c r="W369" s="375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76">
        <v>4680115881648</v>
      </c>
      <c r="E370" s="376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580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78"/>
      <c r="O370" s="378"/>
      <c r="P370" s="378"/>
      <c r="Q370" s="379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">
      <c r="A371" s="383"/>
      <c r="B371" s="383"/>
      <c r="C371" s="383"/>
      <c r="D371" s="383"/>
      <c r="E371" s="383"/>
      <c r="F371" s="383"/>
      <c r="G371" s="383"/>
      <c r="H371" s="383"/>
      <c r="I371" s="383"/>
      <c r="J371" s="383"/>
      <c r="K371" s="383"/>
      <c r="L371" s="384"/>
      <c r="M371" s="380" t="s">
        <v>43</v>
      </c>
      <c r="N371" s="381"/>
      <c r="O371" s="381"/>
      <c r="P371" s="381"/>
      <c r="Q371" s="381"/>
      <c r="R371" s="381"/>
      <c r="S371" s="382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">
      <c r="A372" s="383"/>
      <c r="B372" s="383"/>
      <c r="C372" s="383"/>
      <c r="D372" s="383"/>
      <c r="E372" s="383"/>
      <c r="F372" s="383"/>
      <c r="G372" s="383"/>
      <c r="H372" s="383"/>
      <c r="I372" s="383"/>
      <c r="J372" s="383"/>
      <c r="K372" s="383"/>
      <c r="L372" s="384"/>
      <c r="M372" s="380" t="s">
        <v>43</v>
      </c>
      <c r="N372" s="381"/>
      <c r="O372" s="381"/>
      <c r="P372" s="381"/>
      <c r="Q372" s="381"/>
      <c r="R372" s="381"/>
      <c r="S372" s="382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75" t="s">
        <v>92</v>
      </c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75"/>
      <c r="O373" s="375"/>
      <c r="P373" s="375"/>
      <c r="Q373" s="375"/>
      <c r="R373" s="375"/>
      <c r="S373" s="375"/>
      <c r="T373" s="375"/>
      <c r="U373" s="375"/>
      <c r="V373" s="375"/>
      <c r="W373" s="375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76">
        <v>4680115883017</v>
      </c>
      <c r="E374" s="376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581" t="s">
        <v>532</v>
      </c>
      <c r="N374" s="378"/>
      <c r="O374" s="378"/>
      <c r="P374" s="378"/>
      <c r="Q374" s="379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76">
        <v>4680115883031</v>
      </c>
      <c r="E375" s="376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582" t="s">
        <v>536</v>
      </c>
      <c r="N375" s="378"/>
      <c r="O375" s="378"/>
      <c r="P375" s="378"/>
      <c r="Q375" s="379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76">
        <v>4680115883024</v>
      </c>
      <c r="E376" s="376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583" t="s">
        <v>539</v>
      </c>
      <c r="N376" s="378"/>
      <c r="O376" s="378"/>
      <c r="P376" s="378"/>
      <c r="Q376" s="379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">
      <c r="A377" s="383"/>
      <c r="B377" s="383"/>
      <c r="C377" s="383"/>
      <c r="D377" s="383"/>
      <c r="E377" s="383"/>
      <c r="F377" s="383"/>
      <c r="G377" s="383"/>
      <c r="H377" s="383"/>
      <c r="I377" s="383"/>
      <c r="J377" s="383"/>
      <c r="K377" s="383"/>
      <c r="L377" s="384"/>
      <c r="M377" s="380" t="s">
        <v>43</v>
      </c>
      <c r="N377" s="381"/>
      <c r="O377" s="381"/>
      <c r="P377" s="381"/>
      <c r="Q377" s="381"/>
      <c r="R377" s="381"/>
      <c r="S377" s="382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">
      <c r="A378" s="383"/>
      <c r="B378" s="383"/>
      <c r="C378" s="383"/>
      <c r="D378" s="383"/>
      <c r="E378" s="383"/>
      <c r="F378" s="383"/>
      <c r="G378" s="383"/>
      <c r="H378" s="383"/>
      <c r="I378" s="383"/>
      <c r="J378" s="383"/>
      <c r="K378" s="383"/>
      <c r="L378" s="384"/>
      <c r="M378" s="380" t="s">
        <v>43</v>
      </c>
      <c r="N378" s="381"/>
      <c r="O378" s="381"/>
      <c r="P378" s="381"/>
      <c r="Q378" s="381"/>
      <c r="R378" s="381"/>
      <c r="S378" s="382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74" t="s">
        <v>540</v>
      </c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4"/>
      <c r="O379" s="374"/>
      <c r="P379" s="374"/>
      <c r="Q379" s="374"/>
      <c r="R379" s="374"/>
      <c r="S379" s="374"/>
      <c r="T379" s="374"/>
      <c r="U379" s="374"/>
      <c r="V379" s="374"/>
      <c r="W379" s="374"/>
      <c r="X379" s="66"/>
      <c r="Y379" s="66"/>
    </row>
    <row r="380" spans="1:29" ht="14.25" customHeight="1" x14ac:dyDescent="0.25">
      <c r="A380" s="375" t="s">
        <v>109</v>
      </c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75"/>
      <c r="O380" s="375"/>
      <c r="P380" s="375"/>
      <c r="Q380" s="375"/>
      <c r="R380" s="375"/>
      <c r="S380" s="375"/>
      <c r="T380" s="375"/>
      <c r="U380" s="375"/>
      <c r="V380" s="375"/>
      <c r="W380" s="375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76">
        <v>4607091389388</v>
      </c>
      <c r="E381" s="376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78"/>
      <c r="O381" s="378"/>
      <c r="P381" s="378"/>
      <c r="Q381" s="379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76">
        <v>4607091389364</v>
      </c>
      <c r="E382" s="376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58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78"/>
      <c r="O382" s="378"/>
      <c r="P382" s="378"/>
      <c r="Q382" s="379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">
      <c r="A383" s="383"/>
      <c r="B383" s="383"/>
      <c r="C383" s="383"/>
      <c r="D383" s="383"/>
      <c r="E383" s="383"/>
      <c r="F383" s="383"/>
      <c r="G383" s="383"/>
      <c r="H383" s="383"/>
      <c r="I383" s="383"/>
      <c r="J383" s="383"/>
      <c r="K383" s="383"/>
      <c r="L383" s="384"/>
      <c r="M383" s="380" t="s">
        <v>43</v>
      </c>
      <c r="N383" s="381"/>
      <c r="O383" s="381"/>
      <c r="P383" s="381"/>
      <c r="Q383" s="381"/>
      <c r="R383" s="381"/>
      <c r="S383" s="382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29" x14ac:dyDescent="0.2">
      <c r="A384" s="383"/>
      <c r="B384" s="383"/>
      <c r="C384" s="383"/>
      <c r="D384" s="383"/>
      <c r="E384" s="383"/>
      <c r="F384" s="383"/>
      <c r="G384" s="383"/>
      <c r="H384" s="383"/>
      <c r="I384" s="383"/>
      <c r="J384" s="383"/>
      <c r="K384" s="383"/>
      <c r="L384" s="384"/>
      <c r="M384" s="380" t="s">
        <v>43</v>
      </c>
      <c r="N384" s="381"/>
      <c r="O384" s="381"/>
      <c r="P384" s="381"/>
      <c r="Q384" s="381"/>
      <c r="R384" s="381"/>
      <c r="S384" s="382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29" ht="14.25" customHeight="1" x14ac:dyDescent="0.25">
      <c r="A385" s="375" t="s">
        <v>75</v>
      </c>
      <c r="B385" s="375"/>
      <c r="C385" s="375"/>
      <c r="D385" s="375"/>
      <c r="E385" s="375"/>
      <c r="F385" s="375"/>
      <c r="G385" s="375"/>
      <c r="H385" s="375"/>
      <c r="I385" s="375"/>
      <c r="J385" s="375"/>
      <c r="K385" s="375"/>
      <c r="L385" s="375"/>
      <c r="M385" s="375"/>
      <c r="N385" s="375"/>
      <c r="O385" s="375"/>
      <c r="P385" s="375"/>
      <c r="Q385" s="375"/>
      <c r="R385" s="375"/>
      <c r="S385" s="375"/>
      <c r="T385" s="375"/>
      <c r="U385" s="375"/>
      <c r="V385" s="375"/>
      <c r="W385" s="375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76">
        <v>4680115882911</v>
      </c>
      <c r="E386" s="376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586" t="s">
        <v>547</v>
      </c>
      <c r="N386" s="378"/>
      <c r="O386" s="378"/>
      <c r="P386" s="378"/>
      <c r="Q386" s="379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76">
        <v>4607091389739</v>
      </c>
      <c r="E387" s="376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58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78"/>
      <c r="O387" s="378"/>
      <c r="P387" s="378"/>
      <c r="Q387" s="379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76">
        <v>4680115883048</v>
      </c>
      <c r="E388" s="376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588" t="s">
        <v>552</v>
      </c>
      <c r="N388" s="378"/>
      <c r="O388" s="378"/>
      <c r="P388" s="378"/>
      <c r="Q388" s="379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76">
        <v>4607091389425</v>
      </c>
      <c r="E389" s="376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5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78"/>
      <c r="O389" s="378"/>
      <c r="P389" s="378"/>
      <c r="Q389" s="379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76">
        <v>4680115880771</v>
      </c>
      <c r="E390" s="376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59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78"/>
      <c r="O390" s="378"/>
      <c r="P390" s="378"/>
      <c r="Q390" s="379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76">
        <v>4607091389500</v>
      </c>
      <c r="E391" s="376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5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78"/>
      <c r="O391" s="378"/>
      <c r="P391" s="378"/>
      <c r="Q391" s="379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76">
        <v>4680115881983</v>
      </c>
      <c r="E392" s="376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592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78"/>
      <c r="O392" s="378"/>
      <c r="P392" s="378"/>
      <c r="Q392" s="379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">
      <c r="A393" s="383"/>
      <c r="B393" s="383"/>
      <c r="C393" s="383"/>
      <c r="D393" s="383"/>
      <c r="E393" s="383"/>
      <c r="F393" s="383"/>
      <c r="G393" s="383"/>
      <c r="H393" s="383"/>
      <c r="I393" s="383"/>
      <c r="J393" s="383"/>
      <c r="K393" s="383"/>
      <c r="L393" s="384"/>
      <c r="M393" s="380" t="s">
        <v>43</v>
      </c>
      <c r="N393" s="381"/>
      <c r="O393" s="381"/>
      <c r="P393" s="381"/>
      <c r="Q393" s="381"/>
      <c r="R393" s="381"/>
      <c r="S393" s="382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29" x14ac:dyDescent="0.2">
      <c r="A394" s="383"/>
      <c r="B394" s="383"/>
      <c r="C394" s="383"/>
      <c r="D394" s="383"/>
      <c r="E394" s="383"/>
      <c r="F394" s="383"/>
      <c r="G394" s="383"/>
      <c r="H394" s="383"/>
      <c r="I394" s="383"/>
      <c r="J394" s="383"/>
      <c r="K394" s="383"/>
      <c r="L394" s="384"/>
      <c r="M394" s="380" t="s">
        <v>43</v>
      </c>
      <c r="N394" s="381"/>
      <c r="O394" s="381"/>
      <c r="P394" s="381"/>
      <c r="Q394" s="381"/>
      <c r="R394" s="381"/>
      <c r="S394" s="382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29" ht="14.25" customHeight="1" x14ac:dyDescent="0.25">
      <c r="A395" s="375" t="s">
        <v>92</v>
      </c>
      <c r="B395" s="375"/>
      <c r="C395" s="375"/>
      <c r="D395" s="375"/>
      <c r="E395" s="375"/>
      <c r="F395" s="375"/>
      <c r="G395" s="375"/>
      <c r="H395" s="375"/>
      <c r="I395" s="375"/>
      <c r="J395" s="375"/>
      <c r="K395" s="375"/>
      <c r="L395" s="375"/>
      <c r="M395" s="375"/>
      <c r="N395" s="375"/>
      <c r="O395" s="375"/>
      <c r="P395" s="375"/>
      <c r="Q395" s="375"/>
      <c r="R395" s="375"/>
      <c r="S395" s="375"/>
      <c r="T395" s="375"/>
      <c r="U395" s="375"/>
      <c r="V395" s="375"/>
      <c r="W395" s="375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76">
        <v>4680115883000</v>
      </c>
      <c r="E396" s="376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593" t="s">
        <v>563</v>
      </c>
      <c r="N396" s="378"/>
      <c r="O396" s="378"/>
      <c r="P396" s="378"/>
      <c r="Q396" s="379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">
      <c r="A397" s="383"/>
      <c r="B397" s="383"/>
      <c r="C397" s="383"/>
      <c r="D397" s="383"/>
      <c r="E397" s="383"/>
      <c r="F397" s="383"/>
      <c r="G397" s="383"/>
      <c r="H397" s="383"/>
      <c r="I397" s="383"/>
      <c r="J397" s="383"/>
      <c r="K397" s="383"/>
      <c r="L397" s="384"/>
      <c r="M397" s="380" t="s">
        <v>43</v>
      </c>
      <c r="N397" s="381"/>
      <c r="O397" s="381"/>
      <c r="P397" s="381"/>
      <c r="Q397" s="381"/>
      <c r="R397" s="381"/>
      <c r="S397" s="382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">
      <c r="A398" s="383"/>
      <c r="B398" s="383"/>
      <c r="C398" s="383"/>
      <c r="D398" s="383"/>
      <c r="E398" s="383"/>
      <c r="F398" s="383"/>
      <c r="G398" s="383"/>
      <c r="H398" s="383"/>
      <c r="I398" s="383"/>
      <c r="J398" s="383"/>
      <c r="K398" s="383"/>
      <c r="L398" s="384"/>
      <c r="M398" s="380" t="s">
        <v>43</v>
      </c>
      <c r="N398" s="381"/>
      <c r="O398" s="381"/>
      <c r="P398" s="381"/>
      <c r="Q398" s="381"/>
      <c r="R398" s="381"/>
      <c r="S398" s="382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75" t="s">
        <v>104</v>
      </c>
      <c r="B399" s="375"/>
      <c r="C399" s="375"/>
      <c r="D399" s="375"/>
      <c r="E399" s="375"/>
      <c r="F399" s="375"/>
      <c r="G399" s="375"/>
      <c r="H399" s="375"/>
      <c r="I399" s="375"/>
      <c r="J399" s="375"/>
      <c r="K399" s="375"/>
      <c r="L399" s="375"/>
      <c r="M399" s="375"/>
      <c r="N399" s="375"/>
      <c r="O399" s="375"/>
      <c r="P399" s="375"/>
      <c r="Q399" s="375"/>
      <c r="R399" s="375"/>
      <c r="S399" s="375"/>
      <c r="T399" s="375"/>
      <c r="U399" s="375"/>
      <c r="V399" s="375"/>
      <c r="W399" s="375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76">
        <v>4680115882980</v>
      </c>
      <c r="E400" s="376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594" t="s">
        <v>566</v>
      </c>
      <c r="N400" s="378"/>
      <c r="O400" s="378"/>
      <c r="P400" s="378"/>
      <c r="Q400" s="379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">
      <c r="A401" s="383"/>
      <c r="B401" s="383"/>
      <c r="C401" s="383"/>
      <c r="D401" s="383"/>
      <c r="E401" s="383"/>
      <c r="F401" s="383"/>
      <c r="G401" s="383"/>
      <c r="H401" s="383"/>
      <c r="I401" s="383"/>
      <c r="J401" s="383"/>
      <c r="K401" s="383"/>
      <c r="L401" s="384"/>
      <c r="M401" s="380" t="s">
        <v>43</v>
      </c>
      <c r="N401" s="381"/>
      <c r="O401" s="381"/>
      <c r="P401" s="381"/>
      <c r="Q401" s="381"/>
      <c r="R401" s="381"/>
      <c r="S401" s="382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">
      <c r="A402" s="383"/>
      <c r="B402" s="383"/>
      <c r="C402" s="383"/>
      <c r="D402" s="383"/>
      <c r="E402" s="383"/>
      <c r="F402" s="383"/>
      <c r="G402" s="383"/>
      <c r="H402" s="383"/>
      <c r="I402" s="383"/>
      <c r="J402" s="383"/>
      <c r="K402" s="383"/>
      <c r="L402" s="384"/>
      <c r="M402" s="380" t="s">
        <v>43</v>
      </c>
      <c r="N402" s="381"/>
      <c r="O402" s="381"/>
      <c r="P402" s="381"/>
      <c r="Q402" s="381"/>
      <c r="R402" s="381"/>
      <c r="S402" s="382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">
      <c r="A403" s="373" t="s">
        <v>567</v>
      </c>
      <c r="B403" s="373"/>
      <c r="C403" s="373"/>
      <c r="D403" s="373"/>
      <c r="E403" s="373"/>
      <c r="F403" s="373"/>
      <c r="G403" s="373"/>
      <c r="H403" s="373"/>
      <c r="I403" s="373"/>
      <c r="J403" s="373"/>
      <c r="K403" s="373"/>
      <c r="L403" s="373"/>
      <c r="M403" s="373"/>
      <c r="N403" s="373"/>
      <c r="O403" s="373"/>
      <c r="P403" s="373"/>
      <c r="Q403" s="373"/>
      <c r="R403" s="373"/>
      <c r="S403" s="373"/>
      <c r="T403" s="373"/>
      <c r="U403" s="373"/>
      <c r="V403" s="373"/>
      <c r="W403" s="373"/>
      <c r="X403" s="55"/>
      <c r="Y403" s="55"/>
    </row>
    <row r="404" spans="1:29" ht="16.5" customHeight="1" x14ac:dyDescent="0.25">
      <c r="A404" s="374" t="s">
        <v>567</v>
      </c>
      <c r="B404" s="374"/>
      <c r="C404" s="374"/>
      <c r="D404" s="374"/>
      <c r="E404" s="374"/>
      <c r="F404" s="374"/>
      <c r="G404" s="374"/>
      <c r="H404" s="374"/>
      <c r="I404" s="374"/>
      <c r="J404" s="374"/>
      <c r="K404" s="374"/>
      <c r="L404" s="374"/>
      <c r="M404" s="374"/>
      <c r="N404" s="374"/>
      <c r="O404" s="374"/>
      <c r="P404" s="374"/>
      <c r="Q404" s="374"/>
      <c r="R404" s="374"/>
      <c r="S404" s="374"/>
      <c r="T404" s="374"/>
      <c r="U404" s="374"/>
      <c r="V404" s="374"/>
      <c r="W404" s="374"/>
      <c r="X404" s="66"/>
      <c r="Y404" s="66"/>
    </row>
    <row r="405" spans="1:29" ht="14.25" customHeight="1" x14ac:dyDescent="0.25">
      <c r="A405" s="375" t="s">
        <v>116</v>
      </c>
      <c r="B405" s="375"/>
      <c r="C405" s="375"/>
      <c r="D405" s="375"/>
      <c r="E405" s="375"/>
      <c r="F405" s="375"/>
      <c r="G405" s="375"/>
      <c r="H405" s="375"/>
      <c r="I405" s="375"/>
      <c r="J405" s="375"/>
      <c r="K405" s="375"/>
      <c r="L405" s="375"/>
      <c r="M405" s="375"/>
      <c r="N405" s="375"/>
      <c r="O405" s="375"/>
      <c r="P405" s="375"/>
      <c r="Q405" s="375"/>
      <c r="R405" s="375"/>
      <c r="S405" s="375"/>
      <c r="T405" s="375"/>
      <c r="U405" s="375"/>
      <c r="V405" s="375"/>
      <c r="W405" s="375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76">
        <v>4607091389067</v>
      </c>
      <c r="E406" s="376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59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78"/>
      <c r="O406" s="378"/>
      <c r="P406" s="378"/>
      <c r="Q406" s="379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5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76">
        <v>4607091383522</v>
      </c>
      <c r="E407" s="376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59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78"/>
      <c r="O407" s="378"/>
      <c r="P407" s="378"/>
      <c r="Q407" s="379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76">
        <v>4607091384437</v>
      </c>
      <c r="E408" s="376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597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78"/>
      <c r="O408" s="378"/>
      <c r="P408" s="378"/>
      <c r="Q408" s="379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76">
        <v>4607091389104</v>
      </c>
      <c r="E409" s="376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59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78"/>
      <c r="O409" s="378"/>
      <c r="P409" s="378"/>
      <c r="Q409" s="379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76">
        <v>4607091389036</v>
      </c>
      <c r="E410" s="376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599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78"/>
      <c r="O410" s="378"/>
      <c r="P410" s="378"/>
      <c r="Q410" s="379"/>
      <c r="R410" s="40" t="s">
        <v>48</v>
      </c>
      <c r="S410" s="40" t="s">
        <v>48</v>
      </c>
      <c r="T410" s="41" t="s">
        <v>0</v>
      </c>
      <c r="U410" s="59">
        <v>18.857142857142843</v>
      </c>
      <c r="V410" s="56">
        <f t="shared" si="18"/>
        <v>19.2</v>
      </c>
      <c r="W410" s="42">
        <f>IFERROR(IF(V410=0,"",ROUNDUP(V410/H410,0)*0.00753),"")</f>
        <v>6.0240000000000002E-2</v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76">
        <v>4680115880603</v>
      </c>
      <c r="E411" s="376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600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78"/>
      <c r="O411" s="378"/>
      <c r="P411" s="378"/>
      <c r="Q411" s="379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76">
        <v>4607091389999</v>
      </c>
      <c r="E412" s="376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601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78"/>
      <c r="O412" s="378"/>
      <c r="P412" s="378"/>
      <c r="Q412" s="379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76">
        <v>4680115882782</v>
      </c>
      <c r="E413" s="376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602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78"/>
      <c r="O413" s="378"/>
      <c r="P413" s="378"/>
      <c r="Q413" s="379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76">
        <v>4607091389098</v>
      </c>
      <c r="E414" s="376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60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78"/>
      <c r="O414" s="378"/>
      <c r="P414" s="378"/>
      <c r="Q414" s="379"/>
      <c r="R414" s="40" t="s">
        <v>48</v>
      </c>
      <c r="S414" s="40" t="s">
        <v>48</v>
      </c>
      <c r="T414" s="41" t="s">
        <v>0</v>
      </c>
      <c r="U414" s="59">
        <v>198.37288135593224</v>
      </c>
      <c r="V414" s="56">
        <f t="shared" si="18"/>
        <v>199.2</v>
      </c>
      <c r="W414" s="42">
        <f>IFERROR(IF(V414=0,"",ROUNDUP(V414/H414,0)*0.00753),"")</f>
        <v>0.62499000000000005</v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76">
        <v>4607091389982</v>
      </c>
      <c r="E415" s="376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604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78"/>
      <c r="O415" s="378"/>
      <c r="P415" s="378"/>
      <c r="Q415" s="379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">
      <c r="A416" s="383"/>
      <c r="B416" s="383"/>
      <c r="C416" s="383"/>
      <c r="D416" s="383"/>
      <c r="E416" s="383"/>
      <c r="F416" s="383"/>
      <c r="G416" s="383"/>
      <c r="H416" s="383"/>
      <c r="I416" s="383"/>
      <c r="J416" s="383"/>
      <c r="K416" s="383"/>
      <c r="L416" s="384"/>
      <c r="M416" s="380" t="s">
        <v>43</v>
      </c>
      <c r="N416" s="381"/>
      <c r="O416" s="381"/>
      <c r="P416" s="381"/>
      <c r="Q416" s="381"/>
      <c r="R416" s="381"/>
      <c r="S416" s="382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90.512510088781283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91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0.68523000000000001</v>
      </c>
      <c r="X416" s="68"/>
      <c r="Y416" s="68"/>
    </row>
    <row r="417" spans="1:29" x14ac:dyDescent="0.2">
      <c r="A417" s="383"/>
      <c r="B417" s="383"/>
      <c r="C417" s="383"/>
      <c r="D417" s="383"/>
      <c r="E417" s="383"/>
      <c r="F417" s="383"/>
      <c r="G417" s="383"/>
      <c r="H417" s="383"/>
      <c r="I417" s="383"/>
      <c r="J417" s="383"/>
      <c r="K417" s="383"/>
      <c r="L417" s="384"/>
      <c r="M417" s="380" t="s">
        <v>43</v>
      </c>
      <c r="N417" s="381"/>
      <c r="O417" s="381"/>
      <c r="P417" s="381"/>
      <c r="Q417" s="381"/>
      <c r="R417" s="381"/>
      <c r="S417" s="382"/>
      <c r="T417" s="43" t="s">
        <v>0</v>
      </c>
      <c r="U417" s="44">
        <f>IFERROR(SUM(U406:U415),"0")</f>
        <v>217.23002421307507</v>
      </c>
      <c r="V417" s="44">
        <f>IFERROR(SUM(V406:V415),"0")</f>
        <v>218.39999999999998</v>
      </c>
      <c r="W417" s="43"/>
      <c r="X417" s="68"/>
      <c r="Y417" s="68"/>
    </row>
    <row r="418" spans="1:29" ht="14.25" customHeight="1" x14ac:dyDescent="0.25">
      <c r="A418" s="375" t="s">
        <v>109</v>
      </c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75"/>
      <c r="O418" s="375"/>
      <c r="P418" s="375"/>
      <c r="Q418" s="375"/>
      <c r="R418" s="375"/>
      <c r="S418" s="375"/>
      <c r="T418" s="375"/>
      <c r="U418" s="375"/>
      <c r="V418" s="375"/>
      <c r="W418" s="375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76">
        <v>4607091388930</v>
      </c>
      <c r="E419" s="376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6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78"/>
      <c r="O419" s="378"/>
      <c r="P419" s="378"/>
      <c r="Q419" s="379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76">
        <v>4680115880054</v>
      </c>
      <c r="E420" s="376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606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78"/>
      <c r="O420" s="378"/>
      <c r="P420" s="378"/>
      <c r="Q420" s="379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">
      <c r="A421" s="383"/>
      <c r="B421" s="383"/>
      <c r="C421" s="383"/>
      <c r="D421" s="383"/>
      <c r="E421" s="383"/>
      <c r="F421" s="383"/>
      <c r="G421" s="383"/>
      <c r="H421" s="383"/>
      <c r="I421" s="383"/>
      <c r="J421" s="383"/>
      <c r="K421" s="383"/>
      <c r="L421" s="384"/>
      <c r="M421" s="380" t="s">
        <v>43</v>
      </c>
      <c r="N421" s="381"/>
      <c r="O421" s="381"/>
      <c r="P421" s="381"/>
      <c r="Q421" s="381"/>
      <c r="R421" s="381"/>
      <c r="S421" s="382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29" x14ac:dyDescent="0.2">
      <c r="A422" s="383"/>
      <c r="B422" s="383"/>
      <c r="C422" s="383"/>
      <c r="D422" s="383"/>
      <c r="E422" s="383"/>
      <c r="F422" s="383"/>
      <c r="G422" s="383"/>
      <c r="H422" s="383"/>
      <c r="I422" s="383"/>
      <c r="J422" s="383"/>
      <c r="K422" s="383"/>
      <c r="L422" s="384"/>
      <c r="M422" s="380" t="s">
        <v>43</v>
      </c>
      <c r="N422" s="381"/>
      <c r="O422" s="381"/>
      <c r="P422" s="381"/>
      <c r="Q422" s="381"/>
      <c r="R422" s="381"/>
      <c r="S422" s="382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29" ht="14.25" customHeight="1" x14ac:dyDescent="0.25">
      <c r="A423" s="375" t="s">
        <v>75</v>
      </c>
      <c r="B423" s="375"/>
      <c r="C423" s="375"/>
      <c r="D423" s="375"/>
      <c r="E423" s="375"/>
      <c r="F423" s="375"/>
      <c r="G423" s="375"/>
      <c r="H423" s="375"/>
      <c r="I423" s="375"/>
      <c r="J423" s="375"/>
      <c r="K423" s="375"/>
      <c r="L423" s="375"/>
      <c r="M423" s="375"/>
      <c r="N423" s="375"/>
      <c r="O423" s="375"/>
      <c r="P423" s="375"/>
      <c r="Q423" s="375"/>
      <c r="R423" s="375"/>
      <c r="S423" s="375"/>
      <c r="T423" s="375"/>
      <c r="U423" s="375"/>
      <c r="V423" s="375"/>
      <c r="W423" s="375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76">
        <v>4680115883116</v>
      </c>
      <c r="E424" s="376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607" t="s">
        <v>594</v>
      </c>
      <c r="N424" s="378"/>
      <c r="O424" s="378"/>
      <c r="P424" s="378"/>
      <c r="Q424" s="379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32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76">
        <v>4680115883093</v>
      </c>
      <c r="E425" s="376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608" t="s">
        <v>597</v>
      </c>
      <c r="N425" s="378"/>
      <c r="O425" s="378"/>
      <c r="P425" s="378"/>
      <c r="Q425" s="379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76">
        <v>4680115883109</v>
      </c>
      <c r="E426" s="376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609" t="s">
        <v>600</v>
      </c>
      <c r="N426" s="378"/>
      <c r="O426" s="378"/>
      <c r="P426" s="378"/>
      <c r="Q426" s="379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76">
        <v>4680115882072</v>
      </c>
      <c r="E427" s="376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610" t="s">
        <v>603</v>
      </c>
      <c r="N427" s="378"/>
      <c r="O427" s="378"/>
      <c r="P427" s="378"/>
      <c r="Q427" s="379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 t="shared" ref="W427:W432" si="20">IFERROR(IF(V427=0,"",ROUNDUP(V427/H427,0)*0.00937),"")</f>
        <v/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76">
        <v>4680115882072</v>
      </c>
      <c r="E428" s="376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611" t="s">
        <v>603</v>
      </c>
      <c r="N428" s="378"/>
      <c r="O428" s="378"/>
      <c r="P428" s="378"/>
      <c r="Q428" s="379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76">
        <v>4680115882102</v>
      </c>
      <c r="E429" s="376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612" t="s">
        <v>607</v>
      </c>
      <c r="N429" s="378"/>
      <c r="O429" s="378"/>
      <c r="P429" s="378"/>
      <c r="Q429" s="379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76">
        <v>4680115882102</v>
      </c>
      <c r="E430" s="376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613" t="s">
        <v>607</v>
      </c>
      <c r="N430" s="378"/>
      <c r="O430" s="378"/>
      <c r="P430" s="378"/>
      <c r="Q430" s="379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76">
        <v>4680115882096</v>
      </c>
      <c r="E431" s="376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614" t="s">
        <v>611</v>
      </c>
      <c r="N431" s="378"/>
      <c r="O431" s="378"/>
      <c r="P431" s="378"/>
      <c r="Q431" s="379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76">
        <v>4680115882096</v>
      </c>
      <c r="E432" s="376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615" t="s">
        <v>611</v>
      </c>
      <c r="N432" s="378"/>
      <c r="O432" s="378"/>
      <c r="P432" s="378"/>
      <c r="Q432" s="379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">
      <c r="A433" s="383"/>
      <c r="B433" s="383"/>
      <c r="C433" s="383"/>
      <c r="D433" s="383"/>
      <c r="E433" s="383"/>
      <c r="F433" s="383"/>
      <c r="G433" s="383"/>
      <c r="H433" s="383"/>
      <c r="I433" s="383"/>
      <c r="J433" s="383"/>
      <c r="K433" s="383"/>
      <c r="L433" s="384"/>
      <c r="M433" s="380" t="s">
        <v>43</v>
      </c>
      <c r="N433" s="381"/>
      <c r="O433" s="381"/>
      <c r="P433" s="381"/>
      <c r="Q433" s="381"/>
      <c r="R433" s="381"/>
      <c r="S433" s="382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0</v>
      </c>
      <c r="V433" s="44">
        <f>IFERROR(V424/H424,"0")+IFERROR(V425/H425,"0")+IFERROR(V426/H426,"0")+IFERROR(V427/H427,"0")+IFERROR(V428/H428,"0")+IFERROR(V429/H429,"0")+IFERROR(V430/H430,"0")+IFERROR(V431/H431,"0")+IFERROR(V432/H432,"0")</f>
        <v>0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29" x14ac:dyDescent="0.2">
      <c r="A434" s="383"/>
      <c r="B434" s="383"/>
      <c r="C434" s="383"/>
      <c r="D434" s="383"/>
      <c r="E434" s="383"/>
      <c r="F434" s="383"/>
      <c r="G434" s="383"/>
      <c r="H434" s="383"/>
      <c r="I434" s="383"/>
      <c r="J434" s="383"/>
      <c r="K434" s="383"/>
      <c r="L434" s="384"/>
      <c r="M434" s="380" t="s">
        <v>43</v>
      </c>
      <c r="N434" s="381"/>
      <c r="O434" s="381"/>
      <c r="P434" s="381"/>
      <c r="Q434" s="381"/>
      <c r="R434" s="381"/>
      <c r="S434" s="382"/>
      <c r="T434" s="43" t="s">
        <v>0</v>
      </c>
      <c r="U434" s="44">
        <f>IFERROR(SUM(U424:U432),"0")</f>
        <v>0</v>
      </c>
      <c r="V434" s="44">
        <f>IFERROR(SUM(V424:V432),"0")</f>
        <v>0</v>
      </c>
      <c r="W434" s="43"/>
      <c r="X434" s="68"/>
      <c r="Y434" s="68"/>
    </row>
    <row r="435" spans="1:29" ht="14.25" customHeight="1" x14ac:dyDescent="0.25">
      <c r="A435" s="375" t="s">
        <v>79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76">
        <v>4607091383409</v>
      </c>
      <c r="E436" s="376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61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78"/>
      <c r="O436" s="378"/>
      <c r="P436" s="378"/>
      <c r="Q436" s="379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76">
        <v>4607091383416</v>
      </c>
      <c r="E437" s="376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6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78"/>
      <c r="O437" s="378"/>
      <c r="P437" s="378"/>
      <c r="Q437" s="379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">
      <c r="A438" s="383"/>
      <c r="B438" s="383"/>
      <c r="C438" s="383"/>
      <c r="D438" s="383"/>
      <c r="E438" s="383"/>
      <c r="F438" s="383"/>
      <c r="G438" s="383"/>
      <c r="H438" s="383"/>
      <c r="I438" s="383"/>
      <c r="J438" s="383"/>
      <c r="K438" s="383"/>
      <c r="L438" s="384"/>
      <c r="M438" s="380" t="s">
        <v>43</v>
      </c>
      <c r="N438" s="381"/>
      <c r="O438" s="381"/>
      <c r="P438" s="381"/>
      <c r="Q438" s="381"/>
      <c r="R438" s="381"/>
      <c r="S438" s="382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">
      <c r="A439" s="383"/>
      <c r="B439" s="383"/>
      <c r="C439" s="383"/>
      <c r="D439" s="383"/>
      <c r="E439" s="383"/>
      <c r="F439" s="383"/>
      <c r="G439" s="383"/>
      <c r="H439" s="383"/>
      <c r="I439" s="383"/>
      <c r="J439" s="383"/>
      <c r="K439" s="383"/>
      <c r="L439" s="384"/>
      <c r="M439" s="380" t="s">
        <v>43</v>
      </c>
      <c r="N439" s="381"/>
      <c r="O439" s="381"/>
      <c r="P439" s="381"/>
      <c r="Q439" s="381"/>
      <c r="R439" s="381"/>
      <c r="S439" s="382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">
      <c r="A440" s="373" t="s">
        <v>617</v>
      </c>
      <c r="B440" s="373"/>
      <c r="C440" s="373"/>
      <c r="D440" s="373"/>
      <c r="E440" s="373"/>
      <c r="F440" s="373"/>
      <c r="G440" s="373"/>
      <c r="H440" s="373"/>
      <c r="I440" s="373"/>
      <c r="J440" s="373"/>
      <c r="K440" s="373"/>
      <c r="L440" s="373"/>
      <c r="M440" s="373"/>
      <c r="N440" s="373"/>
      <c r="O440" s="373"/>
      <c r="P440" s="373"/>
      <c r="Q440" s="373"/>
      <c r="R440" s="373"/>
      <c r="S440" s="373"/>
      <c r="T440" s="373"/>
      <c r="U440" s="373"/>
      <c r="V440" s="373"/>
      <c r="W440" s="373"/>
      <c r="X440" s="55"/>
      <c r="Y440" s="55"/>
    </row>
    <row r="441" spans="1:29" ht="16.5" customHeight="1" x14ac:dyDescent="0.25">
      <c r="A441" s="374" t="s">
        <v>618</v>
      </c>
      <c r="B441" s="374"/>
      <c r="C441" s="374"/>
      <c r="D441" s="374"/>
      <c r="E441" s="374"/>
      <c r="F441" s="374"/>
      <c r="G441" s="374"/>
      <c r="H441" s="374"/>
      <c r="I441" s="374"/>
      <c r="J441" s="374"/>
      <c r="K441" s="374"/>
      <c r="L441" s="374"/>
      <c r="M441" s="374"/>
      <c r="N441" s="374"/>
      <c r="O441" s="374"/>
      <c r="P441" s="374"/>
      <c r="Q441" s="374"/>
      <c r="R441" s="374"/>
      <c r="S441" s="374"/>
      <c r="T441" s="374"/>
      <c r="U441" s="374"/>
      <c r="V441" s="374"/>
      <c r="W441" s="374"/>
      <c r="X441" s="66"/>
      <c r="Y441" s="66"/>
    </row>
    <row r="442" spans="1:29" ht="14.25" customHeight="1" x14ac:dyDescent="0.25">
      <c r="A442" s="375" t="s">
        <v>116</v>
      </c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75"/>
      <c r="O442" s="375"/>
      <c r="P442" s="375"/>
      <c r="Q442" s="375"/>
      <c r="R442" s="375"/>
      <c r="S442" s="375"/>
      <c r="T442" s="375"/>
      <c r="U442" s="375"/>
      <c r="V442" s="375"/>
      <c r="W442" s="375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76">
        <v>4680115881099</v>
      </c>
      <c r="E443" s="376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618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78"/>
      <c r="O443" s="378"/>
      <c r="P443" s="378"/>
      <c r="Q443" s="379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76">
        <v>4680115881150</v>
      </c>
      <c r="E444" s="376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619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78"/>
      <c r="O444" s="378"/>
      <c r="P444" s="378"/>
      <c r="Q444" s="379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307" t="s">
        <v>65</v>
      </c>
    </row>
    <row r="445" spans="1:29" x14ac:dyDescent="0.2">
      <c r="A445" s="383"/>
      <c r="B445" s="383"/>
      <c r="C445" s="383"/>
      <c r="D445" s="383"/>
      <c r="E445" s="383"/>
      <c r="F445" s="383"/>
      <c r="G445" s="383"/>
      <c r="H445" s="383"/>
      <c r="I445" s="383"/>
      <c r="J445" s="383"/>
      <c r="K445" s="383"/>
      <c r="L445" s="384"/>
      <c r="M445" s="380" t="s">
        <v>43</v>
      </c>
      <c r="N445" s="381"/>
      <c r="O445" s="381"/>
      <c r="P445" s="381"/>
      <c r="Q445" s="381"/>
      <c r="R445" s="381"/>
      <c r="S445" s="382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29" x14ac:dyDescent="0.2">
      <c r="A446" s="383"/>
      <c r="B446" s="383"/>
      <c r="C446" s="383"/>
      <c r="D446" s="383"/>
      <c r="E446" s="383"/>
      <c r="F446" s="383"/>
      <c r="G446" s="383"/>
      <c r="H446" s="383"/>
      <c r="I446" s="383"/>
      <c r="J446" s="383"/>
      <c r="K446" s="383"/>
      <c r="L446" s="384"/>
      <c r="M446" s="380" t="s">
        <v>43</v>
      </c>
      <c r="N446" s="381"/>
      <c r="O446" s="381"/>
      <c r="P446" s="381"/>
      <c r="Q446" s="381"/>
      <c r="R446" s="381"/>
      <c r="S446" s="382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29" ht="14.25" customHeight="1" x14ac:dyDescent="0.25">
      <c r="A447" s="375" t="s">
        <v>109</v>
      </c>
      <c r="B447" s="375"/>
      <c r="C447" s="375"/>
      <c r="D447" s="375"/>
      <c r="E447" s="375"/>
      <c r="F447" s="375"/>
      <c r="G447" s="375"/>
      <c r="H447" s="375"/>
      <c r="I447" s="375"/>
      <c r="J447" s="375"/>
      <c r="K447" s="375"/>
      <c r="L447" s="375"/>
      <c r="M447" s="375"/>
      <c r="N447" s="375"/>
      <c r="O447" s="375"/>
      <c r="P447" s="375"/>
      <c r="Q447" s="375"/>
      <c r="R447" s="375"/>
      <c r="S447" s="375"/>
      <c r="T447" s="375"/>
      <c r="U447" s="375"/>
      <c r="V447" s="375"/>
      <c r="W447" s="375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76">
        <v>4680115881112</v>
      </c>
      <c r="E448" s="376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620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78"/>
      <c r="O448" s="378"/>
      <c r="P448" s="378"/>
      <c r="Q448" s="379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76">
        <v>4680115881129</v>
      </c>
      <c r="E449" s="376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621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78"/>
      <c r="O449" s="378"/>
      <c r="P449" s="378"/>
      <c r="Q449" s="379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">
      <c r="A450" s="383"/>
      <c r="B450" s="383"/>
      <c r="C450" s="383"/>
      <c r="D450" s="383"/>
      <c r="E450" s="383"/>
      <c r="F450" s="383"/>
      <c r="G450" s="383"/>
      <c r="H450" s="383"/>
      <c r="I450" s="383"/>
      <c r="J450" s="383"/>
      <c r="K450" s="383"/>
      <c r="L450" s="384"/>
      <c r="M450" s="380" t="s">
        <v>43</v>
      </c>
      <c r="N450" s="381"/>
      <c r="O450" s="381"/>
      <c r="P450" s="381"/>
      <c r="Q450" s="381"/>
      <c r="R450" s="381"/>
      <c r="S450" s="382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">
      <c r="A451" s="383"/>
      <c r="B451" s="383"/>
      <c r="C451" s="383"/>
      <c r="D451" s="383"/>
      <c r="E451" s="383"/>
      <c r="F451" s="383"/>
      <c r="G451" s="383"/>
      <c r="H451" s="383"/>
      <c r="I451" s="383"/>
      <c r="J451" s="383"/>
      <c r="K451" s="383"/>
      <c r="L451" s="384"/>
      <c r="M451" s="380" t="s">
        <v>43</v>
      </c>
      <c r="N451" s="381"/>
      <c r="O451" s="381"/>
      <c r="P451" s="381"/>
      <c r="Q451" s="381"/>
      <c r="R451" s="381"/>
      <c r="S451" s="382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75" t="s">
        <v>75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76">
        <v>4680115881167</v>
      </c>
      <c r="E453" s="376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622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78"/>
      <c r="O453" s="378"/>
      <c r="P453" s="378"/>
      <c r="Q453" s="379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76">
        <v>4680115881136</v>
      </c>
      <c r="E454" s="376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23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78"/>
      <c r="O454" s="378"/>
      <c r="P454" s="378"/>
      <c r="Q454" s="379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311" t="s">
        <v>65</v>
      </c>
    </row>
    <row r="455" spans="1:29" x14ac:dyDescent="0.2">
      <c r="A455" s="383"/>
      <c r="B455" s="383"/>
      <c r="C455" s="383"/>
      <c r="D455" s="383"/>
      <c r="E455" s="383"/>
      <c r="F455" s="383"/>
      <c r="G455" s="383"/>
      <c r="H455" s="383"/>
      <c r="I455" s="383"/>
      <c r="J455" s="383"/>
      <c r="K455" s="383"/>
      <c r="L455" s="384"/>
      <c r="M455" s="380" t="s">
        <v>43</v>
      </c>
      <c r="N455" s="381"/>
      <c r="O455" s="381"/>
      <c r="P455" s="381"/>
      <c r="Q455" s="381"/>
      <c r="R455" s="381"/>
      <c r="S455" s="382"/>
      <c r="T455" s="43" t="s">
        <v>42</v>
      </c>
      <c r="U455" s="44">
        <f>IFERROR(U453/H453,"0")+IFERROR(U454/H454,"0")</f>
        <v>0</v>
      </c>
      <c r="V455" s="44">
        <f>IFERROR(V453/H453,"0")+IFERROR(V454/H454,"0")</f>
        <v>0</v>
      </c>
      <c r="W455" s="44">
        <f>IFERROR(IF(W453="",0,W453),"0")+IFERROR(IF(W454="",0,W454),"0")</f>
        <v>0</v>
      </c>
      <c r="X455" s="68"/>
      <c r="Y455" s="68"/>
    </row>
    <row r="456" spans="1:29" x14ac:dyDescent="0.2">
      <c r="A456" s="383"/>
      <c r="B456" s="383"/>
      <c r="C456" s="383"/>
      <c r="D456" s="383"/>
      <c r="E456" s="383"/>
      <c r="F456" s="383"/>
      <c r="G456" s="383"/>
      <c r="H456" s="383"/>
      <c r="I456" s="383"/>
      <c r="J456" s="383"/>
      <c r="K456" s="383"/>
      <c r="L456" s="384"/>
      <c r="M456" s="380" t="s">
        <v>43</v>
      </c>
      <c r="N456" s="381"/>
      <c r="O456" s="381"/>
      <c r="P456" s="381"/>
      <c r="Q456" s="381"/>
      <c r="R456" s="381"/>
      <c r="S456" s="382"/>
      <c r="T456" s="43" t="s">
        <v>0</v>
      </c>
      <c r="U456" s="44">
        <f>IFERROR(SUM(U453:U454),"0")</f>
        <v>0</v>
      </c>
      <c r="V456" s="44">
        <f>IFERROR(SUM(V453:V454),"0")</f>
        <v>0</v>
      </c>
      <c r="W456" s="43"/>
      <c r="X456" s="68"/>
      <c r="Y456" s="68"/>
    </row>
    <row r="457" spans="1:29" ht="14.25" customHeight="1" x14ac:dyDescent="0.25">
      <c r="A457" s="375" t="s">
        <v>79</v>
      </c>
      <c r="B457" s="375"/>
      <c r="C457" s="375"/>
      <c r="D457" s="375"/>
      <c r="E457" s="375"/>
      <c r="F457" s="375"/>
      <c r="G457" s="375"/>
      <c r="H457" s="375"/>
      <c r="I457" s="375"/>
      <c r="J457" s="375"/>
      <c r="K457" s="375"/>
      <c r="L457" s="375"/>
      <c r="M457" s="375"/>
      <c r="N457" s="375"/>
      <c r="O457" s="375"/>
      <c r="P457" s="375"/>
      <c r="Q457" s="375"/>
      <c r="R457" s="375"/>
      <c r="S457" s="375"/>
      <c r="T457" s="375"/>
      <c r="U457" s="375"/>
      <c r="V457" s="375"/>
      <c r="W457" s="375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76">
        <v>4680115881143</v>
      </c>
      <c r="E458" s="376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624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78"/>
      <c r="O458" s="378"/>
      <c r="P458" s="378"/>
      <c r="Q458" s="379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76">
        <v>4680115881068</v>
      </c>
      <c r="E459" s="376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625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78"/>
      <c r="O459" s="378"/>
      <c r="P459" s="378"/>
      <c r="Q459" s="379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76">
        <v>4680115881075</v>
      </c>
      <c r="E460" s="376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626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78"/>
      <c r="O460" s="378"/>
      <c r="P460" s="378"/>
      <c r="Q460" s="379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">
      <c r="A461" s="383"/>
      <c r="B461" s="383"/>
      <c r="C461" s="383"/>
      <c r="D461" s="383"/>
      <c r="E461" s="383"/>
      <c r="F461" s="383"/>
      <c r="G461" s="383"/>
      <c r="H461" s="383"/>
      <c r="I461" s="383"/>
      <c r="J461" s="383"/>
      <c r="K461" s="383"/>
      <c r="L461" s="384"/>
      <c r="M461" s="380" t="s">
        <v>43</v>
      </c>
      <c r="N461" s="381"/>
      <c r="O461" s="381"/>
      <c r="P461" s="381"/>
      <c r="Q461" s="381"/>
      <c r="R461" s="381"/>
      <c r="S461" s="382"/>
      <c r="T461" s="43" t="s">
        <v>42</v>
      </c>
      <c r="U461" s="44">
        <f>IFERROR(U458/H458,"0")+IFERROR(U459/H459,"0")+IFERROR(U460/H460,"0")</f>
        <v>0</v>
      </c>
      <c r="V461" s="44">
        <f>IFERROR(V458/H458,"0")+IFERROR(V459/H459,"0")+IFERROR(V460/H460,"0")</f>
        <v>0</v>
      </c>
      <c r="W461" s="44">
        <f>IFERROR(IF(W458="",0,W458),"0")+IFERROR(IF(W459="",0,W459),"0")+IFERROR(IF(W460="",0,W460),"0")</f>
        <v>0</v>
      </c>
      <c r="X461" s="68"/>
      <c r="Y461" s="68"/>
    </row>
    <row r="462" spans="1:29" x14ac:dyDescent="0.2">
      <c r="A462" s="383"/>
      <c r="B462" s="383"/>
      <c r="C462" s="383"/>
      <c r="D462" s="383"/>
      <c r="E462" s="383"/>
      <c r="F462" s="383"/>
      <c r="G462" s="383"/>
      <c r="H462" s="383"/>
      <c r="I462" s="383"/>
      <c r="J462" s="383"/>
      <c r="K462" s="383"/>
      <c r="L462" s="384"/>
      <c r="M462" s="380" t="s">
        <v>43</v>
      </c>
      <c r="N462" s="381"/>
      <c r="O462" s="381"/>
      <c r="P462" s="381"/>
      <c r="Q462" s="381"/>
      <c r="R462" s="381"/>
      <c r="S462" s="382"/>
      <c r="T462" s="43" t="s">
        <v>0</v>
      </c>
      <c r="U462" s="44">
        <f>IFERROR(SUM(U458:U460),"0")</f>
        <v>0</v>
      </c>
      <c r="V462" s="44">
        <f>IFERROR(SUM(V458:V460),"0")</f>
        <v>0</v>
      </c>
      <c r="W462" s="43"/>
      <c r="X462" s="68"/>
      <c r="Y462" s="68"/>
    </row>
    <row r="463" spans="1:29" ht="15" customHeight="1" x14ac:dyDescent="0.2">
      <c r="A463" s="383"/>
      <c r="B463" s="383"/>
      <c r="C463" s="383"/>
      <c r="D463" s="383"/>
      <c r="E463" s="383"/>
      <c r="F463" s="383"/>
      <c r="G463" s="383"/>
      <c r="H463" s="383"/>
      <c r="I463" s="383"/>
      <c r="J463" s="383"/>
      <c r="K463" s="383"/>
      <c r="L463" s="630"/>
      <c r="M463" s="627" t="s">
        <v>36</v>
      </c>
      <c r="N463" s="628"/>
      <c r="O463" s="628"/>
      <c r="P463" s="628"/>
      <c r="Q463" s="628"/>
      <c r="R463" s="628"/>
      <c r="S463" s="629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4107.0538197727719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4146.08</v>
      </c>
      <c r="W463" s="43"/>
      <c r="X463" s="68"/>
      <c r="Y463" s="68"/>
    </row>
    <row r="464" spans="1:29" x14ac:dyDescent="0.2">
      <c r="A464" s="383"/>
      <c r="B464" s="383"/>
      <c r="C464" s="383"/>
      <c r="D464" s="383"/>
      <c r="E464" s="383"/>
      <c r="F464" s="383"/>
      <c r="G464" s="383"/>
      <c r="H464" s="383"/>
      <c r="I464" s="383"/>
      <c r="J464" s="383"/>
      <c r="K464" s="383"/>
      <c r="L464" s="630"/>
      <c r="M464" s="627" t="s">
        <v>37</v>
      </c>
      <c r="N464" s="628"/>
      <c r="O464" s="628"/>
      <c r="P464" s="628"/>
      <c r="Q464" s="628"/>
      <c r="R464" s="628"/>
      <c r="S464" s="629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4468.211299893821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4510.5119999999997</v>
      </c>
      <c r="W464" s="43"/>
      <c r="X464" s="68"/>
      <c r="Y464" s="68"/>
    </row>
    <row r="465" spans="1:28" x14ac:dyDescent="0.2">
      <c r="A465" s="383"/>
      <c r="B465" s="383"/>
      <c r="C465" s="383"/>
      <c r="D465" s="383"/>
      <c r="E465" s="383"/>
      <c r="F465" s="383"/>
      <c r="G465" s="383"/>
      <c r="H465" s="383"/>
      <c r="I465" s="383"/>
      <c r="J465" s="383"/>
      <c r="K465" s="383"/>
      <c r="L465" s="630"/>
      <c r="M465" s="627" t="s">
        <v>38</v>
      </c>
      <c r="N465" s="628"/>
      <c r="O465" s="628"/>
      <c r="P465" s="628"/>
      <c r="Q465" s="628"/>
      <c r="R465" s="628"/>
      <c r="S465" s="629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10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10</v>
      </c>
      <c r="W465" s="43"/>
      <c r="X465" s="68"/>
      <c r="Y465" s="68"/>
    </row>
    <row r="466" spans="1:28" x14ac:dyDescent="0.2">
      <c r="A466" s="383"/>
      <c r="B466" s="383"/>
      <c r="C466" s="383"/>
      <c r="D466" s="383"/>
      <c r="E466" s="383"/>
      <c r="F466" s="383"/>
      <c r="G466" s="383"/>
      <c r="H466" s="383"/>
      <c r="I466" s="383"/>
      <c r="J466" s="383"/>
      <c r="K466" s="383"/>
      <c r="L466" s="630"/>
      <c r="M466" s="627" t="s">
        <v>39</v>
      </c>
      <c r="N466" s="628"/>
      <c r="O466" s="628"/>
      <c r="P466" s="628"/>
      <c r="Q466" s="628"/>
      <c r="R466" s="628"/>
      <c r="S466" s="629"/>
      <c r="T466" s="43" t="s">
        <v>0</v>
      </c>
      <c r="U466" s="44">
        <f>GrossWeightTotal+PalletQtyTotal*25</f>
        <v>4718.211299893821</v>
      </c>
      <c r="V466" s="44">
        <f>GrossWeightTotalR+PalletQtyTotalR*25</f>
        <v>4760.5119999999997</v>
      </c>
      <c r="W466" s="43"/>
      <c r="X466" s="68"/>
      <c r="Y466" s="68"/>
    </row>
    <row r="467" spans="1:28" x14ac:dyDescent="0.2">
      <c r="A467" s="383"/>
      <c r="B467" s="383"/>
      <c r="C467" s="383"/>
      <c r="D467" s="383"/>
      <c r="E467" s="383"/>
      <c r="F467" s="383"/>
      <c r="G467" s="383"/>
      <c r="H467" s="383"/>
      <c r="I467" s="383"/>
      <c r="J467" s="383"/>
      <c r="K467" s="383"/>
      <c r="L467" s="630"/>
      <c r="M467" s="627" t="s">
        <v>40</v>
      </c>
      <c r="N467" s="628"/>
      <c r="O467" s="628"/>
      <c r="P467" s="628"/>
      <c r="Q467" s="628"/>
      <c r="R467" s="628"/>
      <c r="S467" s="629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1473.379145083539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1486</v>
      </c>
      <c r="W467" s="43"/>
      <c r="X467" s="68"/>
      <c r="Y467" s="68"/>
    </row>
    <row r="468" spans="1:28" ht="14.25" x14ac:dyDescent="0.2">
      <c r="A468" s="383"/>
      <c r="B468" s="383"/>
      <c r="C468" s="383"/>
      <c r="D468" s="383"/>
      <c r="E468" s="383"/>
      <c r="F468" s="383"/>
      <c r="G468" s="383"/>
      <c r="H468" s="383"/>
      <c r="I468" s="383"/>
      <c r="J468" s="383"/>
      <c r="K468" s="383"/>
      <c r="L468" s="630"/>
      <c r="M468" s="627" t="s">
        <v>41</v>
      </c>
      <c r="N468" s="628"/>
      <c r="O468" s="628"/>
      <c r="P468" s="628"/>
      <c r="Q468" s="628"/>
      <c r="R468" s="628"/>
      <c r="S468" s="629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11.437540000000002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1" t="s">
        <v>74</v>
      </c>
      <c r="C470" s="631" t="s">
        <v>107</v>
      </c>
      <c r="D470" s="631" t="s">
        <v>107</v>
      </c>
      <c r="E470" s="631" t="s">
        <v>107</v>
      </c>
      <c r="F470" s="631" t="s">
        <v>107</v>
      </c>
      <c r="G470" s="631" t="s">
        <v>230</v>
      </c>
      <c r="H470" s="631" t="s">
        <v>230</v>
      </c>
      <c r="I470" s="631" t="s">
        <v>230</v>
      </c>
      <c r="J470" s="631" t="s">
        <v>230</v>
      </c>
      <c r="K470" s="631" t="s">
        <v>230</v>
      </c>
      <c r="L470" s="631" t="s">
        <v>230</v>
      </c>
      <c r="M470" s="631" t="s">
        <v>431</v>
      </c>
      <c r="N470" s="631" t="s">
        <v>431</v>
      </c>
      <c r="O470" s="631" t="s">
        <v>480</v>
      </c>
      <c r="P470" s="631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">
      <c r="A471" s="632" t="s">
        <v>10</v>
      </c>
      <c r="B471" s="631" t="s">
        <v>74</v>
      </c>
      <c r="C471" s="631" t="s">
        <v>108</v>
      </c>
      <c r="D471" s="631" t="s">
        <v>115</v>
      </c>
      <c r="E471" s="631" t="s">
        <v>107</v>
      </c>
      <c r="F471" s="631" t="s">
        <v>221</v>
      </c>
      <c r="G471" s="631" t="s">
        <v>231</v>
      </c>
      <c r="H471" s="631" t="s">
        <v>238</v>
      </c>
      <c r="I471" s="631" t="s">
        <v>257</v>
      </c>
      <c r="J471" s="631" t="s">
        <v>321</v>
      </c>
      <c r="K471" s="631" t="s">
        <v>399</v>
      </c>
      <c r="L471" s="631" t="s">
        <v>416</v>
      </c>
      <c r="M471" s="631" t="s">
        <v>432</v>
      </c>
      <c r="N471" s="631" t="s">
        <v>457</v>
      </c>
      <c r="O471" s="631" t="s">
        <v>481</v>
      </c>
      <c r="P471" s="631" t="s">
        <v>540</v>
      </c>
      <c r="Q471" s="631" t="s">
        <v>567</v>
      </c>
      <c r="R471" s="631" t="s">
        <v>618</v>
      </c>
      <c r="S471" s="1"/>
      <c r="T471" s="1"/>
      <c r="Y471" s="61"/>
      <c r="AB471" s="1"/>
    </row>
    <row r="472" spans="1:28" ht="13.5" thickBot="1" x14ac:dyDescent="0.25">
      <c r="A472" s="633"/>
      <c r="B472" s="631"/>
      <c r="C472" s="631"/>
      <c r="D472" s="631"/>
      <c r="E472" s="631"/>
      <c r="F472" s="631"/>
      <c r="G472" s="631"/>
      <c r="H472" s="631"/>
      <c r="I472" s="631"/>
      <c r="J472" s="631"/>
      <c r="K472" s="631"/>
      <c r="L472" s="631"/>
      <c r="M472" s="631"/>
      <c r="N472" s="631"/>
      <c r="O472" s="631"/>
      <c r="P472" s="631"/>
      <c r="Q472" s="631"/>
      <c r="R472" s="631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35.28</v>
      </c>
      <c r="C473" s="53">
        <f>IFERROR(V50*1,"0")+IFERROR(V51*1,"0")</f>
        <v>0</v>
      </c>
      <c r="D473" s="53">
        <f>IFERROR(V56*1,"0")+IFERROR(V57*1,"0")+IFERROR(V58*1,"0")</f>
        <v>126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751.6</v>
      </c>
      <c r="F473" s="53">
        <f>IFERROR(V122*1,"0")+IFERROR(V123*1,"0")+IFERROR(V124*1,"0")+IFERROR(V125*1,"0")</f>
        <v>0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126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309.60000000000002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245</v>
      </c>
      <c r="K473" s="53">
        <f>IFERROR(V251*1,"0")+IFERROR(V252*1,"0")+IFERROR(V253*1,"0")+IFERROR(V254*1,"0")+IFERROR(V255*1,"0")+IFERROR(V256*1,"0")+IFERROR(V257*1,"0")+IFERROR(V261*1,"0")+IFERROR(V262*1,"0")</f>
        <v>195</v>
      </c>
      <c r="L473" s="53">
        <f>IFERROR(V267*1,"0")+IFERROR(V268*1,"0")+IFERROR(V272*1,"0")+IFERROR(V273*1,"0")+IFERROR(V274*1,"0")+IFERROR(V278*1,"0")+IFERROR(V282*1,"0")</f>
        <v>1135.08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198.2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304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501.92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218.39999999999998</v>
      </c>
      <c r="R473" s="53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1030</vt:i4>
      </vt:variant>
    </vt:vector>
  </HeadingPairs>
  <TitlesOfParts>
    <vt:vector size="10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2023-08-24T10:58:14Z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