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4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J9" i="1"/>
  <c r="H9" i="1"/>
  <c r="A9" i="1"/>
  <c r="F10" i="1" s="1"/>
  <c r="D7" i="1"/>
  <c r="N6" i="1"/>
  <c r="M2" i="1"/>
  <c r="W248" i="1" l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<sst xmlns="http://schemas.openxmlformats.org/spreadsheetml/2006/main" count="787" uniqueCount="329">
  <si>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</si>
  <si>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</si>
  <si>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</si>
  <si>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</si>
  <si>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</si>
  <si>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</si>
  <si>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</si>
  <si>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</si>
  <si>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</si>
  <si>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</si>
  <si>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</si>
  <si>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</si>
  <si>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</si>
  <si>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</si>
  <si>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</si>
  <si>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</si>
  <si>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</si>
  <si>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</si>
  <si>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</si>
  <si>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</si>
  <si>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</si>
  <si>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</si>
  <si>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</si>
  <si>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</si>
  <si>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</si>
  <si>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</si>
  <si>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</si>
  <si>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</si>
  <si>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</si>
  <si>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</si>
  <si>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</si>
  <si>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</si>
  <si>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</si>
  <si>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</si>
  <si>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</si>
  <si>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</si>
  <si>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</si>
  <si>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</si>
  <si>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</si>
  <si>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</si>
  <si>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</si>
  <si>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</si>
  <si>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</si>
  <si>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</si>
  <si>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</si>
  <si>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</si>
  <si>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</si>
  <si>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</si>
  <si>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</si>
  <si>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</si>
  <si>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</si>
  <si>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</si>
  <si>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</si>
  <si>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</si>
  <si>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</si>
  <si>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</si>
  <si>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</si>
  <si>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</si>
  <si>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</si>
  <si>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</si>
  <si>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</si>
  <si>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</si>
  <si>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</si>
  <si>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</si>
  <si>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</si>
  <si>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</si>
  <si>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</si>
  <si>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</si>
  <si>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</si>
  <si>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</si>
  <si>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</si>
  <si>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</si>
  <si>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</si>
  <si>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</si>
  <si>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</si>
  <si>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</si>
  <si>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</si>
  <si>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</si>
  <si>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</si>
  <si>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</si>
  <si>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</si>
  <si>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</si>
  <si>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</si>
  <si>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</si>
  <si>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</si>
  <si>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</si>
  <si>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</si>
  <si>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</si>
  <si>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</si>
  <si>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</si>
  <si>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</si>
  <si>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</si>
  <si>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</si>
  <si>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</si>
  <si>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</si>
  <si>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</si>
  <si>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</si>
  <si>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</si>
  <si>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</si>
  <si>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</si>
  <si>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</si>
  <si>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</si>
  <si>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</si>
  <si>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</si>
  <si>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</si>
  <si>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</si>
  <si>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</si>
  <si>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</si>
  <si>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</si>
  <si>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</si>
  <si>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</si>
  <si>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</si>
  <si>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</si>
  <si>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</si>
  <si>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</si>
  <si>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</si>
  <si>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</si>
  <si>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</si>
  <si>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</si>
  <si>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</si>
  <si>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</si>
  <si>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</si>
  <si>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</si>
  <si>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</si>
  <si>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</si>
  <si>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</si>
  <si>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</si>
  <si>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</si>
  <si>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</si>
  <si>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</si>
  <si>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</si>
  <si>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</si>
  <si>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</si>
  <si>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</si>
  <si>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</si>
  <si>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</si>
  <si>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</si>
  <si>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</si>
  <si>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</si>
  <si>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</si>
  <si>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</si>
  <si>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</si>
  <si>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</si>
  <si>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</si>
  <si>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</si>
  <si>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</si>
  <si>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</si>
  <si>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</si>
  <si>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</si>
  <si>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</si>
  <si>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</si>
  <si>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</si>
  <si>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</si>
  <si>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</si>
  <si>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</si>
  <si>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</si>
  <si>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</si>
  <si>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</si>
  <si>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</si>
  <si>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</si>
  <si>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</si>
  <si>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</si>
  <si>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</si>
  <si>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</si>
  <si>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</si>
  <si>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</si>
  <si>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</si>
  <si>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</si>
  <si>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</si>
  <si>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</si>
  <si>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</si>
  <si>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</si>
  <si>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</si>
  <si>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</si>
  <si>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</si>
  <si>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</si>
  <si>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</si>
  <si>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</si>
  <si>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</si>
  <si>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</si>
  <si>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</si>
  <si>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</si>
  <si>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</si>
  <si>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</si>
  <si>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</si>
  <si>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</si>
  <si>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</si>
  <si>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</si>
  <si>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</si>
  <si>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</si>
  <si>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</si>
  <si>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</si>
  <si>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</si>
  <si>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</si>
  <si>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</si>
  <si>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</si>
  <si>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</si>
  <si>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</si>
  <si>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</si>
  <si>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</si>
  <si>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</si>
  <si>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</si>
  <si>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</si>
  <si>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</si>
  <si>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</si>
  <si>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</si>
  <si>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</si>
  <si>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</si>
  <si>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</si>
  <si>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</si>
  <si>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</si>
  <si>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</si>
  <si>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</si>
  <si>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</si>
  <si>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</si>
  <si>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</si>
  <si>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</si>
  <si>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</si>
  <si>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</si>
  <si>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</si>
  <si>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</si>
  <si>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</si>
  <si>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</si>
  <si>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</si>
  <si>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</si>
  <si>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</si>
  <si>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</si>
  <si>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</si>
  <si>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</si>
  <si>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</si>
  <si>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</si>
  <si>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</si>
  <si>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</si>
  <si>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</si>
  <si>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</si>
  <si>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</si>
  <si>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</si>
  <si>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</si>
  <si>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</si>
  <si>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</si>
  <si>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</si>
  <si>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</si>
  <si>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</si>
  <si>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</si>
  <si>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</si>
  <si>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</si>
  <si>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</si>
  <si>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</si>
  <si>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</si>
  <si>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</si>
  <si>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</si>
  <si>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</si>
  <si>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</si>
  <si>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</si>
  <si>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</si>
  <si>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</si>
  <si>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</si>
  <si>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</si>
  <si>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</si>
  <si>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</si>
  <si>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</si>
  <si>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</si>
  <si>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</si>
  <si>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</si>
  <si>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</si>
  <si>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</si>
  <si>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</si>
  <si>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</si>
  <si>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</si>
  <si>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</si>
  <si>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</si>
  <si>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</si>
  <si>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</si>
  <si>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</si>
  <si>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</si>
  <si>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</si>
  <si>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</si>
  <si>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</si>
  <si>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</si>
  <si>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</si>
  <si>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</si>
  <si>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</si>
  <si>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</si>
  <si>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</si>
  <si>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</si>
  <si>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</si>
  <si>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</si>
  <si>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</si>
  <si>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</si>
  <si>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</si>
  <si>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</si>
  <si>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</si>
  <si>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</si>
  <si>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</si>
  <si>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</si>
  <si>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</si>
  <si>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</si>
  <si>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</si>
  <si>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</si>
  <si>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</si>
  <si>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</si>
  <si>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</si>
  <si>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</si>
  <si>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</si>
  <si>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</si>
  <si>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</si>
  <si>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</si>
  <si>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</si>
  <si>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</si>
  <si>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</si>
  <si>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</si>
  <si>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</si>
  <si>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</si>
  <si>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</si>
  <si>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</si>
  <si>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</si>
  <si>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</si>
  <si>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</si>
  <si>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</si>
  <si>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</si>
  <si>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</si>
  <si>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</si>
  <si>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</si>
  <si>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</si>
  <si>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</si>
  <si>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</si>
  <si>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</si>
  <si>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</si>
  <si>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пятым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</si>
</sst>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157" t="s">
        <v>0</v>
      </c>
      <c r="E1" s="158"/>
      <c r="F1" s="158"/>
      <c r="G1" s="13" t="s">
        <v>1</v>
      </c>
      <c r="H1" s="157" t="s">
        <v>2</v>
      </c>
      <c r="I1" s="158"/>
      <c r="J1" s="158"/>
      <c r="K1" s="158"/>
      <c r="L1" s="158"/>
      <c r="M1" s="158"/>
      <c r="N1" s="158"/>
      <c r="O1" s="159" t="s">
        <v>3</v>
      </c>
      <c r="P1" s="158"/>
      <c r="Q1" s="15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162" t="s">
        <v>8</v>
      </c>
      <c r="B5" s="163"/>
      <c r="C5" s="164"/>
      <c r="D5" s="165"/>
      <c r="E5" s="166"/>
      <c r="F5" s="167" t="s">
        <v>9</v>
      </c>
      <c r="G5" s="164"/>
      <c r="H5" s="165" t="s">
        <v>328</v>
      </c>
      <c r="I5" s="168"/>
      <c r="J5" s="168"/>
      <c r="K5" s="166"/>
      <c r="M5" s="25" t="s">
        <v>10</v>
      </c>
      <c r="N5" s="169">
        <v>45166</v>
      </c>
      <c r="O5" s="170"/>
      <c r="Q5" s="171" t="s">
        <v>11</v>
      </c>
      <c r="R5" s="172"/>
      <c r="S5" s="173" t="s">
        <v>12</v>
      </c>
      <c r="T5" s="170"/>
      <c r="Y5" s="52"/>
      <c r="Z5" s="52"/>
      <c r="AA5" s="52"/>
    </row>
    <row r="6" spans="1:28" s="151" customFormat="1" ht="24" customHeight="1" x14ac:dyDescent="0.2">
      <c r="A6" s="162" t="s">
        <v>13</v>
      </c>
      <c r="B6" s="163"/>
      <c r="C6" s="164"/>
      <c r="D6" s="174" t="s">
        <v>312</v>
      </c>
      <c r="E6" s="175"/>
      <c r="F6" s="175"/>
      <c r="G6" s="175"/>
      <c r="H6" s="175"/>
      <c r="I6" s="175"/>
      <c r="J6" s="175"/>
      <c r="K6" s="170"/>
      <c r="M6" s="25" t="s">
        <v>15</v>
      </c>
      <c r="N6" s="176" t="str">
        <f>IF(N5=0," ",CHOOSE(WEEKDAY(N5,2),"Понедельник","Вторник","Среда","Четверг","Пятница","Суббота","Воскресенье"))</f>
        <v>Понедельник</v>
      </c>
      <c r="O6" s="177"/>
      <c r="Q6" s="178" t="s">
        <v>16</v>
      </c>
      <c r="R6" s="172"/>
      <c r="S6" s="179" t="s">
        <v>17</v>
      </c>
      <c r="T6" s="18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185" t="str">
        <f>IFERROR(VLOOKUP(DeliveryAddress,Table,3,0),1)</f>
        <v>2</v>
      </c>
      <c r="E7" s="186"/>
      <c r="F7" s="186"/>
      <c r="G7" s="186"/>
      <c r="H7" s="186"/>
      <c r="I7" s="186"/>
      <c r="J7" s="186"/>
      <c r="K7" s="187"/>
      <c r="M7" s="25"/>
      <c r="N7" s="43"/>
      <c r="O7" s="43"/>
      <c r="Q7" s="161"/>
      <c r="R7" s="172"/>
      <c r="S7" s="181"/>
      <c r="T7" s="182"/>
      <c r="Y7" s="52"/>
      <c r="Z7" s="52"/>
      <c r="AA7" s="52"/>
    </row>
    <row r="8" spans="1:28" s="151" customFormat="1" ht="25.5" customHeight="1" x14ac:dyDescent="0.2">
      <c r="A8" s="188" t="s">
        <v>18</v>
      </c>
      <c r="B8" s="189"/>
      <c r="C8" s="190"/>
      <c r="D8" s="191"/>
      <c r="E8" s="192"/>
      <c r="F8" s="192"/>
      <c r="G8" s="192"/>
      <c r="H8" s="192"/>
      <c r="I8" s="192"/>
      <c r="J8" s="192"/>
      <c r="K8" s="193"/>
      <c r="M8" s="25" t="s">
        <v>19</v>
      </c>
      <c r="N8" s="194">
        <v>0.375</v>
      </c>
      <c r="O8" s="170"/>
      <c r="Q8" s="161"/>
      <c r="R8" s="172"/>
      <c r="S8" s="181"/>
      <c r="T8" s="182"/>
      <c r="Y8" s="52"/>
      <c r="Z8" s="52"/>
      <c r="AA8" s="52"/>
    </row>
    <row r="9" spans="1:28" s="151" customFormat="1" ht="39.950000000000003" customHeight="1" x14ac:dyDescent="0.2">
      <c r="A9" s="1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196"/>
      <c r="E9" s="197"/>
      <c r="F9" s="1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27" t="s">
        <v>20</v>
      </c>
      <c r="N9" s="169"/>
      <c r="O9" s="170"/>
      <c r="Q9" s="161"/>
      <c r="R9" s="172"/>
      <c r="S9" s="183"/>
      <c r="T9" s="184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1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196"/>
      <c r="E10" s="197"/>
      <c r="F10" s="1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199" t="str">
        <f>IFERROR(VLOOKUP($D$10,Proxy,2,FALSE),"")</f>
        <v/>
      </c>
      <c r="I10" s="161"/>
      <c r="J10" s="161"/>
      <c r="K10" s="161"/>
      <c r="M10" s="27" t="s">
        <v>21</v>
      </c>
      <c r="N10" s="194"/>
      <c r="O10" s="170"/>
      <c r="R10" s="25" t="s">
        <v>22</v>
      </c>
      <c r="S10" s="200" t="s">
        <v>23</v>
      </c>
      <c r="T10" s="18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4"/>
      <c r="O11" s="170"/>
      <c r="R11" s="25" t="s">
        <v>26</v>
      </c>
      <c r="S11" s="201" t="s">
        <v>27</v>
      </c>
      <c r="T11" s="202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03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04"/>
      <c r="O12" s="187"/>
      <c r="P12" s="24"/>
      <c r="R12" s="25"/>
      <c r="S12" s="158"/>
      <c r="T12" s="161"/>
      <c r="Y12" s="52"/>
      <c r="Z12" s="52"/>
      <c r="AA12" s="52"/>
    </row>
    <row r="13" spans="1:28" s="151" customFormat="1" ht="23.25" customHeight="1" x14ac:dyDescent="0.2">
      <c r="A13" s="203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201"/>
      <c r="O13" s="202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03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05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06" t="s">
        <v>34</v>
      </c>
      <c r="N15" s="158"/>
      <c r="O15" s="158"/>
      <c r="P15" s="158"/>
      <c r="Q15" s="15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09" t="s">
        <v>35</v>
      </c>
      <c r="B17" s="209" t="s">
        <v>36</v>
      </c>
      <c r="C17" s="211" t="s">
        <v>37</v>
      </c>
      <c r="D17" s="209" t="s">
        <v>38</v>
      </c>
      <c r="E17" s="212"/>
      <c r="F17" s="209" t="s">
        <v>39</v>
      </c>
      <c r="G17" s="209" t="s">
        <v>40</v>
      </c>
      <c r="H17" s="209" t="s">
        <v>41</v>
      </c>
      <c r="I17" s="209" t="s">
        <v>42</v>
      </c>
      <c r="J17" s="209" t="s">
        <v>43</v>
      </c>
      <c r="K17" s="209" t="s">
        <v>44</v>
      </c>
      <c r="L17" s="209" t="s">
        <v>45</v>
      </c>
      <c r="M17" s="209" t="s">
        <v>46</v>
      </c>
      <c r="N17" s="215"/>
      <c r="O17" s="215"/>
      <c r="P17" s="215"/>
      <c r="Q17" s="212"/>
      <c r="R17" s="208" t="s">
        <v>47</v>
      </c>
      <c r="S17" s="164"/>
      <c r="T17" s="209" t="s">
        <v>48</v>
      </c>
      <c r="U17" s="209" t="s">
        <v>49</v>
      </c>
      <c r="V17" s="217" t="s">
        <v>50</v>
      </c>
      <c r="W17" s="209" t="s">
        <v>51</v>
      </c>
      <c r="X17" s="219" t="s">
        <v>52</v>
      </c>
      <c r="Y17" s="219" t="s">
        <v>53</v>
      </c>
      <c r="Z17" s="219" t="s">
        <v>54</v>
      </c>
      <c r="AA17" s="221"/>
      <c r="AB17" s="222"/>
      <c r="AC17" s="226" t="s">
        <v>55</v>
      </c>
    </row>
    <row r="18" spans="1:29" ht="14.25" customHeight="1" x14ac:dyDescent="0.2">
      <c r="A18" s="210"/>
      <c r="B18" s="210"/>
      <c r="C18" s="210"/>
      <c r="D18" s="213"/>
      <c r="E18" s="214"/>
      <c r="F18" s="210"/>
      <c r="G18" s="210"/>
      <c r="H18" s="210"/>
      <c r="I18" s="210"/>
      <c r="J18" s="210"/>
      <c r="K18" s="210"/>
      <c r="L18" s="210"/>
      <c r="M18" s="213"/>
      <c r="N18" s="216"/>
      <c r="O18" s="216"/>
      <c r="P18" s="216"/>
      <c r="Q18" s="214"/>
      <c r="R18" s="150" t="s">
        <v>56</v>
      </c>
      <c r="S18" s="150" t="s">
        <v>57</v>
      </c>
      <c r="T18" s="210"/>
      <c r="U18" s="210"/>
      <c r="V18" s="218"/>
      <c r="W18" s="210"/>
      <c r="X18" s="220"/>
      <c r="Y18" s="220"/>
      <c r="Z18" s="223"/>
      <c r="AA18" s="224"/>
      <c r="AB18" s="225"/>
      <c r="AC18" s="227"/>
    </row>
    <row r="19" spans="1:29" ht="27.75" customHeight="1" x14ac:dyDescent="0.2">
      <c r="A19" s="228" t="s">
        <v>58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49"/>
      <c r="Y19" s="49"/>
    </row>
    <row r="20" spans="1:29" ht="16.5" customHeight="1" x14ac:dyDescent="0.25">
      <c r="A20" s="230" t="s">
        <v>58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8"/>
      <c r="Y20" s="148"/>
    </row>
    <row r="21" spans="1:29" ht="14.25" customHeight="1" x14ac:dyDescent="0.25">
      <c r="A21" s="231" t="s">
        <v>59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232">
        <v>4607111035752</v>
      </c>
      <c r="E22" s="17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4"/>
      <c r="O22" s="234"/>
      <c r="P22" s="234"/>
      <c r="Q22" s="177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6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237"/>
      <c r="M23" s="235" t="s">
        <v>64</v>
      </c>
      <c r="N23" s="189"/>
      <c r="O23" s="189"/>
      <c r="P23" s="189"/>
      <c r="Q23" s="189"/>
      <c r="R23" s="189"/>
      <c r="S23" s="190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237"/>
      <c r="M24" s="235" t="s">
        <v>64</v>
      </c>
      <c r="N24" s="189"/>
      <c r="O24" s="189"/>
      <c r="P24" s="189"/>
      <c r="Q24" s="189"/>
      <c r="R24" s="189"/>
      <c r="S24" s="190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228" t="s">
        <v>66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49"/>
      <c r="Y25" s="49"/>
    </row>
    <row r="26" spans="1:29" ht="16.5" customHeight="1" x14ac:dyDescent="0.25">
      <c r="A26" s="230" t="s">
        <v>67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8"/>
      <c r="Y26" s="148"/>
    </row>
    <row r="27" spans="1:29" ht="14.25" customHeight="1" x14ac:dyDescent="0.25">
      <c r="A27" s="231" t="s">
        <v>68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232">
        <v>4607111036520</v>
      </c>
      <c r="E28" s="17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4"/>
      <c r="O28" s="234"/>
      <c r="P28" s="234"/>
      <c r="Q28" s="177"/>
      <c r="R28" s="35"/>
      <c r="S28" s="35"/>
      <c r="T28" s="36" t="s">
        <v>63</v>
      </c>
      <c r="U28" s="153">
        <v>17</v>
      </c>
      <c r="V28" s="154">
        <f>IFERROR(IF(U28="","",U28),"")</f>
        <v>17</v>
      </c>
      <c r="W28" s="37">
        <f>IFERROR(IF(U28="","",U28*0.00936),"")</f>
        <v>0.15912000000000001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232">
        <v>4607111036605</v>
      </c>
      <c r="E29" s="17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4"/>
      <c r="O29" s="234"/>
      <c r="P29" s="234"/>
      <c r="Q29" s="177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232">
        <v>4607111036537</v>
      </c>
      <c r="E30" s="17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4"/>
      <c r="O30" s="234"/>
      <c r="P30" s="234"/>
      <c r="Q30" s="177"/>
      <c r="R30" s="35"/>
      <c r="S30" s="35"/>
      <c r="T30" s="36" t="s">
        <v>63</v>
      </c>
      <c r="U30" s="153">
        <v>0</v>
      </c>
      <c r="V30" s="154">
        <f>IFERROR(IF(U30="","",U30),"")</f>
        <v>0</v>
      </c>
      <c r="W30" s="37">
        <f>IFERROR(IF(U30="","",U30*0.00936),"")</f>
        <v>0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232">
        <v>4607111036599</v>
      </c>
      <c r="E31" s="17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4"/>
      <c r="O31" s="234"/>
      <c r="P31" s="234"/>
      <c r="Q31" s="177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236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237"/>
      <c r="M32" s="235" t="s">
        <v>64</v>
      </c>
      <c r="N32" s="189"/>
      <c r="O32" s="189"/>
      <c r="P32" s="189"/>
      <c r="Q32" s="189"/>
      <c r="R32" s="189"/>
      <c r="S32" s="190"/>
      <c r="T32" s="38" t="s">
        <v>63</v>
      </c>
      <c r="U32" s="155">
        <f>IFERROR(SUM(U28:U31),"0")</f>
        <v>17</v>
      </c>
      <c r="V32" s="155">
        <f>IFERROR(SUM(V28:V31),"0")</f>
        <v>17</v>
      </c>
      <c r="W32" s="155">
        <f>IFERROR(IF(W28="",0,W28),"0")+IFERROR(IF(W29="",0,W29),"0")+IFERROR(IF(W30="",0,W30),"0")+IFERROR(IF(W31="",0,W31),"0")</f>
        <v>0.15912000000000001</v>
      </c>
      <c r="X32" s="156"/>
      <c r="Y32" s="156"/>
    </row>
    <row r="33" spans="1:29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237"/>
      <c r="M33" s="235" t="s">
        <v>64</v>
      </c>
      <c r="N33" s="189"/>
      <c r="O33" s="189"/>
      <c r="P33" s="189"/>
      <c r="Q33" s="189"/>
      <c r="R33" s="189"/>
      <c r="S33" s="190"/>
      <c r="T33" s="38" t="s">
        <v>65</v>
      </c>
      <c r="U33" s="155">
        <f>IFERROR(SUMPRODUCT(U28:U31*H28:H31),"0")</f>
        <v>25.5</v>
      </c>
      <c r="V33" s="155">
        <f>IFERROR(SUMPRODUCT(V28:V31*H28:H31),"0")</f>
        <v>25.5</v>
      </c>
      <c r="W33" s="38"/>
      <c r="X33" s="156"/>
      <c r="Y33" s="156"/>
    </row>
    <row r="34" spans="1:29" ht="16.5" customHeight="1" x14ac:dyDescent="0.25">
      <c r="A34" s="230" t="s">
        <v>78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8"/>
      <c r="Y34" s="148"/>
    </row>
    <row r="35" spans="1:29" ht="14.25" customHeight="1" x14ac:dyDescent="0.25">
      <c r="A35" s="231" t="s">
        <v>59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232">
        <v>4607111036285</v>
      </c>
      <c r="E36" s="17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4"/>
      <c r="O36" s="234"/>
      <c r="P36" s="234"/>
      <c r="Q36" s="177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232">
        <v>4607111036308</v>
      </c>
      <c r="E37" s="17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43" t="s">
        <v>83</v>
      </c>
      <c r="N37" s="234"/>
      <c r="O37" s="234"/>
      <c r="P37" s="234"/>
      <c r="Q37" s="177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232">
        <v>4607111036315</v>
      </c>
      <c r="E38" s="17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4"/>
      <c r="O38" s="234"/>
      <c r="P38" s="234"/>
      <c r="Q38" s="177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232">
        <v>4607111036292</v>
      </c>
      <c r="E39" s="177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4"/>
      <c r="O39" s="234"/>
      <c r="P39" s="234"/>
      <c r="Q39" s="177"/>
      <c r="R39" s="35"/>
      <c r="S39" s="35"/>
      <c r="T39" s="36" t="s">
        <v>63</v>
      </c>
      <c r="U39" s="153">
        <v>0</v>
      </c>
      <c r="V39" s="154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236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237"/>
      <c r="M40" s="235" t="s">
        <v>64</v>
      </c>
      <c r="N40" s="189"/>
      <c r="O40" s="189"/>
      <c r="P40" s="189"/>
      <c r="Q40" s="189"/>
      <c r="R40" s="189"/>
      <c r="S40" s="190"/>
      <c r="T40" s="38" t="s">
        <v>63</v>
      </c>
      <c r="U40" s="155">
        <f>IFERROR(SUM(U36:U39),"0")</f>
        <v>0</v>
      </c>
      <c r="V40" s="155">
        <f>IFERROR(SUM(V36:V39),"0")</f>
        <v>0</v>
      </c>
      <c r="W40" s="155">
        <f>IFERROR(IF(W36="",0,W36),"0")+IFERROR(IF(W37="",0,W37),"0")+IFERROR(IF(W38="",0,W38),"0")+IFERROR(IF(W39="",0,W39),"0")</f>
        <v>0</v>
      </c>
      <c r="X40" s="156"/>
      <c r="Y40" s="156"/>
    </row>
    <row r="41" spans="1:29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237"/>
      <c r="M41" s="235" t="s">
        <v>64</v>
      </c>
      <c r="N41" s="189"/>
      <c r="O41" s="189"/>
      <c r="P41" s="189"/>
      <c r="Q41" s="189"/>
      <c r="R41" s="189"/>
      <c r="S41" s="190"/>
      <c r="T41" s="38" t="s">
        <v>65</v>
      </c>
      <c r="U41" s="155">
        <f>IFERROR(SUMPRODUCT(U36:U39*H36:H39),"0")</f>
        <v>0</v>
      </c>
      <c r="V41" s="155">
        <f>IFERROR(SUMPRODUCT(V36:V39*H36:H39),"0")</f>
        <v>0</v>
      </c>
      <c r="W41" s="38"/>
      <c r="X41" s="156"/>
      <c r="Y41" s="156"/>
    </row>
    <row r="42" spans="1:29" ht="16.5" customHeight="1" x14ac:dyDescent="0.25">
      <c r="A42" s="230" t="s">
        <v>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8"/>
      <c r="Y42" s="148"/>
    </row>
    <row r="43" spans="1:29" ht="14.25" customHeight="1" x14ac:dyDescent="0.25">
      <c r="A43" s="231" t="s">
        <v>89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232">
        <v>4607111037053</v>
      </c>
      <c r="E44" s="17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4"/>
      <c r="O44" s="234"/>
      <c r="P44" s="234"/>
      <c r="Q44" s="177"/>
      <c r="R44" s="35"/>
      <c r="S44" s="35"/>
      <c r="T44" s="36" t="s">
        <v>63</v>
      </c>
      <c r="U44" s="153">
        <v>8</v>
      </c>
      <c r="V44" s="154">
        <f>IFERROR(IF(U44="","",U44),"")</f>
        <v>8</v>
      </c>
      <c r="W44" s="37">
        <f>IFERROR(IF(U44="","",U44*0.0095),"")</f>
        <v>7.5999999999999998E-2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232">
        <v>4607111037060</v>
      </c>
      <c r="E45" s="177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4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4"/>
      <c r="O45" s="234"/>
      <c r="P45" s="234"/>
      <c r="Q45" s="177"/>
      <c r="R45" s="35"/>
      <c r="S45" s="35"/>
      <c r="T45" s="36" t="s">
        <v>63</v>
      </c>
      <c r="U45" s="153">
        <v>8</v>
      </c>
      <c r="V45" s="154">
        <f>IFERROR(IF(U45="","",U45),"")</f>
        <v>8</v>
      </c>
      <c r="W45" s="37">
        <f>IFERROR(IF(U45="","",U45*0.0095),"")</f>
        <v>7.5999999999999998E-2</v>
      </c>
      <c r="X45" s="57"/>
      <c r="Y45" s="58"/>
      <c r="AC45" s="72" t="s">
        <v>71</v>
      </c>
    </row>
    <row r="46" spans="1:29" x14ac:dyDescent="0.2">
      <c r="A46" s="236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237"/>
      <c r="M46" s="235" t="s">
        <v>64</v>
      </c>
      <c r="N46" s="189"/>
      <c r="O46" s="189"/>
      <c r="P46" s="189"/>
      <c r="Q46" s="189"/>
      <c r="R46" s="189"/>
      <c r="S46" s="190"/>
      <c r="T46" s="38" t="s">
        <v>63</v>
      </c>
      <c r="U46" s="155">
        <f>IFERROR(SUM(U44:U45),"0")</f>
        <v>16</v>
      </c>
      <c r="V46" s="155">
        <f>IFERROR(SUM(V44:V45),"0")</f>
        <v>16</v>
      </c>
      <c r="W46" s="155">
        <f>IFERROR(IF(W44="",0,W44),"0")+IFERROR(IF(W45="",0,W45),"0")</f>
        <v>0.152</v>
      </c>
      <c r="X46" s="156"/>
      <c r="Y46" s="156"/>
    </row>
    <row r="47" spans="1:29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237"/>
      <c r="M47" s="235" t="s">
        <v>64</v>
      </c>
      <c r="N47" s="189"/>
      <c r="O47" s="189"/>
      <c r="P47" s="189"/>
      <c r="Q47" s="189"/>
      <c r="R47" s="189"/>
      <c r="S47" s="190"/>
      <c r="T47" s="38" t="s">
        <v>65</v>
      </c>
      <c r="U47" s="155">
        <f>IFERROR(SUMPRODUCT(U44:U45*H44:H45),"0")</f>
        <v>19.2</v>
      </c>
      <c r="V47" s="155">
        <f>IFERROR(SUMPRODUCT(V44:V45*H44:H45),"0")</f>
        <v>19.2</v>
      </c>
      <c r="W47" s="38"/>
      <c r="X47" s="156"/>
      <c r="Y47" s="156"/>
    </row>
    <row r="48" spans="1:29" ht="16.5" customHeight="1" x14ac:dyDescent="0.25">
      <c r="A48" s="230" t="s">
        <v>94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8"/>
      <c r="Y48" s="148"/>
    </row>
    <row r="49" spans="1:29" ht="14.25" customHeight="1" x14ac:dyDescent="0.25">
      <c r="A49" s="231" t="s">
        <v>59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232">
        <v>4607111037190</v>
      </c>
      <c r="E50" s="177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4"/>
      <c r="O50" s="234"/>
      <c r="P50" s="234"/>
      <c r="Q50" s="177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232">
        <v>4607111037183</v>
      </c>
      <c r="E51" s="177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49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4"/>
      <c r="O51" s="234"/>
      <c r="P51" s="234"/>
      <c r="Q51" s="177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232">
        <v>4607111037091</v>
      </c>
      <c r="E52" s="177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4"/>
      <c r="O52" s="234"/>
      <c r="P52" s="234"/>
      <c r="Q52" s="177"/>
      <c r="R52" s="35"/>
      <c r="S52" s="35"/>
      <c r="T52" s="36" t="s">
        <v>63</v>
      </c>
      <c r="U52" s="153">
        <v>3</v>
      </c>
      <c r="V52" s="154">
        <f t="shared" si="0"/>
        <v>3</v>
      </c>
      <c r="W52" s="37">
        <f t="shared" si="1"/>
        <v>4.65E-2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232">
        <v>4607111036902</v>
      </c>
      <c r="E53" s="177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4"/>
      <c r="O53" s="234"/>
      <c r="P53" s="234"/>
      <c r="Q53" s="177"/>
      <c r="R53" s="35"/>
      <c r="S53" s="35"/>
      <c r="T53" s="36" t="s">
        <v>63</v>
      </c>
      <c r="U53" s="153">
        <v>13</v>
      </c>
      <c r="V53" s="154">
        <f t="shared" si="0"/>
        <v>13</v>
      </c>
      <c r="W53" s="37">
        <f t="shared" si="1"/>
        <v>0.20150000000000001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232">
        <v>4607111036858</v>
      </c>
      <c r="E54" s="177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4"/>
      <c r="O54" s="234"/>
      <c r="P54" s="234"/>
      <c r="Q54" s="177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232">
        <v>4607111036889</v>
      </c>
      <c r="E55" s="177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4"/>
      <c r="O55" s="234"/>
      <c r="P55" s="234"/>
      <c r="Q55" s="177"/>
      <c r="R55" s="35"/>
      <c r="S55" s="35"/>
      <c r="T55" s="36" t="s">
        <v>63</v>
      </c>
      <c r="U55" s="153">
        <v>0</v>
      </c>
      <c r="V55" s="154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236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237"/>
      <c r="M56" s="235" t="s">
        <v>64</v>
      </c>
      <c r="N56" s="189"/>
      <c r="O56" s="189"/>
      <c r="P56" s="189"/>
      <c r="Q56" s="189"/>
      <c r="R56" s="189"/>
      <c r="S56" s="190"/>
      <c r="T56" s="38" t="s">
        <v>63</v>
      </c>
      <c r="U56" s="155">
        <f>IFERROR(SUM(U50:U55),"0")</f>
        <v>16</v>
      </c>
      <c r="V56" s="155">
        <f>IFERROR(SUM(V50:V55),"0")</f>
        <v>16</v>
      </c>
      <c r="W56" s="155">
        <f>IFERROR(IF(W50="",0,W50),"0")+IFERROR(IF(W51="",0,W51),"0")+IFERROR(IF(W52="",0,W52),"0")+IFERROR(IF(W53="",0,W53),"0")+IFERROR(IF(W54="",0,W54),"0")+IFERROR(IF(W55="",0,W55),"0")</f>
        <v>0.248</v>
      </c>
      <c r="X56" s="156"/>
      <c r="Y56" s="156"/>
    </row>
    <row r="57" spans="1:29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237"/>
      <c r="M57" s="235" t="s">
        <v>64</v>
      </c>
      <c r="N57" s="189"/>
      <c r="O57" s="189"/>
      <c r="P57" s="189"/>
      <c r="Q57" s="189"/>
      <c r="R57" s="189"/>
      <c r="S57" s="190"/>
      <c r="T57" s="38" t="s">
        <v>65</v>
      </c>
      <c r="U57" s="155">
        <f>IFERROR(SUMPRODUCT(U50:U55*H50:H55),"0")</f>
        <v>114.24000000000001</v>
      </c>
      <c r="V57" s="155">
        <f>IFERROR(SUMPRODUCT(V50:V55*H50:H55),"0")</f>
        <v>114.24000000000001</v>
      </c>
      <c r="W57" s="38"/>
      <c r="X57" s="156"/>
      <c r="Y57" s="156"/>
    </row>
    <row r="58" spans="1:29" ht="16.5" customHeight="1" x14ac:dyDescent="0.25">
      <c r="A58" s="230" t="s">
        <v>107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8"/>
      <c r="Y58" s="148"/>
    </row>
    <row r="59" spans="1:29" ht="14.25" customHeight="1" x14ac:dyDescent="0.25">
      <c r="A59" s="231" t="s">
        <v>59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232">
        <v>4607111037411</v>
      </c>
      <c r="E60" s="17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5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4"/>
      <c r="O60" s="234"/>
      <c r="P60" s="234"/>
      <c r="Q60" s="177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232">
        <v>4607111036728</v>
      </c>
      <c r="E61" s="177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55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4"/>
      <c r="O61" s="234"/>
      <c r="P61" s="234"/>
      <c r="Q61" s="177"/>
      <c r="R61" s="35"/>
      <c r="S61" s="35"/>
      <c r="T61" s="36" t="s">
        <v>63</v>
      </c>
      <c r="U61" s="153">
        <v>36</v>
      </c>
      <c r="V61" s="154">
        <f>IFERROR(IF(U61="","",U61),"")</f>
        <v>36</v>
      </c>
      <c r="W61" s="37">
        <f>IFERROR(IF(U61="","",U61*0.00855),"")</f>
        <v>0.30780000000000002</v>
      </c>
      <c r="X61" s="57"/>
      <c r="Y61" s="58"/>
      <c r="AC61" s="80" t="s">
        <v>1</v>
      </c>
    </row>
    <row r="62" spans="1:29" x14ac:dyDescent="0.2">
      <c r="A62" s="236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237"/>
      <c r="M62" s="235" t="s">
        <v>64</v>
      </c>
      <c r="N62" s="189"/>
      <c r="O62" s="189"/>
      <c r="P62" s="189"/>
      <c r="Q62" s="189"/>
      <c r="R62" s="189"/>
      <c r="S62" s="190"/>
      <c r="T62" s="38" t="s">
        <v>63</v>
      </c>
      <c r="U62" s="155">
        <f>IFERROR(SUM(U60:U61),"0")</f>
        <v>36</v>
      </c>
      <c r="V62" s="155">
        <f>IFERROR(SUM(V60:V61),"0")</f>
        <v>36</v>
      </c>
      <c r="W62" s="155">
        <f>IFERROR(IF(W60="",0,W60),"0")+IFERROR(IF(W61="",0,W61),"0")</f>
        <v>0.30780000000000002</v>
      </c>
      <c r="X62" s="156"/>
      <c r="Y62" s="156"/>
    </row>
    <row r="63" spans="1:29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237"/>
      <c r="M63" s="235" t="s">
        <v>64</v>
      </c>
      <c r="N63" s="189"/>
      <c r="O63" s="189"/>
      <c r="P63" s="189"/>
      <c r="Q63" s="189"/>
      <c r="R63" s="189"/>
      <c r="S63" s="190"/>
      <c r="T63" s="38" t="s">
        <v>65</v>
      </c>
      <c r="U63" s="155">
        <f>IFERROR(SUMPRODUCT(U60:U61*H60:H61),"0")</f>
        <v>180</v>
      </c>
      <c r="V63" s="155">
        <f>IFERROR(SUMPRODUCT(V60:V61*H60:H61),"0")</f>
        <v>180</v>
      </c>
      <c r="W63" s="38"/>
      <c r="X63" s="156"/>
      <c r="Y63" s="156"/>
    </row>
    <row r="64" spans="1:29" ht="16.5" customHeight="1" x14ac:dyDescent="0.25">
      <c r="A64" s="230" t="s">
        <v>112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48"/>
      <c r="Y64" s="148"/>
    </row>
    <row r="65" spans="1:29" ht="14.25" customHeight="1" x14ac:dyDescent="0.25">
      <c r="A65" s="231" t="s">
        <v>113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232">
        <v>4607111033659</v>
      </c>
      <c r="E66" s="17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4"/>
      <c r="O66" s="234"/>
      <c r="P66" s="234"/>
      <c r="Q66" s="177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236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237"/>
      <c r="M67" s="235" t="s">
        <v>64</v>
      </c>
      <c r="N67" s="189"/>
      <c r="O67" s="189"/>
      <c r="P67" s="189"/>
      <c r="Q67" s="189"/>
      <c r="R67" s="189"/>
      <c r="S67" s="190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237"/>
      <c r="M68" s="235" t="s">
        <v>64</v>
      </c>
      <c r="N68" s="189"/>
      <c r="O68" s="189"/>
      <c r="P68" s="189"/>
      <c r="Q68" s="189"/>
      <c r="R68" s="189"/>
      <c r="S68" s="190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230" t="s">
        <v>116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48"/>
      <c r="Y69" s="148"/>
    </row>
    <row r="70" spans="1:29" ht="14.25" customHeight="1" x14ac:dyDescent="0.25">
      <c r="A70" s="231" t="s">
        <v>117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232">
        <v>4607111034137</v>
      </c>
      <c r="E71" s="17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4"/>
      <c r="O71" s="234"/>
      <c r="P71" s="234"/>
      <c r="Q71" s="177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232">
        <v>4607111034120</v>
      </c>
      <c r="E72" s="17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4"/>
      <c r="O72" s="234"/>
      <c r="P72" s="234"/>
      <c r="Q72" s="177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236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237"/>
      <c r="M73" s="235" t="s">
        <v>64</v>
      </c>
      <c r="N73" s="189"/>
      <c r="O73" s="189"/>
      <c r="P73" s="189"/>
      <c r="Q73" s="189"/>
      <c r="R73" s="189"/>
      <c r="S73" s="190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237"/>
      <c r="M74" s="235" t="s">
        <v>64</v>
      </c>
      <c r="N74" s="189"/>
      <c r="O74" s="189"/>
      <c r="P74" s="189"/>
      <c r="Q74" s="189"/>
      <c r="R74" s="189"/>
      <c r="S74" s="190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230" t="s">
        <v>122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48"/>
      <c r="Y75" s="148"/>
    </row>
    <row r="76" spans="1:29" ht="14.25" customHeight="1" x14ac:dyDescent="0.25">
      <c r="A76" s="231" t="s">
        <v>113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232">
        <v>4607111036407</v>
      </c>
      <c r="E77" s="17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34"/>
      <c r="O77" s="234"/>
      <c r="P77" s="234"/>
      <c r="Q77" s="177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232">
        <v>4607111033628</v>
      </c>
      <c r="E78" s="17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34"/>
      <c r="O78" s="234"/>
      <c r="P78" s="234"/>
      <c r="Q78" s="177"/>
      <c r="R78" s="35"/>
      <c r="S78" s="35"/>
      <c r="T78" s="36" t="s">
        <v>63</v>
      </c>
      <c r="U78" s="153">
        <v>2</v>
      </c>
      <c r="V78" s="154">
        <f t="shared" si="2"/>
        <v>2</v>
      </c>
      <c r="W78" s="37">
        <f t="shared" si="3"/>
        <v>3.576E-2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232">
        <v>4607111033451</v>
      </c>
      <c r="E79" s="17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34"/>
      <c r="O79" s="234"/>
      <c r="P79" s="234"/>
      <c r="Q79" s="177"/>
      <c r="R79" s="35"/>
      <c r="S79" s="35"/>
      <c r="T79" s="36" t="s">
        <v>63</v>
      </c>
      <c r="U79" s="153">
        <v>13</v>
      </c>
      <c r="V79" s="154">
        <f t="shared" si="2"/>
        <v>13</v>
      </c>
      <c r="W79" s="37">
        <f t="shared" si="3"/>
        <v>0.23244000000000001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232">
        <v>4607111035141</v>
      </c>
      <c r="E80" s="17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34"/>
      <c r="O80" s="234"/>
      <c r="P80" s="234"/>
      <c r="Q80" s="177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232">
        <v>4607111035028</v>
      </c>
      <c r="E81" s="17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34"/>
      <c r="O81" s="234"/>
      <c r="P81" s="234"/>
      <c r="Q81" s="177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232">
        <v>4607111033444</v>
      </c>
      <c r="E82" s="17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34"/>
      <c r="O82" s="234"/>
      <c r="P82" s="234"/>
      <c r="Q82" s="177"/>
      <c r="R82" s="35"/>
      <c r="S82" s="35"/>
      <c r="T82" s="36" t="s">
        <v>63</v>
      </c>
      <c r="U82" s="153">
        <v>13</v>
      </c>
      <c r="V82" s="154">
        <f t="shared" si="2"/>
        <v>13</v>
      </c>
      <c r="W82" s="37">
        <f t="shared" si="3"/>
        <v>0.23244000000000001</v>
      </c>
      <c r="X82" s="57"/>
      <c r="Y82" s="58"/>
      <c r="AC82" s="89" t="s">
        <v>71</v>
      </c>
    </row>
    <row r="83" spans="1:29" x14ac:dyDescent="0.2">
      <c r="A83" s="236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237"/>
      <c r="M83" s="235" t="s">
        <v>64</v>
      </c>
      <c r="N83" s="189"/>
      <c r="O83" s="189"/>
      <c r="P83" s="189"/>
      <c r="Q83" s="189"/>
      <c r="R83" s="189"/>
      <c r="S83" s="190"/>
      <c r="T83" s="38" t="s">
        <v>63</v>
      </c>
      <c r="U83" s="155">
        <f>IFERROR(SUM(U77:U82),"0")</f>
        <v>28</v>
      </c>
      <c r="V83" s="155">
        <f>IFERROR(SUM(V77:V82),"0")</f>
        <v>28</v>
      </c>
      <c r="W83" s="155">
        <f>IFERROR(IF(W77="",0,W77),"0")+IFERROR(IF(W78="",0,W78),"0")+IFERROR(IF(W79="",0,W79),"0")+IFERROR(IF(W80="",0,W80),"0")+IFERROR(IF(W81="",0,W81),"0")+IFERROR(IF(W82="",0,W82),"0")</f>
        <v>0.50063999999999997</v>
      </c>
      <c r="X83" s="156"/>
      <c r="Y83" s="156"/>
    </row>
    <row r="84" spans="1:29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237"/>
      <c r="M84" s="235" t="s">
        <v>64</v>
      </c>
      <c r="N84" s="189"/>
      <c r="O84" s="189"/>
      <c r="P84" s="189"/>
      <c r="Q84" s="189"/>
      <c r="R84" s="189"/>
      <c r="S84" s="190"/>
      <c r="T84" s="38" t="s">
        <v>65</v>
      </c>
      <c r="U84" s="155">
        <f>IFERROR(SUMPRODUCT(U77:U82*H77:H82),"0")</f>
        <v>100.80000000000001</v>
      </c>
      <c r="V84" s="155">
        <f>IFERROR(SUMPRODUCT(V77:V82*H77:H82),"0")</f>
        <v>100.80000000000001</v>
      </c>
      <c r="W84" s="38"/>
      <c r="X84" s="156"/>
      <c r="Y84" s="156"/>
    </row>
    <row r="85" spans="1:29" ht="16.5" customHeight="1" x14ac:dyDescent="0.25">
      <c r="A85" s="230" t="s">
        <v>135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48"/>
      <c r="Y85" s="148"/>
    </row>
    <row r="86" spans="1:29" ht="14.25" customHeight="1" x14ac:dyDescent="0.25">
      <c r="A86" s="231" t="s">
        <v>135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232">
        <v>4607025784012</v>
      </c>
      <c r="E87" s="17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34"/>
      <c r="O87" s="234"/>
      <c r="P87" s="234"/>
      <c r="Q87" s="177"/>
      <c r="R87" s="35"/>
      <c r="S87" s="35"/>
      <c r="T87" s="36" t="s">
        <v>63</v>
      </c>
      <c r="U87" s="153">
        <v>2</v>
      </c>
      <c r="V87" s="154">
        <f>IFERROR(IF(U87="","",U87),"")</f>
        <v>2</v>
      </c>
      <c r="W87" s="37">
        <f>IFERROR(IF(U87="","",U87*0.00936),"")</f>
        <v>1.8720000000000001E-2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232">
        <v>4607025784319</v>
      </c>
      <c r="E88" s="17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34"/>
      <c r="O88" s="234"/>
      <c r="P88" s="234"/>
      <c r="Q88" s="177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232">
        <v>4607111035370</v>
      </c>
      <c r="E89" s="17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34"/>
      <c r="O89" s="234"/>
      <c r="P89" s="234"/>
      <c r="Q89" s="177"/>
      <c r="R89" s="35"/>
      <c r="S89" s="35"/>
      <c r="T89" s="36" t="s">
        <v>63</v>
      </c>
      <c r="U89" s="153">
        <v>2</v>
      </c>
      <c r="V89" s="154">
        <f>IFERROR(IF(U89="","",U89),"")</f>
        <v>2</v>
      </c>
      <c r="W89" s="37">
        <f>IFERROR(IF(U89="","",U89*0.0155),"")</f>
        <v>3.1E-2</v>
      </c>
      <c r="X89" s="57"/>
      <c r="Y89" s="58"/>
      <c r="AC89" s="92" t="s">
        <v>71</v>
      </c>
    </row>
    <row r="90" spans="1:29" x14ac:dyDescent="0.2">
      <c r="A90" s="236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237"/>
      <c r="M90" s="235" t="s">
        <v>64</v>
      </c>
      <c r="N90" s="189"/>
      <c r="O90" s="189"/>
      <c r="P90" s="189"/>
      <c r="Q90" s="189"/>
      <c r="R90" s="189"/>
      <c r="S90" s="190"/>
      <c r="T90" s="38" t="s">
        <v>63</v>
      </c>
      <c r="U90" s="155">
        <f>IFERROR(SUM(U87:U89),"0")</f>
        <v>4</v>
      </c>
      <c r="V90" s="155">
        <f>IFERROR(SUM(V87:V89),"0")</f>
        <v>4</v>
      </c>
      <c r="W90" s="155">
        <f>IFERROR(IF(W87="",0,W87),"0")+IFERROR(IF(W88="",0,W88),"0")+IFERROR(IF(W89="",0,W89),"0")</f>
        <v>4.972E-2</v>
      </c>
      <c r="X90" s="156"/>
      <c r="Y90" s="156"/>
    </row>
    <row r="91" spans="1:29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237"/>
      <c r="M91" s="235" t="s">
        <v>64</v>
      </c>
      <c r="N91" s="189"/>
      <c r="O91" s="189"/>
      <c r="P91" s="189"/>
      <c r="Q91" s="189"/>
      <c r="R91" s="189"/>
      <c r="S91" s="190"/>
      <c r="T91" s="38" t="s">
        <v>65</v>
      </c>
      <c r="U91" s="155">
        <f>IFERROR(SUMPRODUCT(U87:U89*H87:H89),"0")</f>
        <v>10.48</v>
      </c>
      <c r="V91" s="155">
        <f>IFERROR(SUMPRODUCT(V87:V89*H87:H89),"0")</f>
        <v>10.48</v>
      </c>
      <c r="W91" s="38"/>
      <c r="X91" s="156"/>
      <c r="Y91" s="156"/>
    </row>
    <row r="92" spans="1:29" ht="16.5" customHeight="1" x14ac:dyDescent="0.25">
      <c r="A92" s="230" t="s">
        <v>142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48"/>
      <c r="Y92" s="148"/>
    </row>
    <row r="93" spans="1:29" ht="14.25" customHeight="1" x14ac:dyDescent="0.25">
      <c r="A93" s="231" t="s">
        <v>59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232">
        <v>4607111033970</v>
      </c>
      <c r="E94" s="17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6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34"/>
      <c r="O94" s="234"/>
      <c r="P94" s="234"/>
      <c r="Q94" s="177"/>
      <c r="R94" s="35"/>
      <c r="S94" s="35"/>
      <c r="T94" s="36" t="s">
        <v>63</v>
      </c>
      <c r="U94" s="153">
        <v>3</v>
      </c>
      <c r="V94" s="154">
        <f>IFERROR(IF(U94="","",U94),"")</f>
        <v>3</v>
      </c>
      <c r="W94" s="37">
        <f>IFERROR(IF(U94="","",U94*0.0155),"")</f>
        <v>4.65E-2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232">
        <v>4607111034144</v>
      </c>
      <c r="E95" s="17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69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34"/>
      <c r="O95" s="234"/>
      <c r="P95" s="234"/>
      <c r="Q95" s="177"/>
      <c r="R95" s="35"/>
      <c r="S95" s="35"/>
      <c r="T95" s="36" t="s">
        <v>63</v>
      </c>
      <c r="U95" s="153">
        <v>23</v>
      </c>
      <c r="V95" s="154">
        <f>IFERROR(IF(U95="","",U95),"")</f>
        <v>23</v>
      </c>
      <c r="W95" s="37">
        <f>IFERROR(IF(U95="","",U95*0.0155),"")</f>
        <v>0.35649999999999998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232">
        <v>4607111033987</v>
      </c>
      <c r="E96" s="17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70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34"/>
      <c r="O96" s="234"/>
      <c r="P96" s="234"/>
      <c r="Q96" s="177"/>
      <c r="R96" s="35"/>
      <c r="S96" s="35"/>
      <c r="T96" s="36" t="s">
        <v>63</v>
      </c>
      <c r="U96" s="153">
        <v>3</v>
      </c>
      <c r="V96" s="154">
        <f>IFERROR(IF(U96="","",U96),"")</f>
        <v>3</v>
      </c>
      <c r="W96" s="37">
        <f>IFERROR(IF(U96="","",U96*0.0155),"")</f>
        <v>4.65E-2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232">
        <v>4607111034151</v>
      </c>
      <c r="E97" s="17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71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34"/>
      <c r="O97" s="234"/>
      <c r="P97" s="234"/>
      <c r="Q97" s="177"/>
      <c r="R97" s="35"/>
      <c r="S97" s="35"/>
      <c r="T97" s="36" t="s">
        <v>63</v>
      </c>
      <c r="U97" s="153">
        <v>23</v>
      </c>
      <c r="V97" s="154">
        <f>IFERROR(IF(U97="","",U97),"")</f>
        <v>23</v>
      </c>
      <c r="W97" s="37">
        <f>IFERROR(IF(U97="","",U97*0.0155),"")</f>
        <v>0.35649999999999998</v>
      </c>
      <c r="X97" s="57"/>
      <c r="Y97" s="58"/>
      <c r="AC97" s="96" t="s">
        <v>1</v>
      </c>
    </row>
    <row r="98" spans="1:29" x14ac:dyDescent="0.2">
      <c r="A98" s="236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237"/>
      <c r="M98" s="235" t="s">
        <v>64</v>
      </c>
      <c r="N98" s="189"/>
      <c r="O98" s="189"/>
      <c r="P98" s="189"/>
      <c r="Q98" s="189"/>
      <c r="R98" s="189"/>
      <c r="S98" s="190"/>
      <c r="T98" s="38" t="s">
        <v>63</v>
      </c>
      <c r="U98" s="155">
        <f>IFERROR(SUM(U94:U97),"0")</f>
        <v>52</v>
      </c>
      <c r="V98" s="155">
        <f>IFERROR(SUM(V94:V97),"0")</f>
        <v>52</v>
      </c>
      <c r="W98" s="155">
        <f>IFERROR(IF(W94="",0,W94),"0")+IFERROR(IF(W95="",0,W95),"0")+IFERROR(IF(W96="",0,W96),"0")+IFERROR(IF(W97="",0,W97),"0")</f>
        <v>0.80599999999999994</v>
      </c>
      <c r="X98" s="156"/>
      <c r="Y98" s="156"/>
    </row>
    <row r="99" spans="1:29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237"/>
      <c r="M99" s="235" t="s">
        <v>64</v>
      </c>
      <c r="N99" s="189"/>
      <c r="O99" s="189"/>
      <c r="P99" s="189"/>
      <c r="Q99" s="189"/>
      <c r="R99" s="189"/>
      <c r="S99" s="190"/>
      <c r="T99" s="38" t="s">
        <v>65</v>
      </c>
      <c r="U99" s="155">
        <f>IFERROR(SUMPRODUCT(U94:U97*H94:H97),"0")</f>
        <v>372.48</v>
      </c>
      <c r="V99" s="155">
        <f>IFERROR(SUMPRODUCT(V94:V97*H94:H97),"0")</f>
        <v>372.48</v>
      </c>
      <c r="W99" s="38"/>
      <c r="X99" s="156"/>
      <c r="Y99" s="156"/>
    </row>
    <row r="100" spans="1:29" ht="16.5" customHeight="1" x14ac:dyDescent="0.25">
      <c r="A100" s="230" t="s">
        <v>151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48"/>
      <c r="Y100" s="148"/>
    </row>
    <row r="101" spans="1:29" ht="14.25" customHeight="1" x14ac:dyDescent="0.25">
      <c r="A101" s="231" t="s">
        <v>113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232">
        <v>4607111034014</v>
      </c>
      <c r="E102" s="17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72" t="s">
        <v>154</v>
      </c>
      <c r="N102" s="234"/>
      <c r="O102" s="234"/>
      <c r="P102" s="234"/>
      <c r="Q102" s="177"/>
      <c r="R102" s="35"/>
      <c r="S102" s="35"/>
      <c r="T102" s="36" t="s">
        <v>63</v>
      </c>
      <c r="U102" s="153">
        <v>13</v>
      </c>
      <c r="V102" s="154">
        <f>IFERROR(IF(U102="","",U102),"")</f>
        <v>13</v>
      </c>
      <c r="W102" s="37">
        <f>IFERROR(IF(U102="","",U102*0.01788),"")</f>
        <v>0.23244000000000001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232">
        <v>4607111033994</v>
      </c>
      <c r="E103" s="17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34"/>
      <c r="O103" s="234"/>
      <c r="P103" s="234"/>
      <c r="Q103" s="177"/>
      <c r="R103" s="35"/>
      <c r="S103" s="35"/>
      <c r="T103" s="36" t="s">
        <v>63</v>
      </c>
      <c r="U103" s="153">
        <v>13</v>
      </c>
      <c r="V103" s="154">
        <f>IFERROR(IF(U103="","",U103),"")</f>
        <v>13</v>
      </c>
      <c r="W103" s="37">
        <f>IFERROR(IF(U103="","",U103*0.01788),"")</f>
        <v>0.23244000000000001</v>
      </c>
      <c r="X103" s="57"/>
      <c r="Y103" s="58"/>
      <c r="AC103" s="98" t="s">
        <v>71</v>
      </c>
    </row>
    <row r="104" spans="1:29" x14ac:dyDescent="0.2">
      <c r="A104" s="236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237"/>
      <c r="M104" s="235" t="s">
        <v>64</v>
      </c>
      <c r="N104" s="189"/>
      <c r="O104" s="189"/>
      <c r="P104" s="189"/>
      <c r="Q104" s="189"/>
      <c r="R104" s="189"/>
      <c r="S104" s="190"/>
      <c r="T104" s="38" t="s">
        <v>63</v>
      </c>
      <c r="U104" s="155">
        <f>IFERROR(SUM(U102:U103),"0")</f>
        <v>26</v>
      </c>
      <c r="V104" s="155">
        <f>IFERROR(SUM(V102:V103),"0")</f>
        <v>26</v>
      </c>
      <c r="W104" s="155">
        <f>IFERROR(IF(W102="",0,W102),"0")+IFERROR(IF(W103="",0,W103),"0")</f>
        <v>0.46488000000000002</v>
      </c>
      <c r="X104" s="156"/>
      <c r="Y104" s="156"/>
    </row>
    <row r="105" spans="1:29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237"/>
      <c r="M105" s="235" t="s">
        <v>64</v>
      </c>
      <c r="N105" s="189"/>
      <c r="O105" s="189"/>
      <c r="P105" s="189"/>
      <c r="Q105" s="189"/>
      <c r="R105" s="189"/>
      <c r="S105" s="190"/>
      <c r="T105" s="38" t="s">
        <v>65</v>
      </c>
      <c r="U105" s="155">
        <f>IFERROR(SUMPRODUCT(U102:U103*H102:H103),"0")</f>
        <v>78</v>
      </c>
      <c r="V105" s="155">
        <f>IFERROR(SUMPRODUCT(V102:V103*H102:H103),"0")</f>
        <v>78</v>
      </c>
      <c r="W105" s="38"/>
      <c r="X105" s="156"/>
      <c r="Y105" s="156"/>
    </row>
    <row r="106" spans="1:29" ht="16.5" customHeight="1" x14ac:dyDescent="0.25">
      <c r="A106" s="230" t="s">
        <v>157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48"/>
      <c r="Y106" s="148"/>
    </row>
    <row r="107" spans="1:29" ht="14.25" customHeight="1" x14ac:dyDescent="0.25">
      <c r="A107" s="231" t="s">
        <v>113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232">
        <v>4607111034199</v>
      </c>
      <c r="E108" s="17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34"/>
      <c r="O108" s="234"/>
      <c r="P108" s="234"/>
      <c r="Q108" s="177"/>
      <c r="R108" s="35"/>
      <c r="S108" s="35"/>
      <c r="T108" s="36" t="s">
        <v>63</v>
      </c>
      <c r="U108" s="153">
        <v>13</v>
      </c>
      <c r="V108" s="154">
        <f>IFERROR(IF(U108="","",U108),"")</f>
        <v>13</v>
      </c>
      <c r="W108" s="37">
        <f>IFERROR(IF(U108="","",U108*0.01788),"")</f>
        <v>0.23244000000000001</v>
      </c>
      <c r="X108" s="57"/>
      <c r="Y108" s="58"/>
      <c r="AC108" s="99" t="s">
        <v>71</v>
      </c>
    </row>
    <row r="109" spans="1:29" x14ac:dyDescent="0.2">
      <c r="A109" s="236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237"/>
      <c r="M109" s="235" t="s">
        <v>64</v>
      </c>
      <c r="N109" s="189"/>
      <c r="O109" s="189"/>
      <c r="P109" s="189"/>
      <c r="Q109" s="189"/>
      <c r="R109" s="189"/>
      <c r="S109" s="190"/>
      <c r="T109" s="38" t="s">
        <v>63</v>
      </c>
      <c r="U109" s="155">
        <f>IFERROR(SUM(U108:U108),"0")</f>
        <v>13</v>
      </c>
      <c r="V109" s="155">
        <f>IFERROR(SUM(V108:V108),"0")</f>
        <v>13</v>
      </c>
      <c r="W109" s="155">
        <f>IFERROR(IF(W108="",0,W108),"0")</f>
        <v>0.23244000000000001</v>
      </c>
      <c r="X109" s="156"/>
      <c r="Y109" s="156"/>
    </row>
    <row r="110" spans="1:29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237"/>
      <c r="M110" s="235" t="s">
        <v>64</v>
      </c>
      <c r="N110" s="189"/>
      <c r="O110" s="189"/>
      <c r="P110" s="189"/>
      <c r="Q110" s="189"/>
      <c r="R110" s="189"/>
      <c r="S110" s="190"/>
      <c r="T110" s="38" t="s">
        <v>65</v>
      </c>
      <c r="U110" s="155">
        <f>IFERROR(SUMPRODUCT(U108:U108*H108:H108),"0")</f>
        <v>39</v>
      </c>
      <c r="V110" s="155">
        <f>IFERROR(SUMPRODUCT(V108:V108*H108:H108),"0")</f>
        <v>39</v>
      </c>
      <c r="W110" s="38"/>
      <c r="X110" s="156"/>
      <c r="Y110" s="156"/>
    </row>
    <row r="111" spans="1:29" ht="16.5" customHeight="1" x14ac:dyDescent="0.25">
      <c r="A111" s="230" t="s">
        <v>160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48"/>
      <c r="Y111" s="148"/>
    </row>
    <row r="112" spans="1:29" ht="14.25" customHeight="1" x14ac:dyDescent="0.25">
      <c r="A112" s="231" t="s">
        <v>113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232">
        <v>4607111034670</v>
      </c>
      <c r="E113" s="17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34"/>
      <c r="O113" s="234"/>
      <c r="P113" s="234"/>
      <c r="Q113" s="177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232">
        <v>4607111034687</v>
      </c>
      <c r="E114" s="17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76" t="s">
        <v>166</v>
      </c>
      <c r="N114" s="234"/>
      <c r="O114" s="234"/>
      <c r="P114" s="234"/>
      <c r="Q114" s="177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232">
        <v>4607111034380</v>
      </c>
      <c r="E115" s="17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77" t="s">
        <v>169</v>
      </c>
      <c r="N115" s="234"/>
      <c r="O115" s="234"/>
      <c r="P115" s="234"/>
      <c r="Q115" s="177"/>
      <c r="R115" s="35"/>
      <c r="S115" s="35"/>
      <c r="T115" s="36" t="s">
        <v>63</v>
      </c>
      <c r="U115" s="153">
        <v>4</v>
      </c>
      <c r="V115" s="154">
        <f>IFERROR(IF(U115="","",U115),"")</f>
        <v>4</v>
      </c>
      <c r="W115" s="37">
        <f>IFERROR(IF(U115="","",U115*0.01788),"")</f>
        <v>7.152E-2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232">
        <v>4607111034397</v>
      </c>
      <c r="E116" s="17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7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234"/>
      <c r="O116" s="234"/>
      <c r="P116" s="234"/>
      <c r="Q116" s="177"/>
      <c r="R116" s="35"/>
      <c r="S116" s="35"/>
      <c r="T116" s="36" t="s">
        <v>63</v>
      </c>
      <c r="U116" s="153">
        <v>2</v>
      </c>
      <c r="V116" s="154">
        <f>IFERROR(IF(U116="","",U116),"")</f>
        <v>2</v>
      </c>
      <c r="W116" s="37">
        <f>IFERROR(IF(U116="","",U116*0.01788),"")</f>
        <v>3.576E-2</v>
      </c>
      <c r="X116" s="57"/>
      <c r="Y116" s="58"/>
      <c r="AC116" s="103" t="s">
        <v>71</v>
      </c>
    </row>
    <row r="117" spans="1:29" x14ac:dyDescent="0.2">
      <c r="A117" s="236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237"/>
      <c r="M117" s="235" t="s">
        <v>64</v>
      </c>
      <c r="N117" s="189"/>
      <c r="O117" s="189"/>
      <c r="P117" s="189"/>
      <c r="Q117" s="189"/>
      <c r="R117" s="189"/>
      <c r="S117" s="190"/>
      <c r="T117" s="38" t="s">
        <v>63</v>
      </c>
      <c r="U117" s="155">
        <f>IFERROR(SUM(U113:U116),"0")</f>
        <v>6</v>
      </c>
      <c r="V117" s="155">
        <f>IFERROR(SUM(V113:V116),"0")</f>
        <v>6</v>
      </c>
      <c r="W117" s="155">
        <f>IFERROR(IF(W113="",0,W113),"0")+IFERROR(IF(W114="",0,W114),"0")+IFERROR(IF(W115="",0,W115),"0")+IFERROR(IF(W116="",0,W116),"0")</f>
        <v>0.10728</v>
      </c>
      <c r="X117" s="156"/>
      <c r="Y117" s="156"/>
    </row>
    <row r="118" spans="1:29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237"/>
      <c r="M118" s="235" t="s">
        <v>64</v>
      </c>
      <c r="N118" s="189"/>
      <c r="O118" s="189"/>
      <c r="P118" s="189"/>
      <c r="Q118" s="189"/>
      <c r="R118" s="189"/>
      <c r="S118" s="190"/>
      <c r="T118" s="38" t="s">
        <v>65</v>
      </c>
      <c r="U118" s="155">
        <f>IFERROR(SUMPRODUCT(U113:U116*H113:H116),"0")</f>
        <v>18</v>
      </c>
      <c r="V118" s="155">
        <f>IFERROR(SUMPRODUCT(V113:V116*H113:H116),"0")</f>
        <v>18</v>
      </c>
      <c r="W118" s="38"/>
      <c r="X118" s="156"/>
      <c r="Y118" s="156"/>
    </row>
    <row r="119" spans="1:29" ht="16.5" customHeight="1" x14ac:dyDescent="0.25">
      <c r="A119" s="230" t="s">
        <v>172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48"/>
      <c r="Y119" s="148"/>
    </row>
    <row r="120" spans="1:29" ht="14.25" customHeight="1" x14ac:dyDescent="0.25">
      <c r="A120" s="231" t="s">
        <v>113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232">
        <v>4607111035806</v>
      </c>
      <c r="E121" s="17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34"/>
      <c r="O121" s="234"/>
      <c r="P121" s="234"/>
      <c r="Q121" s="177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236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237"/>
      <c r="M122" s="235" t="s">
        <v>64</v>
      </c>
      <c r="N122" s="189"/>
      <c r="O122" s="189"/>
      <c r="P122" s="189"/>
      <c r="Q122" s="189"/>
      <c r="R122" s="189"/>
      <c r="S122" s="190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237"/>
      <c r="M123" s="235" t="s">
        <v>64</v>
      </c>
      <c r="N123" s="189"/>
      <c r="O123" s="189"/>
      <c r="P123" s="189"/>
      <c r="Q123" s="189"/>
      <c r="R123" s="189"/>
      <c r="S123" s="190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230" t="s">
        <v>175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48"/>
      <c r="Y124" s="148"/>
    </row>
    <row r="125" spans="1:29" ht="14.25" customHeight="1" x14ac:dyDescent="0.25">
      <c r="A125" s="231" t="s">
        <v>176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232">
        <v>4607111035639</v>
      </c>
      <c r="E126" s="17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34"/>
      <c r="O126" s="234"/>
      <c r="P126" s="234"/>
      <c r="Q126" s="177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232">
        <v>4607111035646</v>
      </c>
      <c r="E127" s="17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81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34"/>
      <c r="O127" s="234"/>
      <c r="P127" s="234"/>
      <c r="Q127" s="177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236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237"/>
      <c r="M128" s="235" t="s">
        <v>64</v>
      </c>
      <c r="N128" s="189"/>
      <c r="O128" s="189"/>
      <c r="P128" s="189"/>
      <c r="Q128" s="189"/>
      <c r="R128" s="189"/>
      <c r="S128" s="190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237"/>
      <c r="M129" s="235" t="s">
        <v>64</v>
      </c>
      <c r="N129" s="189"/>
      <c r="O129" s="189"/>
      <c r="P129" s="189"/>
      <c r="Q129" s="189"/>
      <c r="R129" s="189"/>
      <c r="S129" s="190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230" t="s">
        <v>181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48"/>
      <c r="Y130" s="148"/>
    </row>
    <row r="131" spans="1:29" ht="14.25" customHeight="1" x14ac:dyDescent="0.25">
      <c r="A131" s="231" t="s">
        <v>113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232">
        <v>4607111036124</v>
      </c>
      <c r="E132" s="17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8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34"/>
      <c r="O132" s="234"/>
      <c r="P132" s="234"/>
      <c r="Q132" s="177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236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237"/>
      <c r="M133" s="235" t="s">
        <v>64</v>
      </c>
      <c r="N133" s="189"/>
      <c r="O133" s="189"/>
      <c r="P133" s="189"/>
      <c r="Q133" s="189"/>
      <c r="R133" s="189"/>
      <c r="S133" s="190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237"/>
      <c r="M134" s="235" t="s">
        <v>64</v>
      </c>
      <c r="N134" s="189"/>
      <c r="O134" s="189"/>
      <c r="P134" s="189"/>
      <c r="Q134" s="189"/>
      <c r="R134" s="189"/>
      <c r="S134" s="190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228" t="s">
        <v>184</v>
      </c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49"/>
      <c r="Y135" s="49"/>
    </row>
    <row r="136" spans="1:29" ht="16.5" customHeight="1" x14ac:dyDescent="0.25">
      <c r="A136" s="230" t="s">
        <v>185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48"/>
      <c r="Y136" s="148"/>
    </row>
    <row r="137" spans="1:29" ht="14.25" customHeight="1" x14ac:dyDescent="0.25">
      <c r="A137" s="231" t="s">
        <v>117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232">
        <v>4607111037930</v>
      </c>
      <c r="E138" s="17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83" t="s">
        <v>188</v>
      </c>
      <c r="N138" s="234"/>
      <c r="O138" s="234"/>
      <c r="P138" s="234"/>
      <c r="Q138" s="177"/>
      <c r="R138" s="35"/>
      <c r="S138" s="35"/>
      <c r="T138" s="36" t="s">
        <v>63</v>
      </c>
      <c r="U138" s="153">
        <v>28</v>
      </c>
      <c r="V138" s="154">
        <f>IFERROR(IF(U138="","",U138),"")</f>
        <v>28</v>
      </c>
      <c r="W138" s="37">
        <f>IFERROR(IF(U138="","",U138*0.00502),"")</f>
        <v>0.14056000000000002</v>
      </c>
      <c r="X138" s="57"/>
      <c r="Y138" s="58"/>
      <c r="AC138" s="108" t="s">
        <v>71</v>
      </c>
    </row>
    <row r="139" spans="1:29" x14ac:dyDescent="0.2">
      <c r="A139" s="236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237"/>
      <c r="M139" s="235" t="s">
        <v>64</v>
      </c>
      <c r="N139" s="189"/>
      <c r="O139" s="189"/>
      <c r="P139" s="189"/>
      <c r="Q139" s="189"/>
      <c r="R139" s="189"/>
      <c r="S139" s="190"/>
      <c r="T139" s="38" t="s">
        <v>63</v>
      </c>
      <c r="U139" s="155">
        <f>IFERROR(SUM(U138:U138),"0")</f>
        <v>28</v>
      </c>
      <c r="V139" s="155">
        <f>IFERROR(SUM(V138:V138),"0")</f>
        <v>28</v>
      </c>
      <c r="W139" s="155">
        <f>IFERROR(IF(W138="",0,W138),"0")</f>
        <v>0.14056000000000002</v>
      </c>
      <c r="X139" s="156"/>
      <c r="Y139" s="156"/>
    </row>
    <row r="140" spans="1:29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237"/>
      <c r="M140" s="235" t="s">
        <v>64</v>
      </c>
      <c r="N140" s="189"/>
      <c r="O140" s="189"/>
      <c r="P140" s="189"/>
      <c r="Q140" s="189"/>
      <c r="R140" s="189"/>
      <c r="S140" s="190"/>
      <c r="T140" s="38" t="s">
        <v>65</v>
      </c>
      <c r="U140" s="155">
        <f>IFERROR(SUMPRODUCT(U138:U138*H138:H138),"0")</f>
        <v>50.4</v>
      </c>
      <c r="V140" s="155">
        <f>IFERROR(SUMPRODUCT(V138:V138*H138:H138),"0")</f>
        <v>50.4</v>
      </c>
      <c r="W140" s="38"/>
      <c r="X140" s="156"/>
      <c r="Y140" s="156"/>
    </row>
    <row r="141" spans="1:29" ht="14.25" customHeight="1" x14ac:dyDescent="0.25">
      <c r="A141" s="231" t="s">
        <v>68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232">
        <v>4607111036872</v>
      </c>
      <c r="E142" s="17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84" t="s">
        <v>191</v>
      </c>
      <c r="N142" s="234"/>
      <c r="O142" s="234"/>
      <c r="P142" s="234"/>
      <c r="Q142" s="177"/>
      <c r="R142" s="35"/>
      <c r="S142" s="35"/>
      <c r="T142" s="36" t="s">
        <v>63</v>
      </c>
      <c r="U142" s="153">
        <v>30</v>
      </c>
      <c r="V142" s="154">
        <f>IFERROR(IF(U142="","",U142),"")</f>
        <v>30</v>
      </c>
      <c r="W142" s="37">
        <f>IFERROR(IF(U142="","",U142*0.0155),"")</f>
        <v>0.46499999999999997</v>
      </c>
      <c r="X142" s="57"/>
      <c r="Y142" s="58"/>
      <c r="AC142" s="109" t="s">
        <v>71</v>
      </c>
    </row>
    <row r="143" spans="1:29" x14ac:dyDescent="0.2">
      <c r="A143" s="236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237"/>
      <c r="M143" s="235" t="s">
        <v>64</v>
      </c>
      <c r="N143" s="189"/>
      <c r="O143" s="189"/>
      <c r="P143" s="189"/>
      <c r="Q143" s="189"/>
      <c r="R143" s="189"/>
      <c r="S143" s="190"/>
      <c r="T143" s="38" t="s">
        <v>63</v>
      </c>
      <c r="U143" s="155">
        <f>IFERROR(SUM(U142:U142),"0")</f>
        <v>30</v>
      </c>
      <c r="V143" s="155">
        <f>IFERROR(SUM(V142:V142),"0")</f>
        <v>30</v>
      </c>
      <c r="W143" s="155">
        <f>IFERROR(IF(W142="",0,W142),"0")</f>
        <v>0.46499999999999997</v>
      </c>
      <c r="X143" s="156"/>
      <c r="Y143" s="156"/>
    </row>
    <row r="144" spans="1:29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237"/>
      <c r="M144" s="235" t="s">
        <v>64</v>
      </c>
      <c r="N144" s="189"/>
      <c r="O144" s="189"/>
      <c r="P144" s="189"/>
      <c r="Q144" s="189"/>
      <c r="R144" s="189"/>
      <c r="S144" s="190"/>
      <c r="T144" s="38" t="s">
        <v>65</v>
      </c>
      <c r="U144" s="155">
        <f>IFERROR(SUMPRODUCT(U142:U142*H142:H142),"0")</f>
        <v>180</v>
      </c>
      <c r="V144" s="155">
        <f>IFERROR(SUMPRODUCT(V142:V142*H142:H142),"0")</f>
        <v>180</v>
      </c>
      <c r="W144" s="38"/>
      <c r="X144" s="156"/>
      <c r="Y144" s="156"/>
    </row>
    <row r="145" spans="1:29" ht="14.25" customHeight="1" x14ac:dyDescent="0.25">
      <c r="A145" s="231" t="s">
        <v>135</v>
      </c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232">
        <v>4607111036438</v>
      </c>
      <c r="E146" s="17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8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34"/>
      <c r="O146" s="234"/>
      <c r="P146" s="234"/>
      <c r="Q146" s="177"/>
      <c r="R146" s="35"/>
      <c r="S146" s="35"/>
      <c r="T146" s="36" t="s">
        <v>63</v>
      </c>
      <c r="U146" s="153">
        <v>40</v>
      </c>
      <c r="V146" s="154">
        <f>IFERROR(IF(U146="","",U146),"")</f>
        <v>40</v>
      </c>
      <c r="W146" s="37">
        <f>IFERROR(IF(U146="","",U146*0.00936),"")</f>
        <v>0.37440000000000001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232">
        <v>4607111036636</v>
      </c>
      <c r="E147" s="17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8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34"/>
      <c r="O147" s="234"/>
      <c r="P147" s="234"/>
      <c r="Q147" s="177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232">
        <v>4607111035714</v>
      </c>
      <c r="E148" s="17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8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34"/>
      <c r="O148" s="234"/>
      <c r="P148" s="234"/>
      <c r="Q148" s="177"/>
      <c r="R148" s="35"/>
      <c r="S148" s="35"/>
      <c r="T148" s="36" t="s">
        <v>63</v>
      </c>
      <c r="U148" s="153">
        <v>60</v>
      </c>
      <c r="V148" s="154">
        <f>IFERROR(IF(U148="","",U148),"")</f>
        <v>60</v>
      </c>
      <c r="W148" s="37">
        <f>IFERROR(IF(U148="","",U148*0.0155),"")</f>
        <v>0.92999999999999994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232">
        <v>4607111038029</v>
      </c>
      <c r="E149" s="17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88" t="s">
        <v>200</v>
      </c>
      <c r="N149" s="234"/>
      <c r="O149" s="234"/>
      <c r="P149" s="234"/>
      <c r="Q149" s="177"/>
      <c r="R149" s="35"/>
      <c r="S149" s="35"/>
      <c r="T149" s="36" t="s">
        <v>63</v>
      </c>
      <c r="U149" s="153">
        <v>22</v>
      </c>
      <c r="V149" s="154">
        <f>IFERROR(IF(U149="","",U149),"")</f>
        <v>22</v>
      </c>
      <c r="W149" s="37">
        <f>IFERROR(IF(U149="","",U149*0.00936),"")</f>
        <v>0.20591999999999999</v>
      </c>
      <c r="X149" s="57"/>
      <c r="Y149" s="58"/>
      <c r="AC149" s="113" t="s">
        <v>71</v>
      </c>
    </row>
    <row r="150" spans="1:29" x14ac:dyDescent="0.2">
      <c r="A150" s="236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237"/>
      <c r="M150" s="235" t="s">
        <v>64</v>
      </c>
      <c r="N150" s="189"/>
      <c r="O150" s="189"/>
      <c r="P150" s="189"/>
      <c r="Q150" s="189"/>
      <c r="R150" s="189"/>
      <c r="S150" s="190"/>
      <c r="T150" s="38" t="s">
        <v>63</v>
      </c>
      <c r="U150" s="155">
        <f>IFERROR(SUM(U146:U149),"0")</f>
        <v>122</v>
      </c>
      <c r="V150" s="155">
        <f>IFERROR(SUM(V146:V149),"0")</f>
        <v>122</v>
      </c>
      <c r="W150" s="155">
        <f>IFERROR(IF(W146="",0,W146),"0")+IFERROR(IF(W147="",0,W147),"0")+IFERROR(IF(W148="",0,W148),"0")+IFERROR(IF(W149="",0,W149),"0")</f>
        <v>1.5103200000000001</v>
      </c>
      <c r="X150" s="156"/>
      <c r="Y150" s="156"/>
    </row>
    <row r="151" spans="1:29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237"/>
      <c r="M151" s="235" t="s">
        <v>64</v>
      </c>
      <c r="N151" s="189"/>
      <c r="O151" s="189"/>
      <c r="P151" s="189"/>
      <c r="Q151" s="189"/>
      <c r="R151" s="189"/>
      <c r="S151" s="190"/>
      <c r="T151" s="38" t="s">
        <v>65</v>
      </c>
      <c r="U151" s="155">
        <f>IFERROR(SUMPRODUCT(U146:U149*H146:H149),"0")</f>
        <v>457.28</v>
      </c>
      <c r="V151" s="155">
        <f>IFERROR(SUMPRODUCT(V146:V149*H146:H149),"0")</f>
        <v>457.28</v>
      </c>
      <c r="W151" s="38"/>
      <c r="X151" s="156"/>
      <c r="Y151" s="156"/>
    </row>
    <row r="152" spans="1:29" ht="14.25" customHeight="1" x14ac:dyDescent="0.25">
      <c r="A152" s="231" t="s">
        <v>113</v>
      </c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232">
        <v>4607111037275</v>
      </c>
      <c r="E153" s="17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8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34"/>
      <c r="O153" s="234"/>
      <c r="P153" s="234"/>
      <c r="Q153" s="177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232">
        <v>4607111037923</v>
      </c>
      <c r="E154" s="17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90" t="s">
        <v>205</v>
      </c>
      <c r="N154" s="234"/>
      <c r="O154" s="234"/>
      <c r="P154" s="234"/>
      <c r="Q154" s="177"/>
      <c r="R154" s="35"/>
      <c r="S154" s="35"/>
      <c r="T154" s="36" t="s">
        <v>63</v>
      </c>
      <c r="U154" s="153">
        <v>14</v>
      </c>
      <c r="V154" s="154">
        <f t="shared" si="4"/>
        <v>14</v>
      </c>
      <c r="W154" s="37">
        <f t="shared" si="5"/>
        <v>0.13103999999999999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232">
        <v>4607111037220</v>
      </c>
      <c r="E155" s="17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9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34"/>
      <c r="O155" s="234"/>
      <c r="P155" s="234"/>
      <c r="Q155" s="177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232">
        <v>4607111037206</v>
      </c>
      <c r="E156" s="17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92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34"/>
      <c r="O156" s="234"/>
      <c r="P156" s="234"/>
      <c r="Q156" s="177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232">
        <v>4607111037244</v>
      </c>
      <c r="E157" s="17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93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34"/>
      <c r="O157" s="234"/>
      <c r="P157" s="234"/>
      <c r="Q157" s="177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232">
        <v>4607111036797</v>
      </c>
      <c r="E158" s="17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94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34"/>
      <c r="O158" s="234"/>
      <c r="P158" s="234"/>
      <c r="Q158" s="177"/>
      <c r="R158" s="35"/>
      <c r="S158" s="35"/>
      <c r="T158" s="36" t="s">
        <v>63</v>
      </c>
      <c r="U158" s="153">
        <v>54</v>
      </c>
      <c r="V158" s="154">
        <f t="shared" si="4"/>
        <v>54</v>
      </c>
      <c r="W158" s="37">
        <f t="shared" si="5"/>
        <v>0.50544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232">
        <v>4607111035707</v>
      </c>
      <c r="E159" s="17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9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34"/>
      <c r="O159" s="234"/>
      <c r="P159" s="234"/>
      <c r="Q159" s="177"/>
      <c r="R159" s="35"/>
      <c r="S159" s="35"/>
      <c r="T159" s="36" t="s">
        <v>63</v>
      </c>
      <c r="U159" s="153">
        <v>0</v>
      </c>
      <c r="V159" s="154">
        <f t="shared" si="4"/>
        <v>0</v>
      </c>
      <c r="W159" s="37">
        <f>IFERROR(IF(U159="","",U159*0.0155),"")</f>
        <v>0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232">
        <v>4607111036841</v>
      </c>
      <c r="E160" s="17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9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34"/>
      <c r="O160" s="234"/>
      <c r="P160" s="234"/>
      <c r="Q160" s="177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232">
        <v>4607111037862</v>
      </c>
      <c r="E161" s="17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97" t="s">
        <v>220</v>
      </c>
      <c r="N161" s="234"/>
      <c r="O161" s="234"/>
      <c r="P161" s="234"/>
      <c r="Q161" s="177"/>
      <c r="R161" s="35"/>
      <c r="S161" s="35"/>
      <c r="T161" s="36" t="s">
        <v>63</v>
      </c>
      <c r="U161" s="153">
        <v>56</v>
      </c>
      <c r="V161" s="154">
        <f t="shared" si="4"/>
        <v>56</v>
      </c>
      <c r="W161" s="37">
        <f>IFERROR(IF(U161="","",U161*0.00502),"")</f>
        <v>0.28112000000000004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232">
        <v>4607111037305</v>
      </c>
      <c r="E162" s="17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98" t="s">
        <v>223</v>
      </c>
      <c r="N162" s="234"/>
      <c r="O162" s="234"/>
      <c r="P162" s="234"/>
      <c r="Q162" s="177"/>
      <c r="R162" s="35"/>
      <c r="S162" s="35"/>
      <c r="T162" s="36" t="s">
        <v>63</v>
      </c>
      <c r="U162" s="153">
        <v>0</v>
      </c>
      <c r="V162" s="154">
        <f t="shared" si="4"/>
        <v>0</v>
      </c>
      <c r="W162" s="37">
        <f>IFERROR(IF(U162="","",U162*0.00936),"")</f>
        <v>0</v>
      </c>
      <c r="X162" s="57"/>
      <c r="Y162" s="58"/>
      <c r="AC162" s="123" t="s">
        <v>71</v>
      </c>
    </row>
    <row r="163" spans="1:29" x14ac:dyDescent="0.2">
      <c r="A163" s="236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237"/>
      <c r="M163" s="235" t="s">
        <v>64</v>
      </c>
      <c r="N163" s="189"/>
      <c r="O163" s="189"/>
      <c r="P163" s="189"/>
      <c r="Q163" s="189"/>
      <c r="R163" s="189"/>
      <c r="S163" s="190"/>
      <c r="T163" s="38" t="s">
        <v>63</v>
      </c>
      <c r="U163" s="155">
        <f>IFERROR(SUM(U153:U162),"0")</f>
        <v>124</v>
      </c>
      <c r="V163" s="155">
        <f>IFERROR(SUM(V153:V162),"0")</f>
        <v>124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0.91759999999999997</v>
      </c>
      <c r="X163" s="156"/>
      <c r="Y163" s="156"/>
    </row>
    <row r="164" spans="1:29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237"/>
      <c r="M164" s="235" t="s">
        <v>64</v>
      </c>
      <c r="N164" s="189"/>
      <c r="O164" s="189"/>
      <c r="P164" s="189"/>
      <c r="Q164" s="189"/>
      <c r="R164" s="189"/>
      <c r="S164" s="190"/>
      <c r="T164" s="38" t="s">
        <v>65</v>
      </c>
      <c r="U164" s="155">
        <f>IFERROR(SUMPRODUCT(U153:U162*H153:H162),"0")</f>
        <v>352.40000000000003</v>
      </c>
      <c r="V164" s="155">
        <f>IFERROR(SUMPRODUCT(V153:V162*H153:H162),"0")</f>
        <v>352.40000000000003</v>
      </c>
      <c r="W164" s="38"/>
      <c r="X164" s="156"/>
      <c r="Y164" s="156"/>
    </row>
    <row r="165" spans="1:29" ht="16.5" customHeight="1" x14ac:dyDescent="0.25">
      <c r="A165" s="230" t="s">
        <v>224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48"/>
      <c r="Y165" s="148"/>
    </row>
    <row r="166" spans="1:29" ht="14.25" customHeight="1" x14ac:dyDescent="0.25">
      <c r="A166" s="231" t="s">
        <v>176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232">
        <v>4607111037701</v>
      </c>
      <c r="E167" s="17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99" t="s">
        <v>227</v>
      </c>
      <c r="N167" s="234"/>
      <c r="O167" s="234"/>
      <c r="P167" s="234"/>
      <c r="Q167" s="177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236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237"/>
      <c r="M168" s="235" t="s">
        <v>64</v>
      </c>
      <c r="N168" s="189"/>
      <c r="O168" s="189"/>
      <c r="P168" s="189"/>
      <c r="Q168" s="189"/>
      <c r="R168" s="189"/>
      <c r="S168" s="190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237"/>
      <c r="M169" s="235" t="s">
        <v>64</v>
      </c>
      <c r="N169" s="189"/>
      <c r="O169" s="189"/>
      <c r="P169" s="189"/>
      <c r="Q169" s="189"/>
      <c r="R169" s="189"/>
      <c r="S169" s="190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230" t="s">
        <v>228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48"/>
      <c r="Y170" s="148"/>
    </row>
    <row r="171" spans="1:29" ht="14.25" customHeight="1" x14ac:dyDescent="0.25">
      <c r="A171" s="231" t="s">
        <v>59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232">
        <v>4607111036384</v>
      </c>
      <c r="E172" s="17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3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34"/>
      <c r="O172" s="234"/>
      <c r="P172" s="234"/>
      <c r="Q172" s="177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232">
        <v>4607111036193</v>
      </c>
      <c r="E173" s="17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30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34"/>
      <c r="O173" s="234"/>
      <c r="P173" s="234"/>
      <c r="Q173" s="177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232">
        <v>4607111036216</v>
      </c>
      <c r="E174" s="17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30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34"/>
      <c r="O174" s="234"/>
      <c r="P174" s="234"/>
      <c r="Q174" s="177"/>
      <c r="R174" s="35"/>
      <c r="S174" s="35"/>
      <c r="T174" s="36" t="s">
        <v>63</v>
      </c>
      <c r="U174" s="153">
        <v>40</v>
      </c>
      <c r="V174" s="154">
        <f>IFERROR(IF(U174="","",U174),"")</f>
        <v>40</v>
      </c>
      <c r="W174" s="37">
        <f>IFERROR(IF(U174="","",U174*0.00866),"")</f>
        <v>0.34639999999999999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232">
        <v>4607111036278</v>
      </c>
      <c r="E175" s="17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30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34"/>
      <c r="O175" s="234"/>
      <c r="P175" s="234"/>
      <c r="Q175" s="177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236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237"/>
      <c r="M176" s="235" t="s">
        <v>64</v>
      </c>
      <c r="N176" s="189"/>
      <c r="O176" s="189"/>
      <c r="P176" s="189"/>
      <c r="Q176" s="189"/>
      <c r="R176" s="189"/>
      <c r="S176" s="190"/>
      <c r="T176" s="38" t="s">
        <v>63</v>
      </c>
      <c r="U176" s="155">
        <f>IFERROR(SUM(U172:U175),"0")</f>
        <v>40</v>
      </c>
      <c r="V176" s="155">
        <f>IFERROR(SUM(V172:V175),"0")</f>
        <v>40</v>
      </c>
      <c r="W176" s="155">
        <f>IFERROR(IF(W172="",0,W172),"0")+IFERROR(IF(W173="",0,W173),"0")+IFERROR(IF(W174="",0,W174),"0")+IFERROR(IF(W175="",0,W175),"0")</f>
        <v>0.34639999999999999</v>
      </c>
      <c r="X176" s="156"/>
      <c r="Y176" s="156"/>
    </row>
    <row r="177" spans="1:29" x14ac:dyDescent="0.2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237"/>
      <c r="M177" s="235" t="s">
        <v>64</v>
      </c>
      <c r="N177" s="189"/>
      <c r="O177" s="189"/>
      <c r="P177" s="189"/>
      <c r="Q177" s="189"/>
      <c r="R177" s="189"/>
      <c r="S177" s="190"/>
      <c r="T177" s="38" t="s">
        <v>65</v>
      </c>
      <c r="U177" s="155">
        <f>IFERROR(SUMPRODUCT(U172:U175*H172:H175),"0")</f>
        <v>200</v>
      </c>
      <c r="V177" s="155">
        <f>IFERROR(SUMPRODUCT(V172:V175*H172:H175),"0")</f>
        <v>200</v>
      </c>
      <c r="W177" s="38"/>
      <c r="X177" s="156"/>
      <c r="Y177" s="156"/>
    </row>
    <row r="178" spans="1:29" ht="14.25" customHeight="1" x14ac:dyDescent="0.25">
      <c r="A178" s="231" t="s">
        <v>237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232">
        <v>4607111036827</v>
      </c>
      <c r="E179" s="17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3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34"/>
      <c r="O179" s="234"/>
      <c r="P179" s="234"/>
      <c r="Q179" s="177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232">
        <v>4607111036834</v>
      </c>
      <c r="E180" s="17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34"/>
      <c r="O180" s="234"/>
      <c r="P180" s="234"/>
      <c r="Q180" s="177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236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237"/>
      <c r="M181" s="235" t="s">
        <v>64</v>
      </c>
      <c r="N181" s="189"/>
      <c r="O181" s="189"/>
      <c r="P181" s="189"/>
      <c r="Q181" s="189"/>
      <c r="R181" s="189"/>
      <c r="S181" s="190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237"/>
      <c r="M182" s="235" t="s">
        <v>64</v>
      </c>
      <c r="N182" s="189"/>
      <c r="O182" s="189"/>
      <c r="P182" s="189"/>
      <c r="Q182" s="189"/>
      <c r="R182" s="189"/>
      <c r="S182" s="190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228" t="s">
        <v>242</v>
      </c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49"/>
      <c r="Y183" s="49"/>
    </row>
    <row r="184" spans="1:29" ht="16.5" customHeight="1" x14ac:dyDescent="0.25">
      <c r="A184" s="230" t="s">
        <v>243</v>
      </c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48"/>
      <c r="Y184" s="148"/>
    </row>
    <row r="185" spans="1:29" ht="14.25" customHeight="1" x14ac:dyDescent="0.25">
      <c r="A185" s="231" t="s">
        <v>68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232">
        <v>4607111035721</v>
      </c>
      <c r="E186" s="17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30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34"/>
      <c r="O186" s="234"/>
      <c r="P186" s="234"/>
      <c r="Q186" s="177"/>
      <c r="R186" s="35"/>
      <c r="S186" s="35"/>
      <c r="T186" s="36" t="s">
        <v>63</v>
      </c>
      <c r="U186" s="153">
        <v>13</v>
      </c>
      <c r="V186" s="154">
        <f>IFERROR(IF(U186="","",U186),"")</f>
        <v>13</v>
      </c>
      <c r="W186" s="37">
        <f>IFERROR(IF(U186="","",U186*0.01788),"")</f>
        <v>0.23244000000000001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232">
        <v>4607111035691</v>
      </c>
      <c r="E187" s="17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30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34"/>
      <c r="O187" s="234"/>
      <c r="P187" s="234"/>
      <c r="Q187" s="177"/>
      <c r="R187" s="35"/>
      <c r="S187" s="35"/>
      <c r="T187" s="36" t="s">
        <v>63</v>
      </c>
      <c r="U187" s="153">
        <v>0</v>
      </c>
      <c r="V187" s="154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71</v>
      </c>
    </row>
    <row r="188" spans="1:29" x14ac:dyDescent="0.2">
      <c r="A188" s="236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237"/>
      <c r="M188" s="235" t="s">
        <v>64</v>
      </c>
      <c r="N188" s="189"/>
      <c r="O188" s="189"/>
      <c r="P188" s="189"/>
      <c r="Q188" s="189"/>
      <c r="R188" s="189"/>
      <c r="S188" s="190"/>
      <c r="T188" s="38" t="s">
        <v>63</v>
      </c>
      <c r="U188" s="155">
        <f>IFERROR(SUM(U186:U187),"0")</f>
        <v>13</v>
      </c>
      <c r="V188" s="155">
        <f>IFERROR(SUM(V186:V187),"0")</f>
        <v>13</v>
      </c>
      <c r="W188" s="155">
        <f>IFERROR(IF(W186="",0,W186),"0")+IFERROR(IF(W187="",0,W187),"0")</f>
        <v>0.23244000000000001</v>
      </c>
      <c r="X188" s="156"/>
      <c r="Y188" s="156"/>
    </row>
    <row r="189" spans="1:29" x14ac:dyDescent="0.2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237"/>
      <c r="M189" s="235" t="s">
        <v>64</v>
      </c>
      <c r="N189" s="189"/>
      <c r="O189" s="189"/>
      <c r="P189" s="189"/>
      <c r="Q189" s="189"/>
      <c r="R189" s="189"/>
      <c r="S189" s="190"/>
      <c r="T189" s="38" t="s">
        <v>65</v>
      </c>
      <c r="U189" s="155">
        <f>IFERROR(SUMPRODUCT(U186:U187*H186:H187),"0")</f>
        <v>39</v>
      </c>
      <c r="V189" s="155">
        <f>IFERROR(SUMPRODUCT(V186:V187*H186:H187),"0")</f>
        <v>39</v>
      </c>
      <c r="W189" s="38"/>
      <c r="X189" s="156"/>
      <c r="Y189" s="156"/>
    </row>
    <row r="190" spans="1:29" ht="16.5" customHeight="1" x14ac:dyDescent="0.25">
      <c r="A190" s="230" t="s">
        <v>248</v>
      </c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48"/>
      <c r="Y190" s="148"/>
    </row>
    <row r="191" spans="1:29" ht="14.25" customHeight="1" x14ac:dyDescent="0.25">
      <c r="A191" s="231" t="s">
        <v>248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232">
        <v>4607111035783</v>
      </c>
      <c r="E192" s="17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308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34"/>
      <c r="O192" s="234"/>
      <c r="P192" s="234"/>
      <c r="Q192" s="177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236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237"/>
      <c r="M193" s="235" t="s">
        <v>64</v>
      </c>
      <c r="N193" s="189"/>
      <c r="O193" s="189"/>
      <c r="P193" s="189"/>
      <c r="Q193" s="189"/>
      <c r="R193" s="189"/>
      <c r="S193" s="190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237"/>
      <c r="M194" s="235" t="s">
        <v>64</v>
      </c>
      <c r="N194" s="189"/>
      <c r="O194" s="189"/>
      <c r="P194" s="189"/>
      <c r="Q194" s="189"/>
      <c r="R194" s="189"/>
      <c r="S194" s="190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230" t="s">
        <v>242</v>
      </c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48"/>
      <c r="Y195" s="148"/>
    </row>
    <row r="196" spans="1:29" ht="14.25" customHeight="1" x14ac:dyDescent="0.25">
      <c r="A196" s="231" t="s">
        <v>251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232">
        <v>4680115881204</v>
      </c>
      <c r="E197" s="17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309" t="s">
        <v>255</v>
      </c>
      <c r="N197" s="234"/>
      <c r="O197" s="234"/>
      <c r="P197" s="234"/>
      <c r="Q197" s="177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236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237"/>
      <c r="M198" s="235" t="s">
        <v>64</v>
      </c>
      <c r="N198" s="189"/>
      <c r="O198" s="189"/>
      <c r="P198" s="189"/>
      <c r="Q198" s="189"/>
      <c r="R198" s="189"/>
      <c r="S198" s="190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237"/>
      <c r="M199" s="235" t="s">
        <v>64</v>
      </c>
      <c r="N199" s="189"/>
      <c r="O199" s="189"/>
      <c r="P199" s="189"/>
      <c r="Q199" s="189"/>
      <c r="R199" s="189"/>
      <c r="S199" s="190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228" t="s">
        <v>257</v>
      </c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49"/>
      <c r="Y200" s="49"/>
    </row>
    <row r="201" spans="1:29" ht="16.5" customHeight="1" x14ac:dyDescent="0.25">
      <c r="A201" s="230" t="s">
        <v>258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48"/>
      <c r="Y201" s="148"/>
    </row>
    <row r="202" spans="1:29" ht="14.25" customHeight="1" x14ac:dyDescent="0.25">
      <c r="A202" s="231" t="s">
        <v>59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232">
        <v>4607111037022</v>
      </c>
      <c r="E203" s="177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310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34"/>
      <c r="O203" s="234"/>
      <c r="P203" s="234"/>
      <c r="Q203" s="177"/>
      <c r="R203" s="35"/>
      <c r="S203" s="35"/>
      <c r="T203" s="36" t="s">
        <v>63</v>
      </c>
      <c r="U203" s="153">
        <v>0</v>
      </c>
      <c r="V203" s="154">
        <f>IFERROR(IF(U203="","",U203),"")</f>
        <v>0</v>
      </c>
      <c r="W203" s="37">
        <f>IFERROR(IF(U203="","",U203*0.0155),"")</f>
        <v>0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232">
        <v>4607111037022</v>
      </c>
      <c r="E204" s="177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311" t="s">
        <v>263</v>
      </c>
      <c r="N204" s="234"/>
      <c r="O204" s="234"/>
      <c r="P204" s="234"/>
      <c r="Q204" s="177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236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237"/>
      <c r="M205" s="235" t="s">
        <v>64</v>
      </c>
      <c r="N205" s="189"/>
      <c r="O205" s="189"/>
      <c r="P205" s="189"/>
      <c r="Q205" s="189"/>
      <c r="R205" s="189"/>
      <c r="S205" s="190"/>
      <c r="T205" s="38" t="s">
        <v>63</v>
      </c>
      <c r="U205" s="155">
        <f>IFERROR(SUM(U203:U204),"0")</f>
        <v>0</v>
      </c>
      <c r="V205" s="155">
        <f>IFERROR(SUM(V203:V204),"0")</f>
        <v>0</v>
      </c>
      <c r="W205" s="155">
        <f>IFERROR(IF(W203="",0,W203),"0")+IFERROR(IF(W204="",0,W204),"0")</f>
        <v>0</v>
      </c>
      <c r="X205" s="156"/>
      <c r="Y205" s="156"/>
    </row>
    <row r="206" spans="1:29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237"/>
      <c r="M206" s="235" t="s">
        <v>64</v>
      </c>
      <c r="N206" s="189"/>
      <c r="O206" s="189"/>
      <c r="P206" s="189"/>
      <c r="Q206" s="189"/>
      <c r="R206" s="189"/>
      <c r="S206" s="190"/>
      <c r="T206" s="38" t="s">
        <v>65</v>
      </c>
      <c r="U206" s="155">
        <f>IFERROR(SUMPRODUCT(U203:U204*H203:H204),"0")</f>
        <v>0</v>
      </c>
      <c r="V206" s="155">
        <f>IFERROR(SUMPRODUCT(V203:V204*H203:H204),"0")</f>
        <v>0</v>
      </c>
      <c r="W206" s="38"/>
      <c r="X206" s="156"/>
      <c r="Y206" s="156"/>
    </row>
    <row r="207" spans="1:29" ht="16.5" customHeight="1" x14ac:dyDescent="0.25">
      <c r="A207" s="230" t="s">
        <v>264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8"/>
      <c r="Y207" s="148"/>
    </row>
    <row r="208" spans="1:29" ht="14.25" customHeight="1" x14ac:dyDescent="0.25">
      <c r="A208" s="231" t="s">
        <v>59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232">
        <v>4607111035882</v>
      </c>
      <c r="E209" s="177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4"/>
      <c r="O209" s="234"/>
      <c r="P209" s="234"/>
      <c r="Q209" s="177"/>
      <c r="R209" s="35"/>
      <c r="S209" s="35"/>
      <c r="T209" s="36" t="s">
        <v>63</v>
      </c>
      <c r="U209" s="153">
        <v>3</v>
      </c>
      <c r="V209" s="154">
        <f>IFERROR(IF(U209="","",U209),"")</f>
        <v>3</v>
      </c>
      <c r="W209" s="37">
        <f>IFERROR(IF(U209="","",U209*0.0155),"")</f>
        <v>4.65E-2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232">
        <v>4607111035905</v>
      </c>
      <c r="E210" s="177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4"/>
      <c r="O210" s="234"/>
      <c r="P210" s="234"/>
      <c r="Q210" s="177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232">
        <v>4607111035912</v>
      </c>
      <c r="E211" s="177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4"/>
      <c r="O211" s="234"/>
      <c r="P211" s="234"/>
      <c r="Q211" s="177"/>
      <c r="R211" s="35"/>
      <c r="S211" s="35"/>
      <c r="T211" s="36" t="s">
        <v>63</v>
      </c>
      <c r="U211" s="153">
        <v>3</v>
      </c>
      <c r="V211" s="154">
        <f>IFERROR(IF(U211="","",U211),"")</f>
        <v>3</v>
      </c>
      <c r="W211" s="37">
        <f>IFERROR(IF(U211="","",U211*0.0155),"")</f>
        <v>4.65E-2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232">
        <v>4607111035929</v>
      </c>
      <c r="E212" s="177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4"/>
      <c r="O212" s="234"/>
      <c r="P212" s="234"/>
      <c r="Q212" s="177"/>
      <c r="R212" s="35"/>
      <c r="S212" s="35"/>
      <c r="T212" s="36" t="s">
        <v>63</v>
      </c>
      <c r="U212" s="153">
        <v>23</v>
      </c>
      <c r="V212" s="154">
        <f>IFERROR(IF(U212="","",U212),"")</f>
        <v>23</v>
      </c>
      <c r="W212" s="37">
        <f>IFERROR(IF(U212="","",U212*0.0155),"")</f>
        <v>0.35649999999999998</v>
      </c>
      <c r="X212" s="57"/>
      <c r="Y212" s="58"/>
      <c r="AC212" s="140" t="s">
        <v>1</v>
      </c>
    </row>
    <row r="213" spans="1:29" x14ac:dyDescent="0.2">
      <c r="A213" s="236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237"/>
      <c r="M213" s="235" t="s">
        <v>64</v>
      </c>
      <c r="N213" s="189"/>
      <c r="O213" s="189"/>
      <c r="P213" s="189"/>
      <c r="Q213" s="189"/>
      <c r="R213" s="189"/>
      <c r="S213" s="190"/>
      <c r="T213" s="38" t="s">
        <v>63</v>
      </c>
      <c r="U213" s="155">
        <f>IFERROR(SUM(U209:U212),"0")</f>
        <v>29</v>
      </c>
      <c r="V213" s="155">
        <f>IFERROR(SUM(V209:V212),"0")</f>
        <v>29</v>
      </c>
      <c r="W213" s="155">
        <f>IFERROR(IF(W209="",0,W209),"0")+IFERROR(IF(W210="",0,W210),"0")+IFERROR(IF(W211="",0,W211),"0")+IFERROR(IF(W212="",0,W212),"0")</f>
        <v>0.44950000000000001</v>
      </c>
      <c r="X213" s="156"/>
      <c r="Y213" s="156"/>
    </row>
    <row r="214" spans="1:29" x14ac:dyDescent="0.2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237"/>
      <c r="M214" s="235" t="s">
        <v>64</v>
      </c>
      <c r="N214" s="189"/>
      <c r="O214" s="189"/>
      <c r="P214" s="189"/>
      <c r="Q214" s="189"/>
      <c r="R214" s="189"/>
      <c r="S214" s="190"/>
      <c r="T214" s="38" t="s">
        <v>65</v>
      </c>
      <c r="U214" s="155">
        <f>IFERROR(SUMPRODUCT(U209:U212*H209:H212),"0")</f>
        <v>206.88</v>
      </c>
      <c r="V214" s="155">
        <f>IFERROR(SUMPRODUCT(V209:V212*H209:H212),"0")</f>
        <v>206.88</v>
      </c>
      <c r="W214" s="38"/>
      <c r="X214" s="156"/>
      <c r="Y214" s="156"/>
    </row>
    <row r="215" spans="1:29" ht="16.5" customHeight="1" x14ac:dyDescent="0.25">
      <c r="A215" s="230" t="s">
        <v>273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8"/>
      <c r="Y215" s="148"/>
    </row>
    <row r="216" spans="1:29" ht="14.25" customHeight="1" x14ac:dyDescent="0.25">
      <c r="A216" s="231" t="s">
        <v>251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232">
        <v>4680115881334</v>
      </c>
      <c r="E217" s="177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316" t="s">
        <v>276</v>
      </c>
      <c r="N217" s="234"/>
      <c r="O217" s="234"/>
      <c r="P217" s="234"/>
      <c r="Q217" s="177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236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237"/>
      <c r="M218" s="235" t="s">
        <v>64</v>
      </c>
      <c r="N218" s="189"/>
      <c r="O218" s="189"/>
      <c r="P218" s="189"/>
      <c r="Q218" s="189"/>
      <c r="R218" s="189"/>
      <c r="S218" s="190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237"/>
      <c r="M219" s="235" t="s">
        <v>64</v>
      </c>
      <c r="N219" s="189"/>
      <c r="O219" s="189"/>
      <c r="P219" s="189"/>
      <c r="Q219" s="189"/>
      <c r="R219" s="189"/>
      <c r="S219" s="190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230" t="s">
        <v>277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8"/>
      <c r="Y220" s="148"/>
    </row>
    <row r="221" spans="1:29" ht="14.25" customHeight="1" x14ac:dyDescent="0.25">
      <c r="A221" s="231" t="s">
        <v>59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232">
        <v>4607111035332</v>
      </c>
      <c r="E222" s="177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4"/>
      <c r="O222" s="234"/>
      <c r="P222" s="234"/>
      <c r="Q222" s="177"/>
      <c r="R222" s="35"/>
      <c r="S222" s="35"/>
      <c r="T222" s="36" t="s">
        <v>63</v>
      </c>
      <c r="U222" s="153">
        <v>3</v>
      </c>
      <c r="V222" s="154">
        <f>IFERROR(IF(U222="","",U222),"")</f>
        <v>3</v>
      </c>
      <c r="W222" s="37">
        <f>IFERROR(IF(U222="","",U222*0.0155),"")</f>
        <v>4.65E-2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232">
        <v>4607111035080</v>
      </c>
      <c r="E223" s="177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31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4"/>
      <c r="O223" s="234"/>
      <c r="P223" s="234"/>
      <c r="Q223" s="177"/>
      <c r="R223" s="35"/>
      <c r="S223" s="35"/>
      <c r="T223" s="36" t="s">
        <v>63</v>
      </c>
      <c r="U223" s="153">
        <v>13</v>
      </c>
      <c r="V223" s="154">
        <f>IFERROR(IF(U223="","",U223),"")</f>
        <v>13</v>
      </c>
      <c r="W223" s="37">
        <f>IFERROR(IF(U223="","",U223*0.0155),"")</f>
        <v>0.20150000000000001</v>
      </c>
      <c r="X223" s="57"/>
      <c r="Y223" s="58"/>
      <c r="AC223" s="143" t="s">
        <v>1</v>
      </c>
    </row>
    <row r="224" spans="1:29" x14ac:dyDescent="0.2">
      <c r="A224" s="236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237"/>
      <c r="M224" s="235" t="s">
        <v>64</v>
      </c>
      <c r="N224" s="189"/>
      <c r="O224" s="189"/>
      <c r="P224" s="189"/>
      <c r="Q224" s="189"/>
      <c r="R224" s="189"/>
      <c r="S224" s="190"/>
      <c r="T224" s="38" t="s">
        <v>63</v>
      </c>
      <c r="U224" s="155">
        <f>IFERROR(SUM(U222:U223),"0")</f>
        <v>16</v>
      </c>
      <c r="V224" s="155">
        <f>IFERROR(SUM(V222:V223),"0")</f>
        <v>16</v>
      </c>
      <c r="W224" s="155">
        <f>IFERROR(IF(W222="",0,W222),"0")+IFERROR(IF(W223="",0,W223),"0")</f>
        <v>0.248</v>
      </c>
      <c r="X224" s="156"/>
      <c r="Y224" s="156"/>
    </row>
    <row r="225" spans="1:29" x14ac:dyDescent="0.2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237"/>
      <c r="M225" s="235" t="s">
        <v>64</v>
      </c>
      <c r="N225" s="189"/>
      <c r="O225" s="189"/>
      <c r="P225" s="189"/>
      <c r="Q225" s="189"/>
      <c r="R225" s="189"/>
      <c r="S225" s="190"/>
      <c r="T225" s="38" t="s">
        <v>65</v>
      </c>
      <c r="U225" s="155">
        <f>IFERROR(SUMPRODUCT(U222:U223*H222:H223),"0")</f>
        <v>114.24000000000001</v>
      </c>
      <c r="V225" s="155">
        <f>IFERROR(SUMPRODUCT(V222:V223*H222:H223),"0")</f>
        <v>114.24000000000001</v>
      </c>
      <c r="W225" s="38"/>
      <c r="X225" s="156"/>
      <c r="Y225" s="156"/>
    </row>
    <row r="226" spans="1:29" ht="27.75" customHeight="1" x14ac:dyDescent="0.2">
      <c r="A226" s="228" t="s">
        <v>282</v>
      </c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49"/>
      <c r="Y226" s="49"/>
    </row>
    <row r="227" spans="1:29" ht="16.5" customHeight="1" x14ac:dyDescent="0.25">
      <c r="A227" s="230" t="s">
        <v>283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8"/>
      <c r="Y227" s="148"/>
    </row>
    <row r="228" spans="1:29" ht="14.25" customHeight="1" x14ac:dyDescent="0.25">
      <c r="A228" s="231" t="s">
        <v>59</v>
      </c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232">
        <v>4607111036162</v>
      </c>
      <c r="E229" s="177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319" t="s">
        <v>286</v>
      </c>
      <c r="N229" s="234"/>
      <c r="O229" s="234"/>
      <c r="P229" s="234"/>
      <c r="Q229" s="177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236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237"/>
      <c r="M230" s="235" t="s">
        <v>64</v>
      </c>
      <c r="N230" s="189"/>
      <c r="O230" s="189"/>
      <c r="P230" s="189"/>
      <c r="Q230" s="189"/>
      <c r="R230" s="189"/>
      <c r="S230" s="190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237"/>
      <c r="M231" s="235" t="s">
        <v>64</v>
      </c>
      <c r="N231" s="189"/>
      <c r="O231" s="189"/>
      <c r="P231" s="189"/>
      <c r="Q231" s="189"/>
      <c r="R231" s="189"/>
      <c r="S231" s="190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228" t="s">
        <v>287</v>
      </c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49"/>
      <c r="Y232" s="49"/>
    </row>
    <row r="233" spans="1:29" ht="16.5" customHeight="1" x14ac:dyDescent="0.25">
      <c r="A233" s="230" t="s">
        <v>288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8"/>
      <c r="Y233" s="148"/>
    </row>
    <row r="234" spans="1:29" ht="14.25" customHeight="1" x14ac:dyDescent="0.25">
      <c r="A234" s="231" t="s">
        <v>59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232">
        <v>4607111035899</v>
      </c>
      <c r="E235" s="177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3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4"/>
      <c r="O235" s="234"/>
      <c r="P235" s="234"/>
      <c r="Q235" s="177"/>
      <c r="R235" s="35"/>
      <c r="S235" s="35"/>
      <c r="T235" s="36" t="s">
        <v>63</v>
      </c>
      <c r="U235" s="153">
        <v>0</v>
      </c>
      <c r="V235" s="154">
        <f>IFERROR(IF(U235="","",U235),"")</f>
        <v>0</v>
      </c>
      <c r="W235" s="37">
        <f>IFERROR(IF(U235="","",U235*0.0155),"")</f>
        <v>0</v>
      </c>
      <c r="X235" s="57"/>
      <c r="Y235" s="58"/>
      <c r="AC235" s="145" t="s">
        <v>1</v>
      </c>
    </row>
    <row r="236" spans="1:29" x14ac:dyDescent="0.2">
      <c r="A236" s="236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237"/>
      <c r="M236" s="235" t="s">
        <v>64</v>
      </c>
      <c r="N236" s="189"/>
      <c r="O236" s="189"/>
      <c r="P236" s="189"/>
      <c r="Q236" s="189"/>
      <c r="R236" s="189"/>
      <c r="S236" s="190"/>
      <c r="T236" s="38" t="s">
        <v>63</v>
      </c>
      <c r="U236" s="155">
        <f>IFERROR(SUM(U235:U235),"0")</f>
        <v>0</v>
      </c>
      <c r="V236" s="155">
        <f>IFERROR(SUM(V235:V235),"0")</f>
        <v>0</v>
      </c>
      <c r="W236" s="155">
        <f>IFERROR(IF(W235="",0,W235),"0")</f>
        <v>0</v>
      </c>
      <c r="X236" s="156"/>
      <c r="Y236" s="156"/>
    </row>
    <row r="237" spans="1:29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237"/>
      <c r="M237" s="235" t="s">
        <v>64</v>
      </c>
      <c r="N237" s="189"/>
      <c r="O237" s="189"/>
      <c r="P237" s="189"/>
      <c r="Q237" s="189"/>
      <c r="R237" s="189"/>
      <c r="S237" s="190"/>
      <c r="T237" s="38" t="s">
        <v>65</v>
      </c>
      <c r="U237" s="155">
        <f>IFERROR(SUMPRODUCT(U235:U235*H235:H235),"0")</f>
        <v>0</v>
      </c>
      <c r="V237" s="155">
        <f>IFERROR(SUMPRODUCT(V235:V235*H235:H235),"0")</f>
        <v>0</v>
      </c>
      <c r="W237" s="38"/>
      <c r="X237" s="156"/>
      <c r="Y237" s="156"/>
    </row>
    <row r="238" spans="1:29" ht="16.5" customHeight="1" x14ac:dyDescent="0.25">
      <c r="A238" s="230" t="s">
        <v>291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8"/>
      <c r="Y238" s="148"/>
    </row>
    <row r="239" spans="1:29" ht="14.25" customHeight="1" x14ac:dyDescent="0.25">
      <c r="A239" s="231" t="s">
        <v>59</v>
      </c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232">
        <v>4607111036711</v>
      </c>
      <c r="E240" s="177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32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4"/>
      <c r="O240" s="234"/>
      <c r="P240" s="234"/>
      <c r="Q240" s="177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236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237"/>
      <c r="M241" s="235" t="s">
        <v>64</v>
      </c>
      <c r="N241" s="189"/>
      <c r="O241" s="189"/>
      <c r="P241" s="189"/>
      <c r="Q241" s="189"/>
      <c r="R241" s="189"/>
      <c r="S241" s="190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237"/>
      <c r="M242" s="235" t="s">
        <v>64</v>
      </c>
      <c r="N242" s="189"/>
      <c r="O242" s="189"/>
      <c r="P242" s="189"/>
      <c r="Q242" s="189"/>
      <c r="R242" s="189"/>
      <c r="S242" s="190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323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72"/>
      <c r="M243" s="322" t="s">
        <v>294</v>
      </c>
      <c r="N243" s="163"/>
      <c r="O243" s="163"/>
      <c r="P243" s="163"/>
      <c r="Q243" s="163"/>
      <c r="R243" s="163"/>
      <c r="S243" s="164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2557.8999999999996</v>
      </c>
      <c r="V243" s="155">
        <f>IFERROR(V24+V33+V41+V47+V57+V63+V68+V74+V84+V91+V99+V105+V110+V118+V123+V129+V134+V140+V144+V151+V164+V169+V177+V182+V189+V194+V199+V206+V214+V219+V225+V231+V237+V242,"0")</f>
        <v>2557.8999999999996</v>
      </c>
      <c r="W243" s="38"/>
      <c r="X243" s="156"/>
      <c r="Y243" s="156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72"/>
      <c r="M244" s="322" t="s">
        <v>295</v>
      </c>
      <c r="N244" s="163"/>
      <c r="O244" s="163"/>
      <c r="P244" s="163"/>
      <c r="Q244" s="163"/>
      <c r="R244" s="163"/>
      <c r="S244" s="164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2735.0994000000001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2735.0994000000001</v>
      </c>
      <c r="W244" s="38"/>
      <c r="X244" s="156"/>
      <c r="Y244" s="156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72"/>
      <c r="M245" s="322" t="s">
        <v>296</v>
      </c>
      <c r="N245" s="163"/>
      <c r="O245" s="163"/>
      <c r="P245" s="163"/>
      <c r="Q245" s="163"/>
      <c r="R245" s="163"/>
      <c r="S245" s="164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6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6</v>
      </c>
      <c r="W245" s="38"/>
      <c r="X245" s="156"/>
      <c r="Y245" s="156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72"/>
      <c r="M246" s="322" t="s">
        <v>298</v>
      </c>
      <c r="N246" s="163"/>
      <c r="O246" s="163"/>
      <c r="P246" s="163"/>
      <c r="Q246" s="163"/>
      <c r="R246" s="163"/>
      <c r="S246" s="164"/>
      <c r="T246" s="38" t="s">
        <v>65</v>
      </c>
      <c r="U246" s="155">
        <f>GrossWeightTotal+PalletQtyTotal*25</f>
        <v>2885.0994000000001</v>
      </c>
      <c r="V246" s="155">
        <f>GrossWeightTotalR+PalletQtyTotalR*25</f>
        <v>2885.0994000000001</v>
      </c>
      <c r="W246" s="38"/>
      <c r="X246" s="156"/>
      <c r="Y246" s="156"/>
    </row>
    <row r="247" spans="1:3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72"/>
      <c r="M247" s="322" t="s">
        <v>299</v>
      </c>
      <c r="N247" s="163"/>
      <c r="O247" s="163"/>
      <c r="P247" s="163"/>
      <c r="Q247" s="163"/>
      <c r="R247" s="163"/>
      <c r="S247" s="164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616</v>
      </c>
      <c r="V247" s="155">
        <f>IFERROR(V23+V32+V40+V46+V56+V62+V67+V73+V83+V90+V98+V104+V109+V117+V122+V128+V133+V139+V143+V150+V163+V168+V176+V181+V188+V193+V198+V205+V213+V218+V224+V230+V236+V241,"0")</f>
        <v>616</v>
      </c>
      <c r="W247" s="38"/>
      <c r="X247" s="156"/>
      <c r="Y247" s="156"/>
    </row>
    <row r="248" spans="1:31" ht="14.25" customHeight="1" x14ac:dyDescent="0.2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72"/>
      <c r="M248" s="322" t="s">
        <v>300</v>
      </c>
      <c r="N248" s="163"/>
      <c r="O248" s="163"/>
      <c r="P248" s="163"/>
      <c r="Q248" s="163"/>
      <c r="R248" s="163"/>
      <c r="S248" s="164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7.3377000000000008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324" t="s">
        <v>66</v>
      </c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6"/>
      <c r="S250" s="324" t="s">
        <v>184</v>
      </c>
      <c r="T250" s="325"/>
      <c r="U250" s="326"/>
      <c r="V250" s="324" t="s">
        <v>242</v>
      </c>
      <c r="W250" s="325"/>
      <c r="X250" s="326"/>
      <c r="Y250" s="324" t="s">
        <v>257</v>
      </c>
      <c r="Z250" s="325"/>
      <c r="AA250" s="325"/>
      <c r="AB250" s="326"/>
      <c r="AC250" s="147" t="s">
        <v>282</v>
      </c>
      <c r="AD250" s="324" t="s">
        <v>287</v>
      </c>
      <c r="AE250" s="326"/>
    </row>
    <row r="251" spans="1:31" ht="14.25" customHeight="1" thickTop="1" x14ac:dyDescent="0.2">
      <c r="A251" s="327" t="s">
        <v>303</v>
      </c>
      <c r="B251" s="324" t="s">
        <v>58</v>
      </c>
      <c r="C251" s="324" t="s">
        <v>67</v>
      </c>
      <c r="D251" s="324" t="s">
        <v>78</v>
      </c>
      <c r="E251" s="324" t="s">
        <v>88</v>
      </c>
      <c r="F251" s="324" t="s">
        <v>94</v>
      </c>
      <c r="G251" s="324" t="s">
        <v>107</v>
      </c>
      <c r="H251" s="324" t="s">
        <v>112</v>
      </c>
      <c r="I251" s="324" t="s">
        <v>116</v>
      </c>
      <c r="J251" s="324" t="s">
        <v>122</v>
      </c>
      <c r="K251" s="324" t="s">
        <v>135</v>
      </c>
      <c r="L251" s="324" t="s">
        <v>142</v>
      </c>
      <c r="M251" s="324" t="s">
        <v>151</v>
      </c>
      <c r="N251" s="324" t="s">
        <v>157</v>
      </c>
      <c r="O251" s="324" t="s">
        <v>160</v>
      </c>
      <c r="P251" s="324" t="s">
        <v>172</v>
      </c>
      <c r="Q251" s="324" t="s">
        <v>175</v>
      </c>
      <c r="R251" s="324" t="s">
        <v>181</v>
      </c>
      <c r="S251" s="324" t="s">
        <v>185</v>
      </c>
      <c r="T251" s="324" t="s">
        <v>224</v>
      </c>
      <c r="U251" s="324" t="s">
        <v>228</v>
      </c>
      <c r="V251" s="324" t="s">
        <v>243</v>
      </c>
      <c r="W251" s="324" t="s">
        <v>248</v>
      </c>
      <c r="X251" s="324" t="s">
        <v>242</v>
      </c>
      <c r="Y251" s="324" t="s">
        <v>258</v>
      </c>
      <c r="Z251" s="324" t="s">
        <v>264</v>
      </c>
      <c r="AA251" s="324" t="s">
        <v>273</v>
      </c>
      <c r="AB251" s="324" t="s">
        <v>277</v>
      </c>
      <c r="AC251" s="324" t="s">
        <v>283</v>
      </c>
      <c r="AD251" s="324" t="s">
        <v>288</v>
      </c>
      <c r="AE251" s="324" t="s">
        <v>291</v>
      </c>
    </row>
    <row r="252" spans="1:31" ht="13.5" customHeight="1" thickBot="1" x14ac:dyDescent="0.25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29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25.5</v>
      </c>
      <c r="D253" s="47">
        <f>IFERROR(U36*H36,"0")+IFERROR(U37*H37,"0")+IFERROR(U38*H38,"0")+IFERROR(U39*H39,"0")</f>
        <v>0</v>
      </c>
      <c r="E253" s="47">
        <f>IFERROR(U44*H44,"0")+IFERROR(U45*H45,"0")</f>
        <v>19.2</v>
      </c>
      <c r="F253" s="47">
        <f>IFERROR(U50*H50,"0")+IFERROR(U51*H51,"0")+IFERROR(U52*H52,"0")+IFERROR(U53*H53,"0")+IFERROR(U54*H54,"0")+IFERROR(U55*H55,"0")</f>
        <v>114.24000000000001</v>
      </c>
      <c r="G253" s="47">
        <f>IFERROR(U60*H60,"0")+IFERROR(U61*H61,"0")</f>
        <v>180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100.80000000000001</v>
      </c>
      <c r="K253" s="47">
        <f>IFERROR(U87*H87,"0")+IFERROR(U88*H88,"0")+IFERROR(U89*H89,"0")</f>
        <v>10.48</v>
      </c>
      <c r="L253" s="47">
        <f>IFERROR(U94*H94,"0")+IFERROR(U95*H95,"0")+IFERROR(U96*H96,"0")+IFERROR(U97*H97,"0")</f>
        <v>372.48</v>
      </c>
      <c r="M253" s="47">
        <f>IFERROR(U102*H102,"0")+IFERROR(U103*H103,"0")</f>
        <v>78</v>
      </c>
      <c r="N253" s="47">
        <f>IFERROR(U108*H108,"0")</f>
        <v>39</v>
      </c>
      <c r="O253" s="47">
        <f>IFERROR(U113*H113,"0")+IFERROR(U114*H114,"0")+IFERROR(U115*H115,"0")+IFERROR(U116*H116,"0")</f>
        <v>18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1040.08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200</v>
      </c>
      <c r="V253" s="47">
        <f>IFERROR(U186*H186,"0")+IFERROR(U187*H187,"0")</f>
        <v>39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0</v>
      </c>
      <c r="Z253" s="47">
        <f>IFERROR(U209*H209,"0")+IFERROR(U210*H210,"0")+IFERROR(U211*H211,"0")+IFERROR(U212*H212,"0")</f>
        <v>206.88</v>
      </c>
      <c r="AA253" s="47">
        <f>IFERROR(U217*H217,"0")</f>
        <v>0</v>
      </c>
      <c r="AB253" s="47">
        <f>IFERROR(U222*H222,"0")+IFERROR(U223*H223,"0")</f>
        <v>114.24000000000001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2023-08-25T12:23:58Z</dcterms:modified>
</cp:coreProperties>
</file>