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189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W438" i="1" s="1"/>
  <c r="V436" i="1"/>
  <c r="M436" i="1"/>
  <c r="U434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W433" i="1" s="1"/>
  <c r="V427" i="1"/>
  <c r="M427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W417" i="1"/>
  <c r="V417" i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W392" i="1"/>
  <c r="V392" i="1"/>
  <c r="M392" i="1"/>
  <c r="V391" i="1"/>
  <c r="W391" i="1" s="1"/>
  <c r="M391" i="1"/>
  <c r="W390" i="1"/>
  <c r="W397" i="1" s="1"/>
  <c r="V390" i="1"/>
  <c r="M390" i="1"/>
  <c r="U388" i="1"/>
  <c r="U387" i="1"/>
  <c r="W386" i="1"/>
  <c r="V386" i="1"/>
  <c r="M386" i="1"/>
  <c r="V385" i="1"/>
  <c r="M385" i="1"/>
  <c r="U382" i="1"/>
  <c r="U381" i="1"/>
  <c r="V380" i="1"/>
  <c r="U378" i="1"/>
  <c r="V377" i="1"/>
  <c r="U377" i="1"/>
  <c r="W376" i="1"/>
  <c r="V376" i="1"/>
  <c r="M376" i="1"/>
  <c r="V375" i="1"/>
  <c r="W375" i="1" s="1"/>
  <c r="M375" i="1"/>
  <c r="W374" i="1"/>
  <c r="W377" i="1" s="1"/>
  <c r="V374" i="1"/>
  <c r="V378" i="1" s="1"/>
  <c r="M374" i="1"/>
  <c r="V372" i="1"/>
  <c r="U372" i="1"/>
  <c r="V371" i="1"/>
  <c r="U371" i="1"/>
  <c r="W370" i="1"/>
  <c r="W371" i="1" s="1"/>
  <c r="V370" i="1"/>
  <c r="M370" i="1"/>
  <c r="U368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W367" i="1" s="1"/>
  <c r="M363" i="1"/>
  <c r="U361" i="1"/>
  <c r="U360" i="1"/>
  <c r="V359" i="1"/>
  <c r="W359" i="1" s="1"/>
  <c r="V358" i="1"/>
  <c r="W358" i="1" s="1"/>
  <c r="M358" i="1"/>
  <c r="W357" i="1"/>
  <c r="V357" i="1"/>
  <c r="M357" i="1"/>
  <c r="V356" i="1"/>
  <c r="W356" i="1" s="1"/>
  <c r="M356" i="1"/>
  <c r="W355" i="1"/>
  <c r="V355" i="1"/>
  <c r="M355" i="1"/>
  <c r="V354" i="1"/>
  <c r="W354" i="1" s="1"/>
  <c r="M354" i="1"/>
  <c r="W353" i="1"/>
  <c r="V353" i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U345" i="1"/>
  <c r="U344" i="1"/>
  <c r="W343" i="1"/>
  <c r="V343" i="1"/>
  <c r="M343" i="1"/>
  <c r="V342" i="1"/>
  <c r="M342" i="1"/>
  <c r="U338" i="1"/>
  <c r="U337" i="1"/>
  <c r="V336" i="1"/>
  <c r="M336" i="1"/>
  <c r="U334" i="1"/>
  <c r="U333" i="1"/>
  <c r="V332" i="1"/>
  <c r="W332" i="1" s="1"/>
  <c r="M332" i="1"/>
  <c r="W331" i="1"/>
  <c r="V331" i="1"/>
  <c r="M331" i="1"/>
  <c r="V330" i="1"/>
  <c r="W330" i="1" s="1"/>
  <c r="M330" i="1"/>
  <c r="W329" i="1"/>
  <c r="W333" i="1" s="1"/>
  <c r="V329" i="1"/>
  <c r="V333" i="1" s="1"/>
  <c r="M329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W319" i="1"/>
  <c r="V319" i="1"/>
  <c r="M319" i="1"/>
  <c r="V318" i="1"/>
  <c r="W318" i="1" s="1"/>
  <c r="M318" i="1"/>
  <c r="W317" i="1"/>
  <c r="W321" i="1" s="1"/>
  <c r="V317" i="1"/>
  <c r="M317" i="1"/>
  <c r="U314" i="1"/>
  <c r="V313" i="1"/>
  <c r="U313" i="1"/>
  <c r="W312" i="1"/>
  <c r="W313" i="1" s="1"/>
  <c r="V312" i="1"/>
  <c r="V314" i="1" s="1"/>
  <c r="M312" i="1"/>
  <c r="U310" i="1"/>
  <c r="V309" i="1"/>
  <c r="U309" i="1"/>
  <c r="W308" i="1"/>
  <c r="W309" i="1" s="1"/>
  <c r="V308" i="1"/>
  <c r="V310" i="1" s="1"/>
  <c r="M308" i="1"/>
  <c r="U306" i="1"/>
  <c r="V305" i="1"/>
  <c r="U305" i="1"/>
  <c r="W304" i="1"/>
  <c r="W305" i="1" s="1"/>
  <c r="V304" i="1"/>
  <c r="V306" i="1" s="1"/>
  <c r="M304" i="1"/>
  <c r="U302" i="1"/>
  <c r="U301" i="1"/>
  <c r="W300" i="1"/>
  <c r="V300" i="1"/>
  <c r="M300" i="1"/>
  <c r="V299" i="1"/>
  <c r="M299" i="1"/>
  <c r="U297" i="1"/>
  <c r="U296" i="1"/>
  <c r="V295" i="1"/>
  <c r="W295" i="1" s="1"/>
  <c r="M295" i="1"/>
  <c r="W294" i="1"/>
  <c r="V294" i="1"/>
  <c r="M294" i="1"/>
  <c r="V293" i="1"/>
  <c r="W293" i="1" s="1"/>
  <c r="V292" i="1"/>
  <c r="W292" i="1" s="1"/>
  <c r="M292" i="1"/>
  <c r="W291" i="1"/>
  <c r="V291" i="1"/>
  <c r="M291" i="1"/>
  <c r="V290" i="1"/>
  <c r="W290" i="1" s="1"/>
  <c r="M290" i="1"/>
  <c r="W289" i="1"/>
  <c r="V289" i="1"/>
  <c r="M289" i="1"/>
  <c r="V288" i="1"/>
  <c r="M288" i="1"/>
  <c r="U284" i="1"/>
  <c r="U283" i="1"/>
  <c r="V282" i="1"/>
  <c r="M282" i="1"/>
  <c r="U280" i="1"/>
  <c r="U279" i="1"/>
  <c r="V278" i="1"/>
  <c r="M278" i="1"/>
  <c r="U276" i="1"/>
  <c r="U275" i="1"/>
  <c r="V274" i="1"/>
  <c r="W274" i="1" s="1"/>
  <c r="M274" i="1"/>
  <c r="W273" i="1"/>
  <c r="V273" i="1"/>
  <c r="M273" i="1"/>
  <c r="V272" i="1"/>
  <c r="M272" i="1"/>
  <c r="V270" i="1"/>
  <c r="U270" i="1"/>
  <c r="U269" i="1"/>
  <c r="V268" i="1"/>
  <c r="W268" i="1" s="1"/>
  <c r="M268" i="1"/>
  <c r="W267" i="1"/>
  <c r="W269" i="1" s="1"/>
  <c r="V267" i="1"/>
  <c r="M267" i="1"/>
  <c r="U264" i="1"/>
  <c r="U263" i="1"/>
  <c r="W262" i="1"/>
  <c r="V262" i="1"/>
  <c r="M262" i="1"/>
  <c r="V261" i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V258" i="1" s="1"/>
  <c r="M251" i="1"/>
  <c r="U248" i="1"/>
  <c r="U247" i="1"/>
  <c r="V246" i="1"/>
  <c r="W246" i="1" s="1"/>
  <c r="M246" i="1"/>
  <c r="W245" i="1"/>
  <c r="V245" i="1"/>
  <c r="M245" i="1"/>
  <c r="V244" i="1"/>
  <c r="M244" i="1"/>
  <c r="U242" i="1"/>
  <c r="U241" i="1"/>
  <c r="V240" i="1"/>
  <c r="M240" i="1"/>
  <c r="W239" i="1"/>
  <c r="V239" i="1"/>
  <c r="W238" i="1"/>
  <c r="V238" i="1"/>
  <c r="V241" i="1" s="1"/>
  <c r="U236" i="1"/>
  <c r="U235" i="1"/>
  <c r="V234" i="1"/>
  <c r="W234" i="1" s="1"/>
  <c r="W235" i="1" s="1"/>
  <c r="M234" i="1"/>
  <c r="W233" i="1"/>
  <c r="V233" i="1"/>
  <c r="M233" i="1"/>
  <c r="V232" i="1"/>
  <c r="W232" i="1" s="1"/>
  <c r="M232" i="1"/>
  <c r="W231" i="1"/>
  <c r="V231" i="1"/>
  <c r="V235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W219" i="1" s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U190" i="1"/>
  <c r="U189" i="1"/>
  <c r="W188" i="1"/>
  <c r="V188" i="1"/>
  <c r="M188" i="1"/>
  <c r="V187" i="1"/>
  <c r="M187" i="1"/>
  <c r="U185" i="1"/>
  <c r="U184" i="1"/>
  <c r="V183" i="1"/>
  <c r="W183" i="1" s="1"/>
  <c r="M183" i="1"/>
  <c r="W182" i="1"/>
  <c r="V182" i="1"/>
  <c r="M182" i="1"/>
  <c r="V181" i="1"/>
  <c r="W181" i="1" s="1"/>
  <c r="M181" i="1"/>
  <c r="W180" i="1"/>
  <c r="V180" i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M167" i="1"/>
  <c r="U165" i="1"/>
  <c r="U164" i="1"/>
  <c r="V163" i="1"/>
  <c r="W163" i="1" s="1"/>
  <c r="M163" i="1"/>
  <c r="W162" i="1"/>
  <c r="W164" i="1" s="1"/>
  <c r="V162" i="1"/>
  <c r="M162" i="1"/>
  <c r="V161" i="1"/>
  <c r="W161" i="1" s="1"/>
  <c r="M161" i="1"/>
  <c r="W160" i="1"/>
  <c r="V160" i="1"/>
  <c r="V164" i="1" s="1"/>
  <c r="M160" i="1"/>
  <c r="U158" i="1"/>
  <c r="U157" i="1"/>
  <c r="W156" i="1"/>
  <c r="V156" i="1"/>
  <c r="M156" i="1"/>
  <c r="V155" i="1"/>
  <c r="U153" i="1"/>
  <c r="V152" i="1"/>
  <c r="U152" i="1"/>
  <c r="W151" i="1"/>
  <c r="V151" i="1"/>
  <c r="M151" i="1"/>
  <c r="V150" i="1"/>
  <c r="M150" i="1"/>
  <c r="U147" i="1"/>
  <c r="U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W139" i="1"/>
  <c r="V139" i="1"/>
  <c r="M139" i="1"/>
  <c r="V138" i="1"/>
  <c r="V147" i="1" s="1"/>
  <c r="M138" i="1"/>
  <c r="U135" i="1"/>
  <c r="U134" i="1"/>
  <c r="W133" i="1"/>
  <c r="V133" i="1"/>
  <c r="M133" i="1"/>
  <c r="V132" i="1"/>
  <c r="V134" i="1" s="1"/>
  <c r="M132" i="1"/>
  <c r="W131" i="1"/>
  <c r="V131" i="1"/>
  <c r="M131" i="1"/>
  <c r="U127" i="1"/>
  <c r="U126" i="1"/>
  <c r="W125" i="1"/>
  <c r="V125" i="1"/>
  <c r="M125" i="1"/>
  <c r="V124" i="1"/>
  <c r="W124" i="1" s="1"/>
  <c r="M124" i="1"/>
  <c r="W123" i="1"/>
  <c r="V123" i="1"/>
  <c r="M123" i="1"/>
  <c r="V122" i="1"/>
  <c r="F473" i="1" s="1"/>
  <c r="M122" i="1"/>
  <c r="U119" i="1"/>
  <c r="U118" i="1"/>
  <c r="V117" i="1"/>
  <c r="W117" i="1" s="1"/>
  <c r="V116" i="1"/>
  <c r="W116" i="1" s="1"/>
  <c r="M116" i="1"/>
  <c r="W115" i="1"/>
  <c r="V115" i="1"/>
  <c r="M115" i="1"/>
  <c r="V114" i="1"/>
  <c r="V118" i="1" s="1"/>
  <c r="M114" i="1"/>
  <c r="U112" i="1"/>
  <c r="U111" i="1"/>
  <c r="V110" i="1"/>
  <c r="W110" i="1" s="1"/>
  <c r="M110" i="1"/>
  <c r="W109" i="1"/>
  <c r="V109" i="1"/>
  <c r="W108" i="1"/>
  <c r="V108" i="1"/>
  <c r="W107" i="1"/>
  <c r="V107" i="1"/>
  <c r="W106" i="1"/>
  <c r="V106" i="1"/>
  <c r="M106" i="1"/>
  <c r="V105" i="1"/>
  <c r="V112" i="1" s="1"/>
  <c r="M105" i="1"/>
  <c r="W104" i="1"/>
  <c r="V104" i="1"/>
  <c r="V111" i="1" s="1"/>
  <c r="U102" i="1"/>
  <c r="U101" i="1"/>
  <c r="V100" i="1"/>
  <c r="W100" i="1" s="1"/>
  <c r="M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U90" i="1"/>
  <c r="U89" i="1"/>
  <c r="V88" i="1"/>
  <c r="W88" i="1" s="1"/>
  <c r="M88" i="1"/>
  <c r="W87" i="1"/>
  <c r="V87" i="1"/>
  <c r="M87" i="1"/>
  <c r="V86" i="1"/>
  <c r="W86" i="1" s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M74" i="1"/>
  <c r="W73" i="1"/>
  <c r="V73" i="1"/>
  <c r="M73" i="1"/>
  <c r="V72" i="1"/>
  <c r="W72" i="1" s="1"/>
  <c r="M72" i="1"/>
  <c r="W71" i="1"/>
  <c r="V71" i="1"/>
  <c r="M71" i="1"/>
  <c r="V70" i="1"/>
  <c r="W70" i="1" s="1"/>
  <c r="M70" i="1"/>
  <c r="W69" i="1"/>
  <c r="V69" i="1"/>
  <c r="M69" i="1"/>
  <c r="V68" i="1"/>
  <c r="W68" i="1" s="1"/>
  <c r="M68" i="1"/>
  <c r="W67" i="1"/>
  <c r="V67" i="1"/>
  <c r="M67" i="1"/>
  <c r="V66" i="1"/>
  <c r="W66" i="1" s="1"/>
  <c r="M66" i="1"/>
  <c r="W65" i="1"/>
  <c r="V65" i="1"/>
  <c r="M65" i="1"/>
  <c r="V64" i="1"/>
  <c r="W64" i="1" s="1"/>
  <c r="M64" i="1"/>
  <c r="W63" i="1"/>
  <c r="V63" i="1"/>
  <c r="M63" i="1"/>
  <c r="U60" i="1"/>
  <c r="U59" i="1"/>
  <c r="W58" i="1"/>
  <c r="V58" i="1"/>
  <c r="W57" i="1"/>
  <c r="V57" i="1"/>
  <c r="M57" i="1"/>
  <c r="V56" i="1"/>
  <c r="D473" i="1" s="1"/>
  <c r="M56" i="1"/>
  <c r="U53" i="1"/>
  <c r="U52" i="1"/>
  <c r="V51" i="1"/>
  <c r="V53" i="1" s="1"/>
  <c r="M51" i="1"/>
  <c r="W50" i="1"/>
  <c r="V50" i="1"/>
  <c r="V52" i="1" s="1"/>
  <c r="M50" i="1"/>
  <c r="U46" i="1"/>
  <c r="V45" i="1"/>
  <c r="U45" i="1"/>
  <c r="W44" i="1"/>
  <c r="W45" i="1" s="1"/>
  <c r="V44" i="1"/>
  <c r="V46" i="1" s="1"/>
  <c r="M44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63" i="1" s="1"/>
  <c r="V23" i="1"/>
  <c r="U23" i="1"/>
  <c r="U467" i="1" s="1"/>
  <c r="W22" i="1"/>
  <c r="W23" i="1" s="1"/>
  <c r="V22" i="1"/>
  <c r="V24" i="1" s="1"/>
  <c r="M22" i="1"/>
  <c r="H10" i="1"/>
  <c r="A9" i="1"/>
  <c r="A10" i="1" s="1"/>
  <c r="D7" i="1"/>
  <c r="N6" i="1"/>
  <c r="M2" i="1"/>
  <c r="F9" i="1" l="1"/>
  <c r="J9" i="1"/>
  <c r="F10" i="1"/>
  <c r="W32" i="1"/>
  <c r="W101" i="1"/>
  <c r="W134" i="1"/>
  <c r="W80" i="1"/>
  <c r="W89" i="1"/>
  <c r="V33" i="1"/>
  <c r="V463" i="1" s="1"/>
  <c r="V59" i="1"/>
  <c r="V80" i="1"/>
  <c r="V90" i="1"/>
  <c r="V102" i="1"/>
  <c r="V126" i="1"/>
  <c r="W167" i="1"/>
  <c r="W184" i="1" s="1"/>
  <c r="V184" i="1"/>
  <c r="V185" i="1"/>
  <c r="V208" i="1"/>
  <c r="V263" i="1"/>
  <c r="V264" i="1"/>
  <c r="W261" i="1"/>
  <c r="W263" i="1" s="1"/>
  <c r="V301" i="1"/>
  <c r="V302" i="1"/>
  <c r="W299" i="1"/>
  <c r="W301" i="1" s="1"/>
  <c r="V424" i="1"/>
  <c r="V425" i="1"/>
  <c r="W422" i="1"/>
  <c r="W424" i="1" s="1"/>
  <c r="C473" i="1"/>
  <c r="H9" i="1"/>
  <c r="W51" i="1"/>
  <c r="W52" i="1" s="1"/>
  <c r="W56" i="1"/>
  <c r="W59" i="1" s="1"/>
  <c r="E473" i="1"/>
  <c r="V101" i="1"/>
  <c r="W105" i="1"/>
  <c r="W111" i="1" s="1"/>
  <c r="W114" i="1"/>
  <c r="W118" i="1" s="1"/>
  <c r="W122" i="1"/>
  <c r="W126" i="1" s="1"/>
  <c r="V135" i="1"/>
  <c r="W132" i="1"/>
  <c r="V219" i="1"/>
  <c r="V220" i="1"/>
  <c r="V242" i="1"/>
  <c r="W240" i="1"/>
  <c r="W241" i="1" s="1"/>
  <c r="V279" i="1"/>
  <c r="V280" i="1"/>
  <c r="W278" i="1"/>
  <c r="W279" i="1" s="1"/>
  <c r="N473" i="1"/>
  <c r="V381" i="1"/>
  <c r="V382" i="1"/>
  <c r="W380" i="1"/>
  <c r="W381" i="1" s="1"/>
  <c r="V397" i="1"/>
  <c r="V401" i="1"/>
  <c r="V402" i="1"/>
  <c r="W400" i="1"/>
  <c r="W401" i="1" s="1"/>
  <c r="U466" i="1"/>
  <c r="G473" i="1"/>
  <c r="K473" i="1"/>
  <c r="V119" i="1"/>
  <c r="V146" i="1"/>
  <c r="V467" i="1" s="1"/>
  <c r="H473" i="1"/>
  <c r="V158" i="1"/>
  <c r="W155" i="1"/>
  <c r="W157" i="1" s="1"/>
  <c r="V165" i="1"/>
  <c r="V190" i="1"/>
  <c r="W187" i="1"/>
  <c r="W189" i="1" s="1"/>
  <c r="J473" i="1"/>
  <c r="V247" i="1"/>
  <c r="W244" i="1"/>
  <c r="W247" i="1" s="1"/>
  <c r="V248" i="1"/>
  <c r="V283" i="1"/>
  <c r="V284" i="1"/>
  <c r="W282" i="1"/>
  <c r="W283" i="1" s="1"/>
  <c r="V326" i="1"/>
  <c r="V327" i="1"/>
  <c r="W324" i="1"/>
  <c r="W326" i="1" s="1"/>
  <c r="V337" i="1"/>
  <c r="V338" i="1"/>
  <c r="W336" i="1"/>
  <c r="W337" i="1" s="1"/>
  <c r="V360" i="1"/>
  <c r="V361" i="1"/>
  <c r="V387" i="1"/>
  <c r="P473" i="1"/>
  <c r="V388" i="1"/>
  <c r="W385" i="1"/>
  <c r="W387" i="1" s="1"/>
  <c r="V405" i="1"/>
  <c r="V406" i="1"/>
  <c r="W404" i="1"/>
  <c r="W405" i="1" s="1"/>
  <c r="V451" i="1"/>
  <c r="W449" i="1"/>
  <c r="W450" i="1" s="1"/>
  <c r="B473" i="1"/>
  <c r="V464" i="1"/>
  <c r="V465" i="1"/>
  <c r="W35" i="1"/>
  <c r="W37" i="1" s="1"/>
  <c r="W468" i="1" s="1"/>
  <c r="V60" i="1"/>
  <c r="V81" i="1"/>
  <c r="V127" i="1"/>
  <c r="W138" i="1"/>
  <c r="W146" i="1" s="1"/>
  <c r="I473" i="1"/>
  <c r="V153" i="1"/>
  <c r="W150" i="1"/>
  <c r="W152" i="1" s="1"/>
  <c r="V157" i="1"/>
  <c r="V189" i="1"/>
  <c r="W208" i="1"/>
  <c r="V228" i="1"/>
  <c r="V229" i="1"/>
  <c r="W222" i="1"/>
  <c r="W228" i="1" s="1"/>
  <c r="L473" i="1"/>
  <c r="V275" i="1"/>
  <c r="V296" i="1"/>
  <c r="M473" i="1"/>
  <c r="V297" i="1"/>
  <c r="W288" i="1"/>
  <c r="W296" i="1" s="1"/>
  <c r="V344" i="1"/>
  <c r="V345" i="1"/>
  <c r="W342" i="1"/>
  <c r="W344" i="1" s="1"/>
  <c r="W360" i="1"/>
  <c r="V419" i="1"/>
  <c r="Q473" i="1"/>
  <c r="V420" i="1"/>
  <c r="W410" i="1"/>
  <c r="W419" i="1" s="1"/>
  <c r="R473" i="1"/>
  <c r="V450" i="1"/>
  <c r="V455" i="1"/>
  <c r="V456" i="1"/>
  <c r="W453" i="1"/>
  <c r="W455" i="1" s="1"/>
  <c r="W461" i="1"/>
  <c r="O473" i="1"/>
  <c r="V209" i="1"/>
  <c r="V269" i="1"/>
  <c r="V368" i="1"/>
  <c r="V434" i="1"/>
  <c r="V438" i="1"/>
  <c r="V236" i="1"/>
  <c r="V259" i="1"/>
  <c r="V276" i="1"/>
  <c r="V322" i="1"/>
  <c r="V334" i="1"/>
  <c r="V367" i="1"/>
  <c r="V398" i="1"/>
  <c r="V433" i="1"/>
  <c r="W251" i="1"/>
  <c r="W258" i="1" s="1"/>
  <c r="W272" i="1"/>
  <c r="W275" i="1" s="1"/>
  <c r="V321" i="1"/>
  <c r="W443" i="1"/>
  <c r="W445" i="1" s="1"/>
  <c r="V446" i="1"/>
  <c r="V466" i="1" l="1"/>
</calcChain>
</file>

<file path=xl/sharedStrings.xml><?xml version="1.0" encoding="utf-8"?>
<sst xmlns="http://schemas.openxmlformats.org/spreadsheetml/2006/main" count="1700" uniqueCount="653">
  <si>
    <t xml:space="preserve">  БЛАНК ЗАКАЗА </t>
  </si>
  <si>
    <t>КИ</t>
  </si>
  <si>
    <t>на отгрузку продукции с ООО Трейд-Сервис с</t>
  </si>
  <si>
    <t>28.08.2023</t>
  </si>
  <si>
    <t>бланк создан</t>
  </si>
  <si>
    <t>24.08.2023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</si>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</sst>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4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4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652</v>
      </c>
      <c r="I5" s="321"/>
      <c r="J5" s="321"/>
      <c r="K5" s="319"/>
      <c r="M5" s="25" t="s">
        <v>10</v>
      </c>
      <c r="N5" s="322">
        <v>45166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4" customFormat="1" ht="24" customHeight="1" x14ac:dyDescent="0.2">
      <c r="A6" s="315" t="s">
        <v>13</v>
      </c>
      <c r="B6" s="316"/>
      <c r="C6" s="317"/>
      <c r="D6" s="327" t="s">
        <v>614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Понедельник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4" customFormat="1" ht="21.75" hidden="1" customHeight="1" x14ac:dyDescent="0.2">
      <c r="A7" s="56"/>
      <c r="B7" s="56"/>
      <c r="C7" s="56"/>
      <c r="D7" s="338" t="str">
        <f>IFERROR(VLOOKUP(DeliveryAddress,Table,3,0),1)</f>
        <v>4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4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0.41666666666666669</v>
      </c>
      <c r="O8" s="323"/>
      <c r="Q8" s="314"/>
      <c r="R8" s="325"/>
      <c r="S8" s="334"/>
      <c r="T8" s="335"/>
      <c r="Y8" s="52"/>
      <c r="Z8" s="52"/>
      <c r="AA8" s="52"/>
    </row>
    <row r="9" spans="1:28" s="304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4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4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4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4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4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3" t="s">
        <v>56</v>
      </c>
      <c r="S18" s="303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25.2</v>
      </c>
      <c r="V27" s="307">
        <f t="shared" si="0"/>
        <v>25.2</v>
      </c>
      <c r="W27" s="37">
        <f t="shared" si="1"/>
        <v>7.5300000000000006E-2</v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25.2</v>
      </c>
      <c r="V31" s="307">
        <f t="shared" si="0"/>
        <v>25.2</v>
      </c>
      <c r="W31" s="37">
        <f t="shared" si="1"/>
        <v>7.5300000000000006E-2</v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20</v>
      </c>
      <c r="V32" s="308">
        <f>IFERROR(V26/H26,"0")+IFERROR(V27/H27,"0")+IFERROR(V28/H28,"0")+IFERROR(V29/H29,"0")+IFERROR(V30/H30,"0")+IFERROR(V31/H31,"0")</f>
        <v>20</v>
      </c>
      <c r="W32" s="308">
        <f>IFERROR(IF(W26="",0,W26),"0")+IFERROR(IF(W27="",0,W27),"0")+IFERROR(IF(W28="",0,W28),"0")+IFERROR(IF(W29="",0,W29),"0")+IFERROR(IF(W30="",0,W30),"0")+IFERROR(IF(W31="",0,W31),"0")</f>
        <v>0.15060000000000001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50.4</v>
      </c>
      <c r="V33" s="308">
        <f>IFERROR(SUM(V26:V31),"0")</f>
        <v>50.4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6">
        <v>4680115880139</v>
      </c>
      <c r="E36" s="330"/>
      <c r="F36" s="305">
        <v>2.5000000000000001E-2</v>
      </c>
      <c r="G36" s="33">
        <v>10</v>
      </c>
      <c r="H36" s="305">
        <v>0.25</v>
      </c>
      <c r="I36" s="305">
        <v>0.41</v>
      </c>
      <c r="J36" s="33">
        <v>234</v>
      </c>
      <c r="K36" s="34" t="s">
        <v>86</v>
      </c>
      <c r="L36" s="33">
        <v>120</v>
      </c>
      <c r="M36" s="39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8"/>
      <c r="O36" s="388"/>
      <c r="P36" s="388"/>
      <c r="Q36" s="330"/>
      <c r="R36" s="35"/>
      <c r="S36" s="35"/>
      <c r="T36" s="36" t="s">
        <v>63</v>
      </c>
      <c r="U36" s="306">
        <v>0</v>
      </c>
      <c r="V36" s="307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90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65</v>
      </c>
      <c r="U37" s="308">
        <f>IFERROR(U35/H35,"0")+IFERROR(U36/H36,"0")</f>
        <v>0</v>
      </c>
      <c r="V37" s="308">
        <f>IFERROR(V35/H35,"0")+IFERROR(V36/H36,"0")</f>
        <v>0</v>
      </c>
      <c r="W37" s="308">
        <f>IFERROR(IF(W35="",0,W35),"0")+IFERROR(IF(W36="",0,W36),"0")</f>
        <v>0</v>
      </c>
      <c r="X37" s="309"/>
      <c r="Y37" s="309"/>
    </row>
    <row r="38" spans="1:52" x14ac:dyDescent="0.2">
      <c r="A38" s="314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91"/>
      <c r="M38" s="389" t="s">
        <v>64</v>
      </c>
      <c r="N38" s="342"/>
      <c r="O38" s="342"/>
      <c r="P38" s="342"/>
      <c r="Q38" s="342"/>
      <c r="R38" s="342"/>
      <c r="S38" s="343"/>
      <c r="T38" s="38" t="s">
        <v>63</v>
      </c>
      <c r="U38" s="308">
        <f>IFERROR(SUM(U35:U36),"0")</f>
        <v>0</v>
      </c>
      <c r="V38" s="308">
        <f>IFERROR(SUM(V35:V36),"0")</f>
        <v>0</v>
      </c>
      <c r="W38" s="38"/>
      <c r="X38" s="309"/>
      <c r="Y38" s="309"/>
    </row>
    <row r="39" spans="1:52" ht="14.25" customHeight="1" x14ac:dyDescent="0.25">
      <c r="A39" s="385" t="s">
        <v>87</v>
      </c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4"/>
      <c r="R39" s="314"/>
      <c r="S39" s="314"/>
      <c r="T39" s="314"/>
      <c r="U39" s="314"/>
      <c r="V39" s="314"/>
      <c r="W39" s="314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6">
        <v>4607091388282</v>
      </c>
      <c r="E40" s="330"/>
      <c r="F40" s="305">
        <v>0.3</v>
      </c>
      <c r="G40" s="33">
        <v>6</v>
      </c>
      <c r="H40" s="305">
        <v>1.8</v>
      </c>
      <c r="I40" s="305">
        <v>2.0840000000000001</v>
      </c>
      <c r="J40" s="33">
        <v>156</v>
      </c>
      <c r="K40" s="34" t="s">
        <v>82</v>
      </c>
      <c r="L40" s="33">
        <v>30</v>
      </c>
      <c r="M40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8"/>
      <c r="O40" s="388"/>
      <c r="P40" s="388"/>
      <c r="Q40" s="330"/>
      <c r="R40" s="35"/>
      <c r="S40" s="35"/>
      <c r="T40" s="36" t="s">
        <v>63</v>
      </c>
      <c r="U40" s="306">
        <v>0</v>
      </c>
      <c r="V40" s="307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90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65</v>
      </c>
      <c r="U41" s="308">
        <f>IFERROR(U40/H40,"0")</f>
        <v>0</v>
      </c>
      <c r="V41" s="308">
        <f>IFERROR(V40/H40,"0")</f>
        <v>0</v>
      </c>
      <c r="W41" s="308">
        <f>IFERROR(IF(W40="",0,W40),"0")</f>
        <v>0</v>
      </c>
      <c r="X41" s="309"/>
      <c r="Y41" s="309"/>
    </row>
    <row r="42" spans="1:52" x14ac:dyDescent="0.2">
      <c r="A42" s="314"/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91"/>
      <c r="M42" s="389" t="s">
        <v>64</v>
      </c>
      <c r="N42" s="342"/>
      <c r="O42" s="342"/>
      <c r="P42" s="342"/>
      <c r="Q42" s="342"/>
      <c r="R42" s="342"/>
      <c r="S42" s="343"/>
      <c r="T42" s="38" t="s">
        <v>63</v>
      </c>
      <c r="U42" s="308">
        <f>IFERROR(SUM(U40:U40),"0")</f>
        <v>0</v>
      </c>
      <c r="V42" s="308">
        <f>IFERROR(SUM(V40:V40),"0")</f>
        <v>0</v>
      </c>
      <c r="W42" s="38"/>
      <c r="X42" s="309"/>
      <c r="Y42" s="309"/>
    </row>
    <row r="43" spans="1:52" ht="14.25" customHeight="1" x14ac:dyDescent="0.25">
      <c r="A43" s="385" t="s">
        <v>91</v>
      </c>
      <c r="B43" s="314"/>
      <c r="C43" s="314"/>
      <c r="D43" s="314"/>
      <c r="E43" s="314"/>
      <c r="F43" s="314"/>
      <c r="G43" s="314"/>
      <c r="H43" s="314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01"/>
      <c r="Y43" s="301"/>
    </row>
    <row r="44" spans="1:52" ht="27" customHeight="1" x14ac:dyDescent="0.25">
      <c r="A44" s="55" t="s">
        <v>92</v>
      </c>
      <c r="B44" s="55" t="s">
        <v>93</v>
      </c>
      <c r="C44" s="32">
        <v>4301170002</v>
      </c>
      <c r="D44" s="386">
        <v>4607091389111</v>
      </c>
      <c r="E44" s="330"/>
      <c r="F44" s="305">
        <v>2.5000000000000001E-2</v>
      </c>
      <c r="G44" s="33">
        <v>10</v>
      </c>
      <c r="H44" s="305">
        <v>0.25</v>
      </c>
      <c r="I44" s="305">
        <v>0.49199999999999999</v>
      </c>
      <c r="J44" s="33">
        <v>156</v>
      </c>
      <c r="K44" s="34" t="s">
        <v>82</v>
      </c>
      <c r="L44" s="33">
        <v>120</v>
      </c>
      <c r="M44" s="40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8"/>
      <c r="O44" s="388"/>
      <c r="P44" s="388"/>
      <c r="Q44" s="330"/>
      <c r="R44" s="35"/>
      <c r="S44" s="35"/>
      <c r="T44" s="36" t="s">
        <v>63</v>
      </c>
      <c r="U44" s="306">
        <v>0</v>
      </c>
      <c r="V44" s="307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59"/>
      <c r="AZ44" s="70" t="s">
        <v>83</v>
      </c>
    </row>
    <row r="45" spans="1:52" x14ac:dyDescent="0.2">
      <c r="A45" s="390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65</v>
      </c>
      <c r="U45" s="308">
        <f>IFERROR(U44/H44,"0")</f>
        <v>0</v>
      </c>
      <c r="V45" s="308">
        <f>IFERROR(V44/H44,"0")</f>
        <v>0</v>
      </c>
      <c r="W45" s="308">
        <f>IFERROR(IF(W44="",0,W44),"0")</f>
        <v>0</v>
      </c>
      <c r="X45" s="309"/>
      <c r="Y45" s="309"/>
    </row>
    <row r="46" spans="1:52" x14ac:dyDescent="0.2">
      <c r="A46" s="314"/>
      <c r="B46" s="314"/>
      <c r="C46" s="314"/>
      <c r="D46" s="314"/>
      <c r="E46" s="314"/>
      <c r="F46" s="314"/>
      <c r="G46" s="314"/>
      <c r="H46" s="314"/>
      <c r="I46" s="314"/>
      <c r="J46" s="314"/>
      <c r="K46" s="314"/>
      <c r="L46" s="391"/>
      <c r="M46" s="389" t="s">
        <v>64</v>
      </c>
      <c r="N46" s="342"/>
      <c r="O46" s="342"/>
      <c r="P46" s="342"/>
      <c r="Q46" s="342"/>
      <c r="R46" s="342"/>
      <c r="S46" s="343"/>
      <c r="T46" s="38" t="s">
        <v>63</v>
      </c>
      <c r="U46" s="308">
        <f>IFERROR(SUM(U44:U44),"0")</f>
        <v>0</v>
      </c>
      <c r="V46" s="308">
        <f>IFERROR(SUM(V44:V44),"0")</f>
        <v>0</v>
      </c>
      <c r="W46" s="38"/>
      <c r="X46" s="309"/>
      <c r="Y46" s="309"/>
    </row>
    <row r="47" spans="1:52" ht="27.75" customHeight="1" x14ac:dyDescent="0.2">
      <c r="A47" s="382" t="s">
        <v>94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49"/>
      <c r="Y47" s="49"/>
    </row>
    <row r="48" spans="1:52" ht="16.5" customHeight="1" x14ac:dyDescent="0.25">
      <c r="A48" s="384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2"/>
      <c r="Y48" s="302"/>
    </row>
    <row r="49" spans="1:52" ht="14.25" customHeight="1" x14ac:dyDescent="0.25">
      <c r="A49" s="385" t="s">
        <v>96</v>
      </c>
      <c r="B49" s="314"/>
      <c r="C49" s="314"/>
      <c r="D49" s="314"/>
      <c r="E49" s="314"/>
      <c r="F49" s="314"/>
      <c r="G49" s="314"/>
      <c r="H49" s="314"/>
      <c r="I49" s="314"/>
      <c r="J49" s="314"/>
      <c r="K49" s="314"/>
      <c r="L49" s="314"/>
      <c r="M49" s="314"/>
      <c r="N49" s="314"/>
      <c r="O49" s="314"/>
      <c r="P49" s="314"/>
      <c r="Q49" s="314"/>
      <c r="R49" s="314"/>
      <c r="S49" s="314"/>
      <c r="T49" s="314"/>
      <c r="U49" s="314"/>
      <c r="V49" s="314"/>
      <c r="W49" s="314"/>
      <c r="X49" s="301"/>
      <c r="Y49" s="301"/>
    </row>
    <row r="50" spans="1:52" ht="27" customHeight="1" x14ac:dyDescent="0.25">
      <c r="A50" s="55" t="s">
        <v>97</v>
      </c>
      <c r="B50" s="55" t="s">
        <v>98</v>
      </c>
      <c r="C50" s="32">
        <v>4301020234</v>
      </c>
      <c r="D50" s="386">
        <v>4680115881440</v>
      </c>
      <c r="E50" s="330"/>
      <c r="F50" s="305">
        <v>1.35</v>
      </c>
      <c r="G50" s="33">
        <v>8</v>
      </c>
      <c r="H50" s="305">
        <v>10.8</v>
      </c>
      <c r="I50" s="305">
        <v>11.28</v>
      </c>
      <c r="J50" s="33">
        <v>56</v>
      </c>
      <c r="K50" s="34" t="s">
        <v>99</v>
      </c>
      <c r="L50" s="33">
        <v>50</v>
      </c>
      <c r="M50" s="4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59"/>
      <c r="AZ50" s="71" t="s">
        <v>1</v>
      </c>
    </row>
    <row r="51" spans="1:52" ht="27" customHeight="1" x14ac:dyDescent="0.25">
      <c r="A51" s="55" t="s">
        <v>100</v>
      </c>
      <c r="B51" s="55" t="s">
        <v>101</v>
      </c>
      <c r="C51" s="32">
        <v>4301020232</v>
      </c>
      <c r="D51" s="386">
        <v>4680115881433</v>
      </c>
      <c r="E51" s="330"/>
      <c r="F51" s="305">
        <v>0.45</v>
      </c>
      <c r="G51" s="33">
        <v>6</v>
      </c>
      <c r="H51" s="305">
        <v>2.7</v>
      </c>
      <c r="I51" s="305">
        <v>2.9</v>
      </c>
      <c r="J51" s="33">
        <v>156</v>
      </c>
      <c r="K51" s="34" t="s">
        <v>99</v>
      </c>
      <c r="L51" s="33">
        <v>50</v>
      </c>
      <c r="M51" s="4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8"/>
      <c r="O51" s="388"/>
      <c r="P51" s="388"/>
      <c r="Q51" s="330"/>
      <c r="R51" s="35"/>
      <c r="S51" s="35"/>
      <c r="T51" s="36" t="s">
        <v>63</v>
      </c>
      <c r="U51" s="306">
        <v>0</v>
      </c>
      <c r="V51" s="307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59"/>
      <c r="AZ51" s="72" t="s">
        <v>1</v>
      </c>
    </row>
    <row r="52" spans="1:52" x14ac:dyDescent="0.2">
      <c r="A52" s="390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65</v>
      </c>
      <c r="U52" s="308">
        <f>IFERROR(U50/H50,"0")+IFERROR(U51/H51,"0")</f>
        <v>0</v>
      </c>
      <c r="V52" s="308">
        <f>IFERROR(V50/H50,"0")+IFERROR(V51/H51,"0")</f>
        <v>0</v>
      </c>
      <c r="W52" s="308">
        <f>IFERROR(IF(W50="",0,W50),"0")+IFERROR(IF(W51="",0,W51),"0")</f>
        <v>0</v>
      </c>
      <c r="X52" s="309"/>
      <c r="Y52" s="309"/>
    </row>
    <row r="53" spans="1:52" x14ac:dyDescent="0.2">
      <c r="A53" s="314"/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91"/>
      <c r="M53" s="389" t="s">
        <v>64</v>
      </c>
      <c r="N53" s="342"/>
      <c r="O53" s="342"/>
      <c r="P53" s="342"/>
      <c r="Q53" s="342"/>
      <c r="R53" s="342"/>
      <c r="S53" s="343"/>
      <c r="T53" s="38" t="s">
        <v>63</v>
      </c>
      <c r="U53" s="308">
        <f>IFERROR(SUM(U50:U51),"0")</f>
        <v>0</v>
      </c>
      <c r="V53" s="308">
        <f>IFERROR(SUM(V50:V51),"0")</f>
        <v>0</v>
      </c>
      <c r="W53" s="38"/>
      <c r="X53" s="309"/>
      <c r="Y53" s="309"/>
    </row>
    <row r="54" spans="1:52" ht="16.5" customHeight="1" x14ac:dyDescent="0.25">
      <c r="A54" s="384" t="s">
        <v>102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2"/>
      <c r="Y54" s="302"/>
    </row>
    <row r="55" spans="1:52" ht="14.25" customHeight="1" x14ac:dyDescent="0.25">
      <c r="A55" s="385" t="s">
        <v>103</v>
      </c>
      <c r="B55" s="314"/>
      <c r="C55" s="314"/>
      <c r="D55" s="314"/>
      <c r="E55" s="314"/>
      <c r="F55" s="314"/>
      <c r="G55" s="314"/>
      <c r="H55" s="314"/>
      <c r="I55" s="314"/>
      <c r="J55" s="314"/>
      <c r="K55" s="314"/>
      <c r="L55" s="314"/>
      <c r="M55" s="314"/>
      <c r="N55" s="314"/>
      <c r="O55" s="314"/>
      <c r="P55" s="314"/>
      <c r="Q55" s="314"/>
      <c r="R55" s="314"/>
      <c r="S55" s="314"/>
      <c r="T55" s="314"/>
      <c r="U55" s="314"/>
      <c r="V55" s="314"/>
      <c r="W55" s="314"/>
      <c r="X55" s="301"/>
      <c r="Y55" s="301"/>
    </row>
    <row r="56" spans="1:52" ht="27" customHeight="1" x14ac:dyDescent="0.25">
      <c r="A56" s="55" t="s">
        <v>104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99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99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99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IFERROR(U56/H56,"0")+IFERROR(U57/H57,"0")+IFERROR(U58/H58,"0")</f>
        <v>0</v>
      </c>
      <c r="V59" s="308">
        <f>IFERROR(V56/H56,"0")+IFERROR(V57/H57,"0")+IFERROR(V58/H58,"0")</f>
        <v>0</v>
      </c>
      <c r="W59" s="308">
        <f>IFERROR(IF(W56="",0,W56),"0")+IFERROR(IF(W57="",0,W57),"0")+IFERROR(IF(W58="",0,W58),"0")</f>
        <v>0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IFERROR(SUM(U56:U58),"0")</f>
        <v>0</v>
      </c>
      <c r="V60" s="308">
        <f>IFERROR(SUM(V56:V58),"0")</f>
        <v>0</v>
      </c>
      <c r="W60" s="38"/>
      <c r="X60" s="309"/>
      <c r="Y60" s="309"/>
    </row>
    <row r="61" spans="1:52" ht="16.5" customHeight="1" x14ac:dyDescent="0.25">
      <c r="A61" s="384" t="s">
        <v>94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1"/>
      <c r="Y62" s="301"/>
    </row>
    <row r="63" spans="1:52" ht="27" customHeight="1" x14ac:dyDescent="0.25">
      <c r="A63" s="55" t="s">
        <v>111</v>
      </c>
      <c r="B63" s="55" t="s">
        <v>112</v>
      </c>
      <c r="C63" s="32">
        <v>4301011191</v>
      </c>
      <c r="D63" s="386">
        <v>4607091382945</v>
      </c>
      <c r="E63" s="330"/>
      <c r="F63" s="305">
        <v>1.35</v>
      </c>
      <c r="G63" s="33">
        <v>8</v>
      </c>
      <c r="H63" s="305">
        <v>10.8</v>
      </c>
      <c r="I63" s="305">
        <v>11.28</v>
      </c>
      <c r="J63" s="33">
        <v>56</v>
      </c>
      <c r="K63" s="34" t="s">
        <v>99</v>
      </c>
      <c r="L63" s="33">
        <v>50</v>
      </c>
      <c r="M63" s="40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113</v>
      </c>
      <c r="B64" s="55" t="s">
        <v>114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99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115</v>
      </c>
      <c r="B65" s="55" t="s">
        <v>116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117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118</v>
      </c>
      <c r="B66" s="55" t="s">
        <v>119</v>
      </c>
      <c r="C66" s="32">
        <v>4301011348</v>
      </c>
      <c r="D66" s="386">
        <v>4607091388312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99</v>
      </c>
      <c r="L66" s="33">
        <v>45</v>
      </c>
      <c r="M66" s="410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16.5" customHeight="1" x14ac:dyDescent="0.25">
      <c r="A67" s="55" t="s">
        <v>120</v>
      </c>
      <c r="B67" s="55" t="s">
        <v>121</v>
      </c>
      <c r="C67" s="32">
        <v>4301011514</v>
      </c>
      <c r="D67" s="386">
        <v>4680115882133</v>
      </c>
      <c r="E67" s="330"/>
      <c r="F67" s="305">
        <v>1.35</v>
      </c>
      <c r="G67" s="33">
        <v>8</v>
      </c>
      <c r="H67" s="305">
        <v>10.8</v>
      </c>
      <c r="I67" s="305">
        <v>11.28</v>
      </c>
      <c r="J67" s="33">
        <v>56</v>
      </c>
      <c r="K67" s="34" t="s">
        <v>99</v>
      </c>
      <c r="L67" s="33">
        <v>50</v>
      </c>
      <c r="M67" s="41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8"/>
      <c r="O67" s="388"/>
      <c r="P67" s="388"/>
      <c r="Q67" s="33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IFERROR(IF(V67=0,"",ROUNDUP(V67/H67,0)*0.02175),"")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122</v>
      </c>
      <c r="B68" s="55" t="s">
        <v>123</v>
      </c>
      <c r="C68" s="32">
        <v>4301011192</v>
      </c>
      <c r="D68" s="386">
        <v>4607091382952</v>
      </c>
      <c r="E68" s="330"/>
      <c r="F68" s="305">
        <v>0.5</v>
      </c>
      <c r="G68" s="33">
        <v>6</v>
      </c>
      <c r="H68" s="305">
        <v>3</v>
      </c>
      <c r="I68" s="305">
        <v>3.2</v>
      </c>
      <c r="J68" s="33">
        <v>156</v>
      </c>
      <c r="K68" s="34" t="s">
        <v>99</v>
      </c>
      <c r="L68" s="33">
        <v>50</v>
      </c>
      <c r="M68" s="4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>IFERROR(IF(V68=0,"",ROUNDUP(V68/H68,0)*0.00753),"")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124</v>
      </c>
      <c r="B69" s="55" t="s">
        <v>125</v>
      </c>
      <c r="C69" s="32">
        <v>4301011565</v>
      </c>
      <c r="D69" s="386">
        <v>4680115882539</v>
      </c>
      <c r="E69" s="330"/>
      <c r="F69" s="305">
        <v>0.37</v>
      </c>
      <c r="G69" s="33">
        <v>10</v>
      </c>
      <c r="H69" s="305">
        <v>3.7</v>
      </c>
      <c r="I69" s="305">
        <v>3.94</v>
      </c>
      <c r="J69" s="33">
        <v>120</v>
      </c>
      <c r="K69" s="34" t="s">
        <v>126</v>
      </c>
      <c r="L69" s="33">
        <v>50</v>
      </c>
      <c r="M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9" s="388"/>
      <c r="O69" s="388"/>
      <c r="P69" s="388"/>
      <c r="Q69" s="33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ref="W69:W75" si="3">IFERROR(IF(V69=0,"",ROUNDUP(V69/H69,0)*0.00937),"")</f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127</v>
      </c>
      <c r="B70" s="55" t="s">
        <v>128</v>
      </c>
      <c r="C70" s="32">
        <v>4301011382</v>
      </c>
      <c r="D70" s="386">
        <v>4607091385687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126</v>
      </c>
      <c r="L70" s="33">
        <v>50</v>
      </c>
      <c r="M70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129</v>
      </c>
      <c r="B71" s="55" t="s">
        <v>130</v>
      </c>
      <c r="C71" s="32">
        <v>4301011344</v>
      </c>
      <c r="D71" s="386">
        <v>4607091384604</v>
      </c>
      <c r="E71" s="330"/>
      <c r="F71" s="305">
        <v>0.4</v>
      </c>
      <c r="G71" s="33">
        <v>10</v>
      </c>
      <c r="H71" s="305">
        <v>4</v>
      </c>
      <c r="I71" s="305">
        <v>4.24</v>
      </c>
      <c r="J71" s="33">
        <v>120</v>
      </c>
      <c r="K71" s="34" t="s">
        <v>99</v>
      </c>
      <c r="L71" s="33">
        <v>50</v>
      </c>
      <c r="M71" s="4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27" customHeight="1" x14ac:dyDescent="0.25">
      <c r="A72" s="55" t="s">
        <v>131</v>
      </c>
      <c r="B72" s="55" t="s">
        <v>132</v>
      </c>
      <c r="C72" s="32">
        <v>4301011386</v>
      </c>
      <c r="D72" s="386">
        <v>4680115880283</v>
      </c>
      <c r="E72" s="330"/>
      <c r="F72" s="305">
        <v>0.6</v>
      </c>
      <c r="G72" s="33">
        <v>8</v>
      </c>
      <c r="H72" s="305">
        <v>4.8</v>
      </c>
      <c r="I72" s="305">
        <v>5.04</v>
      </c>
      <c r="J72" s="33">
        <v>120</v>
      </c>
      <c r="K72" s="34" t="s">
        <v>99</v>
      </c>
      <c r="L72" s="33">
        <v>45</v>
      </c>
      <c r="M72" s="41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16.5" customHeight="1" x14ac:dyDescent="0.25">
      <c r="A73" s="55" t="s">
        <v>133</v>
      </c>
      <c r="B73" s="55" t="s">
        <v>134</v>
      </c>
      <c r="C73" s="32">
        <v>4301011476</v>
      </c>
      <c r="D73" s="386">
        <v>4680115881518</v>
      </c>
      <c r="E73" s="330"/>
      <c r="F73" s="305">
        <v>0.4</v>
      </c>
      <c r="G73" s="33">
        <v>10</v>
      </c>
      <c r="H73" s="305">
        <v>4</v>
      </c>
      <c r="I73" s="305">
        <v>4.24</v>
      </c>
      <c r="J73" s="33">
        <v>120</v>
      </c>
      <c r="K73" s="34" t="s">
        <v>126</v>
      </c>
      <c r="L73" s="33">
        <v>50</v>
      </c>
      <c r="M73" s="41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135</v>
      </c>
      <c r="B74" s="55" t="s">
        <v>136</v>
      </c>
      <c r="C74" s="32">
        <v>4301011443</v>
      </c>
      <c r="D74" s="386">
        <v>4680115881303</v>
      </c>
      <c r="E74" s="330"/>
      <c r="F74" s="305">
        <v>0.45</v>
      </c>
      <c r="G74" s="33">
        <v>10</v>
      </c>
      <c r="H74" s="305">
        <v>4.5</v>
      </c>
      <c r="I74" s="305">
        <v>4.71</v>
      </c>
      <c r="J74" s="33">
        <v>120</v>
      </c>
      <c r="K74" s="34" t="s">
        <v>117</v>
      </c>
      <c r="L74" s="33">
        <v>50</v>
      </c>
      <c r="M74" s="4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 t="shared" si="3"/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137</v>
      </c>
      <c r="B75" s="55" t="s">
        <v>138</v>
      </c>
      <c r="C75" s="32">
        <v>4301011414</v>
      </c>
      <c r="D75" s="386">
        <v>4607091381986</v>
      </c>
      <c r="E75" s="330"/>
      <c r="F75" s="305">
        <v>0.5</v>
      </c>
      <c r="G75" s="33">
        <v>10</v>
      </c>
      <c r="H75" s="305">
        <v>5</v>
      </c>
      <c r="I75" s="305">
        <v>5.24</v>
      </c>
      <c r="J75" s="33">
        <v>120</v>
      </c>
      <c r="K75" s="34" t="s">
        <v>99</v>
      </c>
      <c r="L75" s="33">
        <v>45</v>
      </c>
      <c r="M75" s="419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 t="shared" si="3"/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139</v>
      </c>
      <c r="B76" s="55" t="s">
        <v>140</v>
      </c>
      <c r="C76" s="32">
        <v>4301011352</v>
      </c>
      <c r="D76" s="386">
        <v>4607091388466</v>
      </c>
      <c r="E76" s="330"/>
      <c r="F76" s="305">
        <v>0.45</v>
      </c>
      <c r="G76" s="33">
        <v>6</v>
      </c>
      <c r="H76" s="305">
        <v>2.7</v>
      </c>
      <c r="I76" s="305">
        <v>2.9</v>
      </c>
      <c r="J76" s="33">
        <v>156</v>
      </c>
      <c r="K76" s="34" t="s">
        <v>126</v>
      </c>
      <c r="L76" s="33">
        <v>45</v>
      </c>
      <c r="M76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IFERROR(IF(V76=0,"",ROUNDUP(V76/H76,0)*0.00753),"")</f>
        <v/>
      </c>
      <c r="X76" s="57"/>
      <c r="Y76" s="58"/>
      <c r="AC76" s="59"/>
      <c r="AZ76" s="89" t="s">
        <v>1</v>
      </c>
    </row>
    <row r="77" spans="1:52" ht="27" customHeight="1" x14ac:dyDescent="0.25">
      <c r="A77" s="55" t="s">
        <v>141</v>
      </c>
      <c r="B77" s="55" t="s">
        <v>142</v>
      </c>
      <c r="C77" s="32">
        <v>4301011417</v>
      </c>
      <c r="D77" s="386">
        <v>4680115880269</v>
      </c>
      <c r="E77" s="330"/>
      <c r="F77" s="305">
        <v>0.375</v>
      </c>
      <c r="G77" s="33">
        <v>10</v>
      </c>
      <c r="H77" s="305">
        <v>3.75</v>
      </c>
      <c r="I77" s="305">
        <v>3.99</v>
      </c>
      <c r="J77" s="33">
        <v>120</v>
      </c>
      <c r="K77" s="34" t="s">
        <v>126</v>
      </c>
      <c r="L77" s="33">
        <v>50</v>
      </c>
      <c r="M77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143</v>
      </c>
      <c r="B78" s="55" t="s">
        <v>144</v>
      </c>
      <c r="C78" s="32">
        <v>4301011415</v>
      </c>
      <c r="D78" s="386">
        <v>4680115880429</v>
      </c>
      <c r="E78" s="330"/>
      <c r="F78" s="305">
        <v>0.45</v>
      </c>
      <c r="G78" s="33">
        <v>10</v>
      </c>
      <c r="H78" s="305">
        <v>4.5</v>
      </c>
      <c r="I78" s="305">
        <v>4.74</v>
      </c>
      <c r="J78" s="33">
        <v>120</v>
      </c>
      <c r="K78" s="34" t="s">
        <v>126</v>
      </c>
      <c r="L78" s="33">
        <v>50</v>
      </c>
      <c r="M78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8"/>
      <c r="O78" s="388"/>
      <c r="P78" s="388"/>
      <c r="Q78" s="330"/>
      <c r="R78" s="35"/>
      <c r="S78" s="35"/>
      <c r="T78" s="36" t="s">
        <v>63</v>
      </c>
      <c r="U78" s="306">
        <v>0</v>
      </c>
      <c r="V78" s="307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145</v>
      </c>
      <c r="B79" s="55" t="s">
        <v>146</v>
      </c>
      <c r="C79" s="32">
        <v>4301011462</v>
      </c>
      <c r="D79" s="386">
        <v>4680115881457</v>
      </c>
      <c r="E79" s="330"/>
      <c r="F79" s="305">
        <v>0.75</v>
      </c>
      <c r="G79" s="33">
        <v>6</v>
      </c>
      <c r="H79" s="305">
        <v>4.5</v>
      </c>
      <c r="I79" s="305">
        <v>4.74</v>
      </c>
      <c r="J79" s="33">
        <v>120</v>
      </c>
      <c r="K79" s="34" t="s">
        <v>126</v>
      </c>
      <c r="L79" s="33">
        <v>50</v>
      </c>
      <c r="M79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8"/>
      <c r="O79" s="388"/>
      <c r="P79" s="388"/>
      <c r="Q79" s="330"/>
      <c r="R79" s="35"/>
      <c r="S79" s="35"/>
      <c r="T79" s="36" t="s">
        <v>63</v>
      </c>
      <c r="U79" s="306">
        <v>0</v>
      </c>
      <c r="V79" s="307">
        <f t="shared" si="2"/>
        <v>0</v>
      </c>
      <c r="W79" s="37" t="str">
        <f>IFERROR(IF(V79=0,"",ROUNDUP(V79/H79,0)*0.00937),"")</f>
        <v/>
      </c>
      <c r="X79" s="57"/>
      <c r="Y79" s="58"/>
      <c r="AC79" s="59"/>
      <c r="AZ79" s="92" t="s">
        <v>1</v>
      </c>
    </row>
    <row r="80" spans="1:52" x14ac:dyDescent="0.2">
      <c r="A80" s="390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91"/>
      <c r="M80" s="389" t="s">
        <v>64</v>
      </c>
      <c r="N80" s="342"/>
      <c r="O80" s="342"/>
      <c r="P80" s="342"/>
      <c r="Q80" s="342"/>
      <c r="R80" s="342"/>
      <c r="S80" s="343"/>
      <c r="T80" s="38" t="s">
        <v>65</v>
      </c>
      <c r="U80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309"/>
      <c r="Y80" s="309"/>
    </row>
    <row r="81" spans="1:52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91"/>
      <c r="M81" s="389" t="s">
        <v>64</v>
      </c>
      <c r="N81" s="342"/>
      <c r="O81" s="342"/>
      <c r="P81" s="342"/>
      <c r="Q81" s="342"/>
      <c r="R81" s="342"/>
      <c r="S81" s="343"/>
      <c r="T81" s="38" t="s">
        <v>63</v>
      </c>
      <c r="U81" s="308">
        <f>IFERROR(SUM(U63:U79),"0")</f>
        <v>0</v>
      </c>
      <c r="V81" s="308">
        <f>IFERROR(SUM(V63:V79),"0")</f>
        <v>0</v>
      </c>
      <c r="W81" s="38"/>
      <c r="X81" s="309"/>
      <c r="Y81" s="309"/>
    </row>
    <row r="82" spans="1:52" ht="14.25" customHeight="1" x14ac:dyDescent="0.25">
      <c r="A82" s="385" t="s">
        <v>96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01"/>
      <c r="Y82" s="301"/>
    </row>
    <row r="83" spans="1:52" ht="16.5" customHeight="1" x14ac:dyDescent="0.25">
      <c r="A83" s="55" t="s">
        <v>147</v>
      </c>
      <c r="B83" s="55" t="s">
        <v>148</v>
      </c>
      <c r="C83" s="32">
        <v>4301020204</v>
      </c>
      <c r="D83" s="386">
        <v>4607091388442</v>
      </c>
      <c r="E83" s="330"/>
      <c r="F83" s="305">
        <v>1.35</v>
      </c>
      <c r="G83" s="33">
        <v>8</v>
      </c>
      <c r="H83" s="305">
        <v>10.8</v>
      </c>
      <c r="I83" s="305">
        <v>11.28</v>
      </c>
      <c r="J83" s="33">
        <v>56</v>
      </c>
      <c r="K83" s="34" t="s">
        <v>99</v>
      </c>
      <c r="L83" s="33">
        <v>45</v>
      </c>
      <c r="M83" s="424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149</v>
      </c>
      <c r="B84" s="55" t="s">
        <v>150</v>
      </c>
      <c r="C84" s="32">
        <v>4301020189</v>
      </c>
      <c r="D84" s="386">
        <v>4607091384789</v>
      </c>
      <c r="E84" s="330"/>
      <c r="F84" s="305">
        <v>1</v>
      </c>
      <c r="G84" s="33">
        <v>6</v>
      </c>
      <c r="H84" s="305">
        <v>6</v>
      </c>
      <c r="I84" s="305">
        <v>6.36</v>
      </c>
      <c r="J84" s="33">
        <v>104</v>
      </c>
      <c r="K84" s="34" t="s">
        <v>99</v>
      </c>
      <c r="L84" s="33">
        <v>45</v>
      </c>
      <c r="M84" s="425" t="s">
        <v>151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IFERROR(IF(V84=0,"",ROUNDUP(V84/H84,0)*0.01196),"")</f>
        <v/>
      </c>
      <c r="X84" s="57"/>
      <c r="Y84" s="58"/>
      <c r="AC84" s="59"/>
      <c r="AZ84" s="94" t="s">
        <v>1</v>
      </c>
    </row>
    <row r="85" spans="1:52" ht="16.5" customHeight="1" x14ac:dyDescent="0.25">
      <c r="A85" s="55" t="s">
        <v>152</v>
      </c>
      <c r="B85" s="55" t="s">
        <v>153</v>
      </c>
      <c r="C85" s="32">
        <v>4301020235</v>
      </c>
      <c r="D85" s="386">
        <v>4680115881488</v>
      </c>
      <c r="E85" s="330"/>
      <c r="F85" s="305">
        <v>1.35</v>
      </c>
      <c r="G85" s="33">
        <v>8</v>
      </c>
      <c r="H85" s="305">
        <v>10.8</v>
      </c>
      <c r="I85" s="305">
        <v>11.28</v>
      </c>
      <c r="J85" s="33">
        <v>48</v>
      </c>
      <c r="K85" s="34" t="s">
        <v>99</v>
      </c>
      <c r="L85" s="33">
        <v>50</v>
      </c>
      <c r="M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154</v>
      </c>
      <c r="B86" s="55" t="s">
        <v>155</v>
      </c>
      <c r="C86" s="32">
        <v>4301020183</v>
      </c>
      <c r="D86" s="386">
        <v>4607091384765</v>
      </c>
      <c r="E86" s="330"/>
      <c r="F86" s="305">
        <v>0.42</v>
      </c>
      <c r="G86" s="33">
        <v>6</v>
      </c>
      <c r="H86" s="305">
        <v>2.52</v>
      </c>
      <c r="I86" s="305">
        <v>2.72</v>
      </c>
      <c r="J86" s="33">
        <v>156</v>
      </c>
      <c r="K86" s="34" t="s">
        <v>99</v>
      </c>
      <c r="L86" s="33">
        <v>45</v>
      </c>
      <c r="M86" s="427" t="s">
        <v>156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157</v>
      </c>
      <c r="B87" s="55" t="s">
        <v>158</v>
      </c>
      <c r="C87" s="32">
        <v>4301020217</v>
      </c>
      <c r="D87" s="386">
        <v>4680115880658</v>
      </c>
      <c r="E87" s="330"/>
      <c r="F87" s="305">
        <v>0.4</v>
      </c>
      <c r="G87" s="33">
        <v>6</v>
      </c>
      <c r="H87" s="305">
        <v>2.4</v>
      </c>
      <c r="I87" s="305">
        <v>2.6</v>
      </c>
      <c r="J87" s="33">
        <v>156</v>
      </c>
      <c r="K87" s="34" t="s">
        <v>99</v>
      </c>
      <c r="L87" s="33">
        <v>50</v>
      </c>
      <c r="M87" s="4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8"/>
      <c r="O87" s="388"/>
      <c r="P87" s="388"/>
      <c r="Q87" s="330"/>
      <c r="R87" s="35"/>
      <c r="S87" s="35"/>
      <c r="T87" s="36" t="s">
        <v>63</v>
      </c>
      <c r="U87" s="306">
        <v>0</v>
      </c>
      <c r="V87" s="307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159</v>
      </c>
      <c r="B88" s="55" t="s">
        <v>160</v>
      </c>
      <c r="C88" s="32">
        <v>4301020223</v>
      </c>
      <c r="D88" s="386">
        <v>4607091381962</v>
      </c>
      <c r="E88" s="330"/>
      <c r="F88" s="305">
        <v>0.5</v>
      </c>
      <c r="G88" s="33">
        <v>6</v>
      </c>
      <c r="H88" s="305">
        <v>3</v>
      </c>
      <c r="I88" s="305">
        <v>3.2</v>
      </c>
      <c r="J88" s="33">
        <v>156</v>
      </c>
      <c r="K88" s="34" t="s">
        <v>99</v>
      </c>
      <c r="L88" s="33">
        <v>50</v>
      </c>
      <c r="M88" s="4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8"/>
      <c r="O88" s="388"/>
      <c r="P88" s="388"/>
      <c r="Q88" s="330"/>
      <c r="R88" s="35"/>
      <c r="S88" s="35"/>
      <c r="T88" s="36" t="s">
        <v>63</v>
      </c>
      <c r="U88" s="306">
        <v>0</v>
      </c>
      <c r="V88" s="307">
        <f t="shared" si="4"/>
        <v>0</v>
      </c>
      <c r="W88" s="37" t="str">
        <f>IFERROR(IF(V88=0,"",ROUNDUP(V88/H88,0)*0.00753),"")</f>
        <v/>
      </c>
      <c r="X88" s="57"/>
      <c r="Y88" s="58"/>
      <c r="AC88" s="59"/>
      <c r="AZ88" s="98" t="s">
        <v>1</v>
      </c>
    </row>
    <row r="89" spans="1:52" x14ac:dyDescent="0.2">
      <c r="A89" s="390"/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91"/>
      <c r="M89" s="389" t="s">
        <v>64</v>
      </c>
      <c r="N89" s="342"/>
      <c r="O89" s="342"/>
      <c r="P89" s="342"/>
      <c r="Q89" s="342"/>
      <c r="R89" s="342"/>
      <c r="S89" s="343"/>
      <c r="T89" s="38" t="s">
        <v>65</v>
      </c>
      <c r="U89" s="308">
        <f>IFERROR(U83/H83,"0")+IFERROR(U84/H84,"0")+IFERROR(U85/H85,"0")+IFERROR(U86/H86,"0")+IFERROR(U87/H87,"0")+IFERROR(U88/H88,"0")</f>
        <v>0</v>
      </c>
      <c r="V89" s="308">
        <f>IFERROR(V83/H83,"0")+IFERROR(V84/H84,"0")+IFERROR(V85/H85,"0")+IFERROR(V86/H86,"0")+IFERROR(V87/H87,"0")+IFERROR(V88/H88,"0")</f>
        <v>0</v>
      </c>
      <c r="W89" s="308">
        <f>IFERROR(IF(W83="",0,W83),"0")+IFERROR(IF(W84="",0,W84),"0")+IFERROR(IF(W85="",0,W85),"0")+IFERROR(IF(W86="",0,W86),"0")+IFERROR(IF(W87="",0,W87),"0")+IFERROR(IF(W88="",0,W88),"0")</f>
        <v>0</v>
      </c>
      <c r="X89" s="309"/>
      <c r="Y89" s="309"/>
    </row>
    <row r="90" spans="1:52" x14ac:dyDescent="0.2">
      <c r="A90" s="314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91"/>
      <c r="M90" s="389" t="s">
        <v>64</v>
      </c>
      <c r="N90" s="342"/>
      <c r="O90" s="342"/>
      <c r="P90" s="342"/>
      <c r="Q90" s="342"/>
      <c r="R90" s="342"/>
      <c r="S90" s="343"/>
      <c r="T90" s="38" t="s">
        <v>63</v>
      </c>
      <c r="U90" s="308">
        <f>IFERROR(SUM(U83:U88),"0")</f>
        <v>0</v>
      </c>
      <c r="V90" s="308">
        <f>IFERROR(SUM(V83:V88),"0")</f>
        <v>0</v>
      </c>
      <c r="W90" s="38"/>
      <c r="X90" s="309"/>
      <c r="Y90" s="309"/>
    </row>
    <row r="91" spans="1:52" ht="14.25" customHeight="1" x14ac:dyDescent="0.25">
      <c r="A91" s="385" t="s">
        <v>59</v>
      </c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4"/>
      <c r="N91" s="314"/>
      <c r="O91" s="314"/>
      <c r="P91" s="314"/>
      <c r="Q91" s="314"/>
      <c r="R91" s="314"/>
      <c r="S91" s="314"/>
      <c r="T91" s="314"/>
      <c r="U91" s="314"/>
      <c r="V91" s="314"/>
      <c r="W91" s="314"/>
      <c r="X91" s="301"/>
      <c r="Y91" s="301"/>
    </row>
    <row r="92" spans="1:52" ht="16.5" customHeight="1" x14ac:dyDescent="0.25">
      <c r="A92" s="55" t="s">
        <v>161</v>
      </c>
      <c r="B92" s="55" t="s">
        <v>162</v>
      </c>
      <c r="C92" s="32">
        <v>4301030895</v>
      </c>
      <c r="D92" s="386">
        <v>4607091387667</v>
      </c>
      <c r="E92" s="330"/>
      <c r="F92" s="305">
        <v>0.9</v>
      </c>
      <c r="G92" s="33">
        <v>10</v>
      </c>
      <c r="H92" s="305">
        <v>9</v>
      </c>
      <c r="I92" s="305">
        <v>9.6300000000000008</v>
      </c>
      <c r="J92" s="33">
        <v>56</v>
      </c>
      <c r="K92" s="34" t="s">
        <v>99</v>
      </c>
      <c r="L92" s="33">
        <v>40</v>
      </c>
      <c r="M92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163</v>
      </c>
      <c r="B93" s="55" t="s">
        <v>164</v>
      </c>
      <c r="C93" s="32">
        <v>4301030961</v>
      </c>
      <c r="D93" s="386">
        <v>4607091387636</v>
      </c>
      <c r="E93" s="330"/>
      <c r="F93" s="305">
        <v>0.7</v>
      </c>
      <c r="G93" s="33">
        <v>6</v>
      </c>
      <c r="H93" s="305">
        <v>4.2</v>
      </c>
      <c r="I93" s="305">
        <v>4.5</v>
      </c>
      <c r="J93" s="33">
        <v>120</v>
      </c>
      <c r="K93" s="34" t="s">
        <v>62</v>
      </c>
      <c r="L93" s="33">
        <v>40</v>
      </c>
      <c r="M93" s="4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165</v>
      </c>
      <c r="B94" s="55" t="s">
        <v>166</v>
      </c>
      <c r="C94" s="32">
        <v>4301031078</v>
      </c>
      <c r="D94" s="386">
        <v>4607091384727</v>
      </c>
      <c r="E94" s="330"/>
      <c r="F94" s="305">
        <v>0.8</v>
      </c>
      <c r="G94" s="33">
        <v>6</v>
      </c>
      <c r="H94" s="305">
        <v>4.8</v>
      </c>
      <c r="I94" s="305">
        <v>5.16</v>
      </c>
      <c r="J94" s="33">
        <v>104</v>
      </c>
      <c r="K94" s="34" t="s">
        <v>62</v>
      </c>
      <c r="L94" s="33">
        <v>45</v>
      </c>
      <c r="M94" s="4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167</v>
      </c>
      <c r="B95" s="55" t="s">
        <v>168</v>
      </c>
      <c r="C95" s="32">
        <v>4301031080</v>
      </c>
      <c r="D95" s="386">
        <v>4607091386745</v>
      </c>
      <c r="E95" s="330"/>
      <c r="F95" s="305">
        <v>0.8</v>
      </c>
      <c r="G95" s="33">
        <v>6</v>
      </c>
      <c r="H95" s="305">
        <v>4.8</v>
      </c>
      <c r="I95" s="305">
        <v>5.16</v>
      </c>
      <c r="J95" s="33">
        <v>104</v>
      </c>
      <c r="K95" s="34" t="s">
        <v>62</v>
      </c>
      <c r="L95" s="33">
        <v>45</v>
      </c>
      <c r="M95" s="43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169</v>
      </c>
      <c r="B96" s="55" t="s">
        <v>170</v>
      </c>
      <c r="C96" s="32">
        <v>4301030963</v>
      </c>
      <c r="D96" s="386">
        <v>4607091382426</v>
      </c>
      <c r="E96" s="330"/>
      <c r="F96" s="305">
        <v>0.9</v>
      </c>
      <c r="G96" s="33">
        <v>10</v>
      </c>
      <c r="H96" s="305">
        <v>9</v>
      </c>
      <c r="I96" s="305">
        <v>9.6300000000000008</v>
      </c>
      <c r="J96" s="33">
        <v>56</v>
      </c>
      <c r="K96" s="34" t="s">
        <v>62</v>
      </c>
      <c r="L96" s="33">
        <v>40</v>
      </c>
      <c r="M96" s="4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IFERROR(IF(V96=0,"",ROUNDUP(V96/H96,0)*0.02175),"")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171</v>
      </c>
      <c r="B97" s="55" t="s">
        <v>172</v>
      </c>
      <c r="C97" s="32">
        <v>4301030962</v>
      </c>
      <c r="D97" s="386">
        <v>4607091386547</v>
      </c>
      <c r="E97" s="330"/>
      <c r="F97" s="305">
        <v>0.35</v>
      </c>
      <c r="G97" s="33">
        <v>8</v>
      </c>
      <c r="H97" s="305">
        <v>2.8</v>
      </c>
      <c r="I97" s="305">
        <v>2.94</v>
      </c>
      <c r="J97" s="33">
        <v>234</v>
      </c>
      <c r="K97" s="34" t="s">
        <v>62</v>
      </c>
      <c r="L97" s="33">
        <v>40</v>
      </c>
      <c r="M97" s="4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173</v>
      </c>
      <c r="B98" s="55" t="s">
        <v>174</v>
      </c>
      <c r="C98" s="32">
        <v>4301031077</v>
      </c>
      <c r="D98" s="386">
        <v>4607091384703</v>
      </c>
      <c r="E98" s="330"/>
      <c r="F98" s="305">
        <v>0.35</v>
      </c>
      <c r="G98" s="33">
        <v>6</v>
      </c>
      <c r="H98" s="305">
        <v>2.1</v>
      </c>
      <c r="I98" s="305">
        <v>2.2000000000000002</v>
      </c>
      <c r="J98" s="33">
        <v>234</v>
      </c>
      <c r="K98" s="34" t="s">
        <v>62</v>
      </c>
      <c r="L98" s="33">
        <v>45</v>
      </c>
      <c r="M98" s="43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175</v>
      </c>
      <c r="B99" s="55" t="s">
        <v>176</v>
      </c>
      <c r="C99" s="32">
        <v>4301031079</v>
      </c>
      <c r="D99" s="386">
        <v>4607091384734</v>
      </c>
      <c r="E99" s="330"/>
      <c r="F99" s="305">
        <v>0.35</v>
      </c>
      <c r="G99" s="33">
        <v>6</v>
      </c>
      <c r="H99" s="305">
        <v>2.1</v>
      </c>
      <c r="I99" s="305">
        <v>2.2000000000000002</v>
      </c>
      <c r="J99" s="33">
        <v>234</v>
      </c>
      <c r="K99" s="34" t="s">
        <v>62</v>
      </c>
      <c r="L99" s="33">
        <v>45</v>
      </c>
      <c r="M99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8"/>
      <c r="O99" s="388"/>
      <c r="P99" s="388"/>
      <c r="Q99" s="330"/>
      <c r="R99" s="35"/>
      <c r="S99" s="35"/>
      <c r="T99" s="36" t="s">
        <v>63</v>
      </c>
      <c r="U99" s="306">
        <v>0</v>
      </c>
      <c r="V99" s="307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177</v>
      </c>
      <c r="B100" s="55" t="s">
        <v>178</v>
      </c>
      <c r="C100" s="32">
        <v>4301030964</v>
      </c>
      <c r="D100" s="386">
        <v>4607091382464</v>
      </c>
      <c r="E100" s="330"/>
      <c r="F100" s="305">
        <v>0.35</v>
      </c>
      <c r="G100" s="33">
        <v>8</v>
      </c>
      <c r="H100" s="305">
        <v>2.8</v>
      </c>
      <c r="I100" s="305">
        <v>2.964</v>
      </c>
      <c r="J100" s="33">
        <v>234</v>
      </c>
      <c r="K100" s="34" t="s">
        <v>62</v>
      </c>
      <c r="L100" s="33">
        <v>40</v>
      </c>
      <c r="M100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8"/>
      <c r="O100" s="388"/>
      <c r="P100" s="388"/>
      <c r="Q100" s="330"/>
      <c r="R100" s="35"/>
      <c r="S100" s="35"/>
      <c r="T100" s="36" t="s">
        <v>63</v>
      </c>
      <c r="U100" s="306">
        <v>0</v>
      </c>
      <c r="V100" s="307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90"/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91"/>
      <c r="M101" s="389" t="s">
        <v>64</v>
      </c>
      <c r="N101" s="342"/>
      <c r="O101" s="342"/>
      <c r="P101" s="342"/>
      <c r="Q101" s="342"/>
      <c r="R101" s="342"/>
      <c r="S101" s="343"/>
      <c r="T101" s="38" t="s">
        <v>65</v>
      </c>
      <c r="U101" s="308">
        <f>IFERROR(U92/H92,"0")+IFERROR(U93/H93,"0")+IFERROR(U94/H94,"0")+IFERROR(U95/H95,"0")+IFERROR(U96/H96,"0")+IFERROR(U97/H97,"0")+IFERROR(U98/H98,"0")+IFERROR(U99/H99,"0")+IFERROR(U100/H100,"0")</f>
        <v>0</v>
      </c>
      <c r="V101" s="308">
        <f>IFERROR(V92/H92,"0")+IFERROR(V93/H93,"0")+IFERROR(V94/H94,"0")+IFERROR(V95/H95,"0")+IFERROR(V96/H96,"0")+IFERROR(V97/H97,"0")+IFERROR(V98/H98,"0")+IFERROR(V99/H99,"0")+IFERROR(V100/H100,"0")</f>
        <v>0</v>
      </c>
      <c r="W101" s="308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09"/>
      <c r="Y101" s="309"/>
    </row>
    <row r="102" spans="1:52" x14ac:dyDescent="0.2">
      <c r="A102" s="314"/>
      <c r="B102" s="314"/>
      <c r="C102" s="314"/>
      <c r="D102" s="314"/>
      <c r="E102" s="314"/>
      <c r="F102" s="314"/>
      <c r="G102" s="314"/>
      <c r="H102" s="314"/>
      <c r="I102" s="314"/>
      <c r="J102" s="314"/>
      <c r="K102" s="314"/>
      <c r="L102" s="391"/>
      <c r="M102" s="389" t="s">
        <v>64</v>
      </c>
      <c r="N102" s="342"/>
      <c r="O102" s="342"/>
      <c r="P102" s="342"/>
      <c r="Q102" s="342"/>
      <c r="R102" s="342"/>
      <c r="S102" s="343"/>
      <c r="T102" s="38" t="s">
        <v>63</v>
      </c>
      <c r="U102" s="308">
        <f>IFERROR(SUM(U92:U100),"0")</f>
        <v>0</v>
      </c>
      <c r="V102" s="308">
        <f>IFERROR(SUM(V92:V100),"0")</f>
        <v>0</v>
      </c>
      <c r="W102" s="38"/>
      <c r="X102" s="309"/>
      <c r="Y102" s="309"/>
    </row>
    <row r="103" spans="1:52" ht="14.25" customHeight="1" x14ac:dyDescent="0.25">
      <c r="A103" s="385" t="s">
        <v>66</v>
      </c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4"/>
      <c r="N103" s="314"/>
      <c r="O103" s="314"/>
      <c r="P103" s="314"/>
      <c r="Q103" s="314"/>
      <c r="R103" s="314"/>
      <c r="S103" s="314"/>
      <c r="T103" s="314"/>
      <c r="U103" s="314"/>
      <c r="V103" s="314"/>
      <c r="W103" s="314"/>
      <c r="X103" s="301"/>
      <c r="Y103" s="301"/>
    </row>
    <row r="104" spans="1:52" ht="27" customHeight="1" x14ac:dyDescent="0.25">
      <c r="A104" s="55" t="s">
        <v>179</v>
      </c>
      <c r="B104" s="55" t="s">
        <v>180</v>
      </c>
      <c r="C104" s="32">
        <v>4301051437</v>
      </c>
      <c r="D104" s="386">
        <v>4607091386967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126</v>
      </c>
      <c r="L104" s="33">
        <v>45</v>
      </c>
      <c r="M104" s="439" t="s">
        <v>181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50</v>
      </c>
      <c r="V104" s="307">
        <f t="shared" ref="V104:V110" si="6">IFERROR(IF(U104="",0,CEILING((U104/$H104),1)*$H104),"")</f>
        <v>56.699999999999996</v>
      </c>
      <c r="W104" s="37">
        <f>IFERROR(IF(V104=0,"",ROUNDUP(V104/H104,0)*0.02175),"")</f>
        <v>0.15225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182</v>
      </c>
      <c r="B105" s="55" t="s">
        <v>183</v>
      </c>
      <c r="C105" s="32">
        <v>4301051311</v>
      </c>
      <c r="D105" s="386">
        <v>4607091385304</v>
      </c>
      <c r="E105" s="330"/>
      <c r="F105" s="305">
        <v>1.35</v>
      </c>
      <c r="G105" s="33">
        <v>6</v>
      </c>
      <c r="H105" s="305">
        <v>8.1</v>
      </c>
      <c r="I105" s="305">
        <v>8.6639999999999997</v>
      </c>
      <c r="J105" s="33">
        <v>56</v>
      </c>
      <c r="K105" s="34" t="s">
        <v>62</v>
      </c>
      <c r="L105" s="33">
        <v>40</v>
      </c>
      <c r="M105" s="44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40</v>
      </c>
      <c r="V105" s="307">
        <f t="shared" si="6"/>
        <v>40.5</v>
      </c>
      <c r="W105" s="37">
        <f>IFERROR(IF(V105=0,"",ROUNDUP(V105/H105,0)*0.02175),"")</f>
        <v>0.10874999999999999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184</v>
      </c>
      <c r="B106" s="55" t="s">
        <v>185</v>
      </c>
      <c r="C106" s="32">
        <v>4301051306</v>
      </c>
      <c r="D106" s="386">
        <v>4607091386264</v>
      </c>
      <c r="E106" s="330"/>
      <c r="F106" s="305">
        <v>0.5</v>
      </c>
      <c r="G106" s="33">
        <v>6</v>
      </c>
      <c r="H106" s="305">
        <v>3</v>
      </c>
      <c r="I106" s="305">
        <v>3.278</v>
      </c>
      <c r="J106" s="33">
        <v>156</v>
      </c>
      <c r="K106" s="34" t="s">
        <v>62</v>
      </c>
      <c r="L106" s="33">
        <v>31</v>
      </c>
      <c r="M106" s="4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186</v>
      </c>
      <c r="B107" s="55" t="s">
        <v>187</v>
      </c>
      <c r="C107" s="32">
        <v>4301051436</v>
      </c>
      <c r="D107" s="386">
        <v>4607091385731</v>
      </c>
      <c r="E107" s="330"/>
      <c r="F107" s="305">
        <v>0.45</v>
      </c>
      <c r="G107" s="33">
        <v>6</v>
      </c>
      <c r="H107" s="305">
        <v>2.7</v>
      </c>
      <c r="I107" s="305">
        <v>2.972</v>
      </c>
      <c r="J107" s="33">
        <v>156</v>
      </c>
      <c r="K107" s="34" t="s">
        <v>126</v>
      </c>
      <c r="L107" s="33">
        <v>45</v>
      </c>
      <c r="M107" s="442" t="s">
        <v>188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189</v>
      </c>
      <c r="B108" s="55" t="s">
        <v>190</v>
      </c>
      <c r="C108" s="32">
        <v>4301051439</v>
      </c>
      <c r="D108" s="386">
        <v>4680115880214</v>
      </c>
      <c r="E108" s="330"/>
      <c r="F108" s="305">
        <v>0.45</v>
      </c>
      <c r="G108" s="33">
        <v>6</v>
      </c>
      <c r="H108" s="305">
        <v>2.7</v>
      </c>
      <c r="I108" s="305">
        <v>2.988</v>
      </c>
      <c r="J108" s="33">
        <v>120</v>
      </c>
      <c r="K108" s="34" t="s">
        <v>126</v>
      </c>
      <c r="L108" s="33">
        <v>45</v>
      </c>
      <c r="M108" s="443" t="s">
        <v>191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IFERROR(IF(V108=0,"",ROUNDUP(V108/H108,0)*0.00937),"")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192</v>
      </c>
      <c r="B109" s="55" t="s">
        <v>193</v>
      </c>
      <c r="C109" s="32">
        <v>4301051438</v>
      </c>
      <c r="D109" s="386">
        <v>4680115880894</v>
      </c>
      <c r="E109" s="330"/>
      <c r="F109" s="305">
        <v>0.33</v>
      </c>
      <c r="G109" s="33">
        <v>6</v>
      </c>
      <c r="H109" s="305">
        <v>1.98</v>
      </c>
      <c r="I109" s="305">
        <v>2.258</v>
      </c>
      <c r="J109" s="33">
        <v>156</v>
      </c>
      <c r="K109" s="34" t="s">
        <v>126</v>
      </c>
      <c r="L109" s="33">
        <v>45</v>
      </c>
      <c r="M109" s="444" t="s">
        <v>194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195</v>
      </c>
      <c r="B110" s="55" t="s">
        <v>196</v>
      </c>
      <c r="C110" s="32">
        <v>4301051313</v>
      </c>
      <c r="D110" s="386">
        <v>4607091385427</v>
      </c>
      <c r="E110" s="330"/>
      <c r="F110" s="305">
        <v>0.5</v>
      </c>
      <c r="G110" s="33">
        <v>6</v>
      </c>
      <c r="H110" s="305">
        <v>3</v>
      </c>
      <c r="I110" s="305">
        <v>3.2719999999999998</v>
      </c>
      <c r="J110" s="33">
        <v>156</v>
      </c>
      <c r="K110" s="34" t="s">
        <v>62</v>
      </c>
      <c r="L110" s="33">
        <v>40</v>
      </c>
      <c r="M110" s="4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IFERROR(U104/H104,"0")+IFERROR(U105/H105,"0")+IFERROR(U106/H106,"0")+IFERROR(U107/H107,"0")+IFERROR(U108/H108,"0")+IFERROR(U109/H109,"0")+IFERROR(U110/H110,"0")</f>
        <v>11.111111111111111</v>
      </c>
      <c r="V111" s="308">
        <f>IFERROR(V104/H104,"0")+IFERROR(V105/H105,"0")+IFERROR(V106/H106,"0")+IFERROR(V107/H107,"0")+IFERROR(V108/H108,"0")+IFERROR(V109/H109,"0")+IFERROR(V110/H110,"0")</f>
        <v>12</v>
      </c>
      <c r="W111" s="308">
        <f>IFERROR(IF(W104="",0,W104),"0")+IFERROR(IF(W105="",0,W105),"0")+IFERROR(IF(W106="",0,W106),"0")+IFERROR(IF(W107="",0,W107),"0")+IFERROR(IF(W108="",0,W108),"0")+IFERROR(IF(W109="",0,W109),"0")+IFERROR(IF(W110="",0,W110),"0")</f>
        <v>0.26100000000000001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IFERROR(SUM(U104:U110),"0")</f>
        <v>90</v>
      </c>
      <c r="V112" s="308">
        <f>IFERROR(SUM(V104:V110),"0")</f>
        <v>97.199999999999989</v>
      </c>
      <c r="W112" s="38"/>
      <c r="X112" s="309"/>
      <c r="Y112" s="309"/>
    </row>
    <row r="113" spans="1:52" ht="14.25" customHeight="1" x14ac:dyDescent="0.25">
      <c r="A113" s="385" t="s">
        <v>197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1"/>
      <c r="Y113" s="301"/>
    </row>
    <row r="114" spans="1:52" ht="27" customHeight="1" x14ac:dyDescent="0.25">
      <c r="A114" s="55" t="s">
        <v>198</v>
      </c>
      <c r="B114" s="55" t="s">
        <v>199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200</v>
      </c>
      <c r="B115" s="55" t="s">
        <v>201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126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50</v>
      </c>
      <c r="V115" s="307">
        <f>IFERROR(IF(U115="",0,CEILING((U115/$H115),1)*$H115),"")</f>
        <v>56.699999999999996</v>
      </c>
      <c r="W115" s="37">
        <f>IFERROR(IF(V115=0,"",ROUNDUP(V115/H115,0)*0.02175),"")</f>
        <v>0.15225</v>
      </c>
      <c r="X115" s="57"/>
      <c r="Y115" s="58"/>
      <c r="AC115" s="59"/>
      <c r="AZ115" s="116" t="s">
        <v>1</v>
      </c>
    </row>
    <row r="116" spans="1:52" ht="16.5" customHeight="1" x14ac:dyDescent="0.25">
      <c r="A116" s="55" t="s">
        <v>202</v>
      </c>
      <c r="B116" s="55" t="s">
        <v>203</v>
      </c>
      <c r="C116" s="32">
        <v>4301060309</v>
      </c>
      <c r="D116" s="386">
        <v>4680115880238</v>
      </c>
      <c r="E116" s="330"/>
      <c r="F116" s="305">
        <v>0.33</v>
      </c>
      <c r="G116" s="33">
        <v>6</v>
      </c>
      <c r="H116" s="305">
        <v>1.98</v>
      </c>
      <c r="I116" s="305">
        <v>2.258</v>
      </c>
      <c r="J116" s="33">
        <v>156</v>
      </c>
      <c r="K116" s="34" t="s">
        <v>62</v>
      </c>
      <c r="L116" s="33">
        <v>40</v>
      </c>
      <c r="M116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204</v>
      </c>
      <c r="B117" s="55" t="s">
        <v>205</v>
      </c>
      <c r="C117" s="32">
        <v>4301060351</v>
      </c>
      <c r="D117" s="386">
        <v>4680115881464</v>
      </c>
      <c r="E117" s="330"/>
      <c r="F117" s="305">
        <v>0.4</v>
      </c>
      <c r="G117" s="33">
        <v>6</v>
      </c>
      <c r="H117" s="305">
        <v>2.4</v>
      </c>
      <c r="I117" s="305">
        <v>2.6</v>
      </c>
      <c r="J117" s="33">
        <v>156</v>
      </c>
      <c r="K117" s="34" t="s">
        <v>126</v>
      </c>
      <c r="L117" s="33">
        <v>30</v>
      </c>
      <c r="M117" s="449" t="s">
        <v>206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x14ac:dyDescent="0.2">
      <c r="A118" s="390"/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91"/>
      <c r="M118" s="389" t="s">
        <v>64</v>
      </c>
      <c r="N118" s="342"/>
      <c r="O118" s="342"/>
      <c r="P118" s="342"/>
      <c r="Q118" s="342"/>
      <c r="R118" s="342"/>
      <c r="S118" s="343"/>
      <c r="T118" s="38" t="s">
        <v>65</v>
      </c>
      <c r="U118" s="308">
        <f>IFERROR(U114/H114,"0")+IFERROR(U115/H115,"0")+IFERROR(U116/H116,"0")+IFERROR(U117/H117,"0")</f>
        <v>6.1728395061728394</v>
      </c>
      <c r="V118" s="308">
        <f>IFERROR(V114/H114,"0")+IFERROR(V115/H115,"0")+IFERROR(V116/H116,"0")+IFERROR(V117/H117,"0")</f>
        <v>7</v>
      </c>
      <c r="W118" s="308">
        <f>IFERROR(IF(W114="",0,W114),"0")+IFERROR(IF(W115="",0,W115),"0")+IFERROR(IF(W116="",0,W116),"0")+IFERROR(IF(W117="",0,W117),"0")</f>
        <v>0.15225</v>
      </c>
      <c r="X118" s="309"/>
      <c r="Y118" s="309"/>
    </row>
    <row r="119" spans="1:52" x14ac:dyDescent="0.2">
      <c r="A119" s="314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63</v>
      </c>
      <c r="U119" s="308">
        <f>IFERROR(SUM(U114:U117),"0")</f>
        <v>50</v>
      </c>
      <c r="V119" s="308">
        <f>IFERROR(SUM(V114:V117),"0")</f>
        <v>56.699999999999996</v>
      </c>
      <c r="W119" s="38"/>
      <c r="X119" s="309"/>
      <c r="Y119" s="309"/>
    </row>
    <row r="120" spans="1:52" ht="16.5" customHeight="1" x14ac:dyDescent="0.25">
      <c r="A120" s="384" t="s">
        <v>207</v>
      </c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  <c r="S120" s="314"/>
      <c r="T120" s="314"/>
      <c r="U120" s="314"/>
      <c r="V120" s="314"/>
      <c r="W120" s="314"/>
      <c r="X120" s="302"/>
      <c r="Y120" s="302"/>
    </row>
    <row r="121" spans="1:52" ht="14.25" customHeight="1" x14ac:dyDescent="0.25">
      <c r="A121" s="385" t="s">
        <v>66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1"/>
      <c r="Y121" s="301"/>
    </row>
    <row r="122" spans="1:52" ht="27" customHeight="1" x14ac:dyDescent="0.25">
      <c r="A122" s="55" t="s">
        <v>208</v>
      </c>
      <c r="B122" s="55" t="s">
        <v>209</v>
      </c>
      <c r="C122" s="32">
        <v>4301051360</v>
      </c>
      <c r="D122" s="386">
        <v>4607091385168</v>
      </c>
      <c r="E122" s="330"/>
      <c r="F122" s="305">
        <v>1.35</v>
      </c>
      <c r="G122" s="33">
        <v>6</v>
      </c>
      <c r="H122" s="305">
        <v>8.1</v>
      </c>
      <c r="I122" s="305">
        <v>8.6579999999999995</v>
      </c>
      <c r="J122" s="33">
        <v>56</v>
      </c>
      <c r="K122" s="34" t="s">
        <v>126</v>
      </c>
      <c r="L122" s="33">
        <v>45</v>
      </c>
      <c r="M122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8"/>
      <c r="O122" s="388"/>
      <c r="P122" s="388"/>
      <c r="Q122" s="330"/>
      <c r="R122" s="35"/>
      <c r="S122" s="35"/>
      <c r="T122" s="36" t="s">
        <v>63</v>
      </c>
      <c r="U122" s="306">
        <v>150</v>
      </c>
      <c r="V122" s="307">
        <f>IFERROR(IF(U122="",0,CEILING((U122/$H122),1)*$H122),"")</f>
        <v>153.9</v>
      </c>
      <c r="W122" s="37">
        <f>IFERROR(IF(V122=0,"",ROUNDUP(V122/H122,0)*0.02175),"")</f>
        <v>0.41324999999999995</v>
      </c>
      <c r="X122" s="57"/>
      <c r="Y122" s="58"/>
      <c r="AC122" s="59"/>
      <c r="AZ122" s="119" t="s">
        <v>1</v>
      </c>
    </row>
    <row r="123" spans="1:52" ht="16.5" customHeight="1" x14ac:dyDescent="0.25">
      <c r="A123" s="55" t="s">
        <v>210</v>
      </c>
      <c r="B123" s="55" t="s">
        <v>211</v>
      </c>
      <c r="C123" s="32">
        <v>4301051362</v>
      </c>
      <c r="D123" s="386">
        <v>4607091383256</v>
      </c>
      <c r="E123" s="330"/>
      <c r="F123" s="305">
        <v>0.33</v>
      </c>
      <c r="G123" s="33">
        <v>6</v>
      </c>
      <c r="H123" s="305">
        <v>1.98</v>
      </c>
      <c r="I123" s="305">
        <v>2.246</v>
      </c>
      <c r="J123" s="33">
        <v>156</v>
      </c>
      <c r="K123" s="34" t="s">
        <v>126</v>
      </c>
      <c r="L123" s="33">
        <v>45</v>
      </c>
      <c r="M123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212</v>
      </c>
      <c r="B124" s="55" t="s">
        <v>213</v>
      </c>
      <c r="C124" s="32">
        <v>4301051358</v>
      </c>
      <c r="D124" s="386">
        <v>4607091385748</v>
      </c>
      <c r="E124" s="330"/>
      <c r="F124" s="305">
        <v>0.45</v>
      </c>
      <c r="G124" s="33">
        <v>6</v>
      </c>
      <c r="H124" s="305">
        <v>2.7</v>
      </c>
      <c r="I124" s="305">
        <v>2.972</v>
      </c>
      <c r="J124" s="33">
        <v>156</v>
      </c>
      <c r="K124" s="34" t="s">
        <v>126</v>
      </c>
      <c r="L124" s="33">
        <v>45</v>
      </c>
      <c r="M124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214</v>
      </c>
      <c r="B125" s="55" t="s">
        <v>215</v>
      </c>
      <c r="C125" s="32">
        <v>4301051364</v>
      </c>
      <c r="D125" s="386">
        <v>4607091384581</v>
      </c>
      <c r="E125" s="330"/>
      <c r="F125" s="305">
        <v>0.67</v>
      </c>
      <c r="G125" s="33">
        <v>4</v>
      </c>
      <c r="H125" s="305">
        <v>2.68</v>
      </c>
      <c r="I125" s="305">
        <v>2.9420000000000002</v>
      </c>
      <c r="J125" s="33">
        <v>120</v>
      </c>
      <c r="K125" s="34" t="s">
        <v>126</v>
      </c>
      <c r="L125" s="33">
        <v>45</v>
      </c>
      <c r="M125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59"/>
      <c r="AZ125" s="122" t="s">
        <v>1</v>
      </c>
    </row>
    <row r="126" spans="1:52" x14ac:dyDescent="0.2">
      <c r="A126" s="390"/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91"/>
      <c r="M126" s="389" t="s">
        <v>64</v>
      </c>
      <c r="N126" s="342"/>
      <c r="O126" s="342"/>
      <c r="P126" s="342"/>
      <c r="Q126" s="342"/>
      <c r="R126" s="342"/>
      <c r="S126" s="343"/>
      <c r="T126" s="38" t="s">
        <v>65</v>
      </c>
      <c r="U126" s="308">
        <f>IFERROR(U122/H122,"0")+IFERROR(U123/H123,"0")+IFERROR(U124/H124,"0")+IFERROR(U125/H125,"0")</f>
        <v>18.518518518518519</v>
      </c>
      <c r="V126" s="308">
        <f>IFERROR(V122/H122,"0")+IFERROR(V123/H123,"0")+IFERROR(V124/H124,"0")+IFERROR(V125/H125,"0")</f>
        <v>19</v>
      </c>
      <c r="W126" s="308">
        <f>IFERROR(IF(W122="",0,W122),"0")+IFERROR(IF(W123="",0,W123),"0")+IFERROR(IF(W124="",0,W124),"0")+IFERROR(IF(W125="",0,W125),"0")</f>
        <v>0.41324999999999995</v>
      </c>
      <c r="X126" s="309"/>
      <c r="Y126" s="309"/>
    </row>
    <row r="127" spans="1:52" x14ac:dyDescent="0.2">
      <c r="A127" s="314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63</v>
      </c>
      <c r="U127" s="308">
        <f>IFERROR(SUM(U122:U125),"0")</f>
        <v>150</v>
      </c>
      <c r="V127" s="308">
        <f>IFERROR(SUM(V122:V125),"0")</f>
        <v>153.9</v>
      </c>
      <c r="W127" s="38"/>
      <c r="X127" s="309"/>
      <c r="Y127" s="309"/>
    </row>
    <row r="128" spans="1:52" ht="27.75" customHeight="1" x14ac:dyDescent="0.2">
      <c r="A128" s="382" t="s">
        <v>216</v>
      </c>
      <c r="B128" s="383"/>
      <c r="C128" s="383"/>
      <c r="D128" s="383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383"/>
      <c r="T128" s="383"/>
      <c r="U128" s="383"/>
      <c r="V128" s="383"/>
      <c r="W128" s="383"/>
      <c r="X128" s="49"/>
      <c r="Y128" s="49"/>
    </row>
    <row r="129" spans="1:52" ht="16.5" customHeight="1" x14ac:dyDescent="0.25">
      <c r="A129" s="384" t="s">
        <v>217</v>
      </c>
      <c r="B129" s="314"/>
      <c r="C129" s="314"/>
      <c r="D129" s="314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  <c r="S129" s="314"/>
      <c r="T129" s="314"/>
      <c r="U129" s="314"/>
      <c r="V129" s="314"/>
      <c r="W129" s="314"/>
      <c r="X129" s="302"/>
      <c r="Y129" s="302"/>
    </row>
    <row r="130" spans="1:52" ht="14.25" customHeight="1" x14ac:dyDescent="0.25">
      <c r="A130" s="385" t="s">
        <v>103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1"/>
      <c r="Y130" s="301"/>
    </row>
    <row r="131" spans="1:52" ht="27" customHeight="1" x14ac:dyDescent="0.25">
      <c r="A131" s="55" t="s">
        <v>218</v>
      </c>
      <c r="B131" s="55" t="s">
        <v>219</v>
      </c>
      <c r="C131" s="32">
        <v>4301011223</v>
      </c>
      <c r="D131" s="386">
        <v>4607091383423</v>
      </c>
      <c r="E131" s="330"/>
      <c r="F131" s="305">
        <v>1.35</v>
      </c>
      <c r="G131" s="33">
        <v>8</v>
      </c>
      <c r="H131" s="305">
        <v>10.8</v>
      </c>
      <c r="I131" s="305">
        <v>11.375999999999999</v>
      </c>
      <c r="J131" s="33">
        <v>56</v>
      </c>
      <c r="K131" s="34" t="s">
        <v>126</v>
      </c>
      <c r="L131" s="33">
        <v>35</v>
      </c>
      <c r="M13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8"/>
      <c r="O131" s="388"/>
      <c r="P131" s="388"/>
      <c r="Q131" s="330"/>
      <c r="R131" s="35"/>
      <c r="S131" s="35"/>
      <c r="T131" s="36" t="s">
        <v>63</v>
      </c>
      <c r="U131" s="306">
        <v>0</v>
      </c>
      <c r="V131" s="307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3" t="s">
        <v>1</v>
      </c>
    </row>
    <row r="132" spans="1:52" ht="27" customHeight="1" x14ac:dyDescent="0.25">
      <c r="A132" s="55" t="s">
        <v>220</v>
      </c>
      <c r="B132" s="55" t="s">
        <v>221</v>
      </c>
      <c r="C132" s="32">
        <v>4301011338</v>
      </c>
      <c r="D132" s="386">
        <v>4607091381405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62</v>
      </c>
      <c r="L132" s="33">
        <v>35</v>
      </c>
      <c r="M132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222</v>
      </c>
      <c r="B133" s="55" t="s">
        <v>223</v>
      </c>
      <c r="C133" s="32">
        <v>4301011333</v>
      </c>
      <c r="D133" s="386">
        <v>4607091386516</v>
      </c>
      <c r="E133" s="330"/>
      <c r="F133" s="305">
        <v>1.4</v>
      </c>
      <c r="G133" s="33">
        <v>8</v>
      </c>
      <c r="H133" s="305">
        <v>11.2</v>
      </c>
      <c r="I133" s="305">
        <v>11.776</v>
      </c>
      <c r="J133" s="33">
        <v>56</v>
      </c>
      <c r="K133" s="34" t="s">
        <v>62</v>
      </c>
      <c r="L133" s="33">
        <v>30</v>
      </c>
      <c r="M133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x14ac:dyDescent="0.2">
      <c r="A134" s="390"/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91"/>
      <c r="M134" s="389" t="s">
        <v>64</v>
      </c>
      <c r="N134" s="342"/>
      <c r="O134" s="342"/>
      <c r="P134" s="342"/>
      <c r="Q134" s="342"/>
      <c r="R134" s="342"/>
      <c r="S134" s="343"/>
      <c r="T134" s="38" t="s">
        <v>65</v>
      </c>
      <c r="U134" s="308">
        <f>IFERROR(U131/H131,"0")+IFERROR(U132/H132,"0")+IFERROR(U133/H133,"0")</f>
        <v>0</v>
      </c>
      <c r="V134" s="308">
        <f>IFERROR(V131/H131,"0")+IFERROR(V132/H132,"0")+IFERROR(V133/H133,"0")</f>
        <v>0</v>
      </c>
      <c r="W134" s="308">
        <f>IFERROR(IF(W131="",0,W131),"0")+IFERROR(IF(W132="",0,W132),"0")+IFERROR(IF(W133="",0,W133),"0")</f>
        <v>0</v>
      </c>
      <c r="X134" s="309"/>
      <c r="Y134" s="309"/>
    </row>
    <row r="135" spans="1:52" x14ac:dyDescent="0.2">
      <c r="A135" s="314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63</v>
      </c>
      <c r="U135" s="308">
        <f>IFERROR(SUM(U131:U133),"0")</f>
        <v>0</v>
      </c>
      <c r="V135" s="308">
        <f>IFERROR(SUM(V131:V133),"0")</f>
        <v>0</v>
      </c>
      <c r="W135" s="38"/>
      <c r="X135" s="309"/>
      <c r="Y135" s="309"/>
    </row>
    <row r="136" spans="1:52" ht="16.5" customHeight="1" x14ac:dyDescent="0.25">
      <c r="A136" s="384" t="s">
        <v>224</v>
      </c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  <c r="S136" s="314"/>
      <c r="T136" s="314"/>
      <c r="U136" s="314"/>
      <c r="V136" s="314"/>
      <c r="W136" s="314"/>
      <c r="X136" s="302"/>
      <c r="Y136" s="302"/>
    </row>
    <row r="137" spans="1:52" ht="14.25" customHeight="1" x14ac:dyDescent="0.25">
      <c r="A137" s="385" t="s">
        <v>59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1"/>
      <c r="Y137" s="301"/>
    </row>
    <row r="138" spans="1:52" ht="27" customHeight="1" x14ac:dyDescent="0.25">
      <c r="A138" s="55" t="s">
        <v>225</v>
      </c>
      <c r="B138" s="55" t="s">
        <v>226</v>
      </c>
      <c r="C138" s="32">
        <v>4301031191</v>
      </c>
      <c r="D138" s="386">
        <v>4680115880993</v>
      </c>
      <c r="E138" s="330"/>
      <c r="F138" s="305">
        <v>0.7</v>
      </c>
      <c r="G138" s="33">
        <v>6</v>
      </c>
      <c r="H138" s="305">
        <v>4.2</v>
      </c>
      <c r="I138" s="305">
        <v>4.46</v>
      </c>
      <c r="J138" s="33">
        <v>156</v>
      </c>
      <c r="K138" s="34" t="s">
        <v>62</v>
      </c>
      <c r="L138" s="33">
        <v>40</v>
      </c>
      <c r="M138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8"/>
      <c r="O138" s="388"/>
      <c r="P138" s="388"/>
      <c r="Q138" s="330"/>
      <c r="R138" s="35"/>
      <c r="S138" s="35"/>
      <c r="T138" s="36" t="s">
        <v>63</v>
      </c>
      <c r="U138" s="306">
        <v>0</v>
      </c>
      <c r="V138" s="307">
        <f t="shared" ref="V138:V145" si="7">IFERROR(IF(U138="",0,CEILING((U138/$H138),1)*$H138),"")</f>
        <v>0</v>
      </c>
      <c r="W138" s="37" t="str">
        <f>IFERROR(IF(V138=0,"",ROUNDUP(V138/H138,0)*0.00753),"")</f>
        <v/>
      </c>
      <c r="X138" s="57"/>
      <c r="Y138" s="58"/>
      <c r="AC138" s="59"/>
      <c r="AZ138" s="126" t="s">
        <v>1</v>
      </c>
    </row>
    <row r="139" spans="1:52" ht="27" customHeight="1" x14ac:dyDescent="0.25">
      <c r="A139" s="55" t="s">
        <v>227</v>
      </c>
      <c r="B139" s="55" t="s">
        <v>228</v>
      </c>
      <c r="C139" s="32">
        <v>4301031204</v>
      </c>
      <c r="D139" s="386">
        <v>4680115881761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229</v>
      </c>
      <c r="B140" s="55" t="s">
        <v>230</v>
      </c>
      <c r="C140" s="32">
        <v>4301031201</v>
      </c>
      <c r="D140" s="386">
        <v>4680115881563</v>
      </c>
      <c r="E140" s="330"/>
      <c r="F140" s="305">
        <v>0.7</v>
      </c>
      <c r="G140" s="33">
        <v>6</v>
      </c>
      <c r="H140" s="305">
        <v>4.2</v>
      </c>
      <c r="I140" s="305">
        <v>4.4000000000000004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231</v>
      </c>
      <c r="B141" s="55" t="s">
        <v>232</v>
      </c>
      <c r="C141" s="32">
        <v>4301031199</v>
      </c>
      <c r="D141" s="386">
        <v>4680115880986</v>
      </c>
      <c r="E141" s="330"/>
      <c r="F141" s="305">
        <v>0.35</v>
      </c>
      <c r="G141" s="33">
        <v>6</v>
      </c>
      <c r="H141" s="305">
        <v>2.1</v>
      </c>
      <c r="I141" s="305">
        <v>2.23</v>
      </c>
      <c r="J141" s="33">
        <v>234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233</v>
      </c>
      <c r="B142" s="55" t="s">
        <v>234</v>
      </c>
      <c r="C142" s="32">
        <v>4301031190</v>
      </c>
      <c r="D142" s="386">
        <v>4680115880207</v>
      </c>
      <c r="E142" s="330"/>
      <c r="F142" s="305">
        <v>0.4</v>
      </c>
      <c r="G142" s="33">
        <v>6</v>
      </c>
      <c r="H142" s="305">
        <v>2.4</v>
      </c>
      <c r="I142" s="305">
        <v>2.63</v>
      </c>
      <c r="J142" s="33">
        <v>156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235</v>
      </c>
      <c r="B143" s="55" t="s">
        <v>236</v>
      </c>
      <c r="C143" s="32">
        <v>4301031205</v>
      </c>
      <c r="D143" s="386">
        <v>4680115881785</v>
      </c>
      <c r="E143" s="330"/>
      <c r="F143" s="305">
        <v>0.35</v>
      </c>
      <c r="G143" s="33">
        <v>6</v>
      </c>
      <c r="H143" s="305">
        <v>2.1</v>
      </c>
      <c r="I143" s="305">
        <v>2.23</v>
      </c>
      <c r="J143" s="33">
        <v>234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IFERROR(IF(V143=0,"",ROUNDUP(V143/H143,0)*0.00502),"")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237</v>
      </c>
      <c r="B144" s="55" t="s">
        <v>238</v>
      </c>
      <c r="C144" s="32">
        <v>4301031202</v>
      </c>
      <c r="D144" s="386">
        <v>4680115881679</v>
      </c>
      <c r="E144" s="330"/>
      <c r="F144" s="305">
        <v>0.35</v>
      </c>
      <c r="G144" s="33">
        <v>6</v>
      </c>
      <c r="H144" s="305">
        <v>2.1</v>
      </c>
      <c r="I144" s="305">
        <v>2.2000000000000002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239</v>
      </c>
      <c r="B145" s="55" t="s">
        <v>240</v>
      </c>
      <c r="C145" s="32">
        <v>4301031158</v>
      </c>
      <c r="D145" s="386">
        <v>4680115880191</v>
      </c>
      <c r="E145" s="330"/>
      <c r="F145" s="305">
        <v>0.4</v>
      </c>
      <c r="G145" s="33">
        <v>6</v>
      </c>
      <c r="H145" s="305">
        <v>2.4</v>
      </c>
      <c r="I145" s="305">
        <v>2.6</v>
      </c>
      <c r="J145" s="33">
        <v>156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x14ac:dyDescent="0.2">
      <c r="A146" s="390"/>
      <c r="B146" s="314"/>
      <c r="C146" s="314"/>
      <c r="D146" s="314"/>
      <c r="E146" s="314"/>
      <c r="F146" s="314"/>
      <c r="G146" s="314"/>
      <c r="H146" s="314"/>
      <c r="I146" s="314"/>
      <c r="J146" s="314"/>
      <c r="K146" s="314"/>
      <c r="L146" s="391"/>
      <c r="M146" s="389" t="s">
        <v>64</v>
      </c>
      <c r="N146" s="342"/>
      <c r="O146" s="342"/>
      <c r="P146" s="342"/>
      <c r="Q146" s="342"/>
      <c r="R146" s="342"/>
      <c r="S146" s="343"/>
      <c r="T146" s="38" t="s">
        <v>65</v>
      </c>
      <c r="U146" s="308">
        <f>IFERROR(U138/H138,"0")+IFERROR(U139/H139,"0")+IFERROR(U140/H140,"0")+IFERROR(U141/H141,"0")+IFERROR(U142/H142,"0")+IFERROR(U143/H143,"0")+IFERROR(U144/H144,"0")+IFERROR(U145/H145,"0")</f>
        <v>0</v>
      </c>
      <c r="V146" s="308">
        <f>IFERROR(V138/H138,"0")+IFERROR(V139/H139,"0")+IFERROR(V140/H140,"0")+IFERROR(V141/H141,"0")+IFERROR(V142/H142,"0")+IFERROR(V143/H143,"0")+IFERROR(V144/H144,"0")+IFERROR(V145/H145,"0")</f>
        <v>0</v>
      </c>
      <c r="W146" s="308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0</v>
      </c>
      <c r="X146" s="309"/>
      <c r="Y146" s="309"/>
    </row>
    <row r="147" spans="1:52" x14ac:dyDescent="0.2">
      <c r="A147" s="314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63</v>
      </c>
      <c r="U147" s="308">
        <f>IFERROR(SUM(U138:U145),"0")</f>
        <v>0</v>
      </c>
      <c r="V147" s="308">
        <f>IFERROR(SUM(V138:V145),"0")</f>
        <v>0</v>
      </c>
      <c r="W147" s="38"/>
      <c r="X147" s="309"/>
      <c r="Y147" s="309"/>
    </row>
    <row r="148" spans="1:52" ht="16.5" customHeight="1" x14ac:dyDescent="0.25">
      <c r="A148" s="384" t="s">
        <v>241</v>
      </c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  <c r="S148" s="314"/>
      <c r="T148" s="314"/>
      <c r="U148" s="314"/>
      <c r="V148" s="314"/>
      <c r="W148" s="314"/>
      <c r="X148" s="302"/>
      <c r="Y148" s="302"/>
    </row>
    <row r="149" spans="1:52" ht="14.25" customHeight="1" x14ac:dyDescent="0.25">
      <c r="A149" s="385" t="s">
        <v>103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1"/>
      <c r="Y149" s="301"/>
    </row>
    <row r="150" spans="1:52" ht="16.5" customHeight="1" x14ac:dyDescent="0.25">
      <c r="A150" s="55" t="s">
        <v>242</v>
      </c>
      <c r="B150" s="55" t="s">
        <v>243</v>
      </c>
      <c r="C150" s="32">
        <v>4301011450</v>
      </c>
      <c r="D150" s="386">
        <v>4680115881402</v>
      </c>
      <c r="E150" s="330"/>
      <c r="F150" s="305">
        <v>1.35</v>
      </c>
      <c r="G150" s="33">
        <v>8</v>
      </c>
      <c r="H150" s="305">
        <v>10.8</v>
      </c>
      <c r="I150" s="305">
        <v>11.28</v>
      </c>
      <c r="J150" s="33">
        <v>56</v>
      </c>
      <c r="K150" s="34" t="s">
        <v>99</v>
      </c>
      <c r="L150" s="33">
        <v>55</v>
      </c>
      <c r="M150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0" s="388"/>
      <c r="O150" s="388"/>
      <c r="P150" s="388"/>
      <c r="Q150" s="330"/>
      <c r="R150" s="35"/>
      <c r="S150" s="35"/>
      <c r="T150" s="36" t="s">
        <v>63</v>
      </c>
      <c r="U150" s="306">
        <v>0</v>
      </c>
      <c r="V150" s="307">
        <f>IFERROR(IF(U150="",0,CEILING((U150/$H150),1)*$H150),"")</f>
        <v>0</v>
      </c>
      <c r="W150" s="37" t="str">
        <f>IFERROR(IF(V150=0,"",ROUNDUP(V150/H150,0)*0.02175),"")</f>
        <v/>
      </c>
      <c r="X150" s="57"/>
      <c r="Y150" s="58"/>
      <c r="AC150" s="59"/>
      <c r="AZ150" s="134" t="s">
        <v>1</v>
      </c>
    </row>
    <row r="151" spans="1:52" ht="27" customHeight="1" x14ac:dyDescent="0.25">
      <c r="A151" s="55" t="s">
        <v>244</v>
      </c>
      <c r="B151" s="55" t="s">
        <v>245</v>
      </c>
      <c r="C151" s="32">
        <v>4301011454</v>
      </c>
      <c r="D151" s="386">
        <v>4680115881396</v>
      </c>
      <c r="E151" s="330"/>
      <c r="F151" s="305">
        <v>0.45</v>
      </c>
      <c r="G151" s="33">
        <v>6</v>
      </c>
      <c r="H151" s="305">
        <v>2.7</v>
      </c>
      <c r="I151" s="305">
        <v>2.9</v>
      </c>
      <c r="J151" s="33">
        <v>156</v>
      </c>
      <c r="K151" s="34" t="s">
        <v>62</v>
      </c>
      <c r="L151" s="33">
        <v>55</v>
      </c>
      <c r="M151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59"/>
      <c r="AZ151" s="135" t="s">
        <v>1</v>
      </c>
    </row>
    <row r="152" spans="1:52" x14ac:dyDescent="0.2">
      <c r="A152" s="390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91"/>
      <c r="M152" s="389" t="s">
        <v>64</v>
      </c>
      <c r="N152" s="342"/>
      <c r="O152" s="342"/>
      <c r="P152" s="342"/>
      <c r="Q152" s="342"/>
      <c r="R152" s="342"/>
      <c r="S152" s="343"/>
      <c r="T152" s="38" t="s">
        <v>65</v>
      </c>
      <c r="U152" s="308">
        <f>IFERROR(U150/H150,"0")+IFERROR(U151/H151,"0")</f>
        <v>0</v>
      </c>
      <c r="V152" s="308">
        <f>IFERROR(V150/H150,"0")+IFERROR(V151/H151,"0")</f>
        <v>0</v>
      </c>
      <c r="W152" s="308">
        <f>IFERROR(IF(W150="",0,W150),"0")+IFERROR(IF(W151="",0,W151),"0")</f>
        <v>0</v>
      </c>
      <c r="X152" s="309"/>
      <c r="Y152" s="309"/>
    </row>
    <row r="153" spans="1:52" x14ac:dyDescent="0.2">
      <c r="A153" s="314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63</v>
      </c>
      <c r="U153" s="308">
        <f>IFERROR(SUM(U150:U151),"0")</f>
        <v>0</v>
      </c>
      <c r="V153" s="308">
        <f>IFERROR(SUM(V150:V151),"0")</f>
        <v>0</v>
      </c>
      <c r="W153" s="38"/>
      <c r="X153" s="309"/>
      <c r="Y153" s="309"/>
    </row>
    <row r="154" spans="1:52" ht="14.25" customHeight="1" x14ac:dyDescent="0.25">
      <c r="A154" s="385" t="s">
        <v>96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01"/>
      <c r="Y154" s="301"/>
    </row>
    <row r="155" spans="1:52" ht="16.5" customHeight="1" x14ac:dyDescent="0.25">
      <c r="A155" s="55" t="s">
        <v>246</v>
      </c>
      <c r="B155" s="55" t="s">
        <v>247</v>
      </c>
      <c r="C155" s="32">
        <v>4301020262</v>
      </c>
      <c r="D155" s="386">
        <v>4680115882935</v>
      </c>
      <c r="E155" s="330"/>
      <c r="F155" s="305">
        <v>1.35</v>
      </c>
      <c r="G155" s="33">
        <v>8</v>
      </c>
      <c r="H155" s="305">
        <v>10.8</v>
      </c>
      <c r="I155" s="305">
        <v>11.28</v>
      </c>
      <c r="J155" s="33">
        <v>56</v>
      </c>
      <c r="K155" s="34" t="s">
        <v>126</v>
      </c>
      <c r="L155" s="33">
        <v>50</v>
      </c>
      <c r="M155" s="467" t="s">
        <v>248</v>
      </c>
      <c r="N155" s="388"/>
      <c r="O155" s="388"/>
      <c r="P155" s="388"/>
      <c r="Q155" s="330"/>
      <c r="R155" s="35"/>
      <c r="S155" s="35"/>
      <c r="T155" s="36" t="s">
        <v>63</v>
      </c>
      <c r="U155" s="306">
        <v>0</v>
      </c>
      <c r="V155" s="307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6" t="s">
        <v>1</v>
      </c>
    </row>
    <row r="156" spans="1:52" ht="16.5" customHeight="1" x14ac:dyDescent="0.25">
      <c r="A156" s="55" t="s">
        <v>249</v>
      </c>
      <c r="B156" s="55" t="s">
        <v>250</v>
      </c>
      <c r="C156" s="32">
        <v>4301020220</v>
      </c>
      <c r="D156" s="386">
        <v>4680115880764</v>
      </c>
      <c r="E156" s="330"/>
      <c r="F156" s="305">
        <v>0.35</v>
      </c>
      <c r="G156" s="33">
        <v>6</v>
      </c>
      <c r="H156" s="305">
        <v>2.1</v>
      </c>
      <c r="I156" s="305">
        <v>2.2999999999999998</v>
      </c>
      <c r="J156" s="33">
        <v>156</v>
      </c>
      <c r="K156" s="34" t="s">
        <v>99</v>
      </c>
      <c r="L156" s="33">
        <v>50</v>
      </c>
      <c r="M156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37" t="s">
        <v>1</v>
      </c>
    </row>
    <row r="157" spans="1:52" x14ac:dyDescent="0.2">
      <c r="A157" s="390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91"/>
      <c r="M157" s="389" t="s">
        <v>64</v>
      </c>
      <c r="N157" s="342"/>
      <c r="O157" s="342"/>
      <c r="P157" s="342"/>
      <c r="Q157" s="342"/>
      <c r="R157" s="342"/>
      <c r="S157" s="343"/>
      <c r="T157" s="38" t="s">
        <v>65</v>
      </c>
      <c r="U157" s="308">
        <f>IFERROR(U155/H155,"0")+IFERROR(U156/H156,"0")</f>
        <v>0</v>
      </c>
      <c r="V157" s="308">
        <f>IFERROR(V155/H155,"0")+IFERROR(V156/H156,"0")</f>
        <v>0</v>
      </c>
      <c r="W157" s="308">
        <f>IFERROR(IF(W155="",0,W155),"0")+IFERROR(IF(W156="",0,W156),"0")</f>
        <v>0</v>
      </c>
      <c r="X157" s="309"/>
      <c r="Y157" s="309"/>
    </row>
    <row r="158" spans="1:52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63</v>
      </c>
      <c r="U158" s="308">
        <f>IFERROR(SUM(U155:U156),"0")</f>
        <v>0</v>
      </c>
      <c r="V158" s="308">
        <f>IFERROR(SUM(V155:V156),"0")</f>
        <v>0</v>
      </c>
      <c r="W158" s="38"/>
      <c r="X158" s="309"/>
      <c r="Y158" s="309"/>
    </row>
    <row r="159" spans="1:52" ht="14.25" customHeight="1" x14ac:dyDescent="0.25">
      <c r="A159" s="385" t="s">
        <v>59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01"/>
      <c r="Y159" s="301"/>
    </row>
    <row r="160" spans="1:52" ht="27" customHeight="1" x14ac:dyDescent="0.25">
      <c r="A160" s="55" t="s">
        <v>251</v>
      </c>
      <c r="B160" s="55" t="s">
        <v>252</v>
      </c>
      <c r="C160" s="32">
        <v>4301031224</v>
      </c>
      <c r="D160" s="386">
        <v>4680115882683</v>
      </c>
      <c r="E160" s="330"/>
      <c r="F160" s="305">
        <v>0.9</v>
      </c>
      <c r="G160" s="33">
        <v>6</v>
      </c>
      <c r="H160" s="305">
        <v>5.4</v>
      </c>
      <c r="I160" s="305">
        <v>5.61</v>
      </c>
      <c r="J160" s="33">
        <v>120</v>
      </c>
      <c r="K160" s="34" t="s">
        <v>62</v>
      </c>
      <c r="L160" s="33">
        <v>40</v>
      </c>
      <c r="M160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0" s="388"/>
      <c r="O160" s="388"/>
      <c r="P160" s="388"/>
      <c r="Q160" s="330"/>
      <c r="R160" s="35"/>
      <c r="S160" s="35"/>
      <c r="T160" s="36" t="s">
        <v>63</v>
      </c>
      <c r="U160" s="306">
        <v>0</v>
      </c>
      <c r="V160" s="307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38" t="s">
        <v>1</v>
      </c>
    </row>
    <row r="161" spans="1:52" ht="27" customHeight="1" x14ac:dyDescent="0.25">
      <c r="A161" s="55" t="s">
        <v>253</v>
      </c>
      <c r="B161" s="55" t="s">
        <v>254</v>
      </c>
      <c r="C161" s="32">
        <v>4301031230</v>
      </c>
      <c r="D161" s="386">
        <v>4680115882690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255</v>
      </c>
      <c r="B162" s="55" t="s">
        <v>256</v>
      </c>
      <c r="C162" s="32">
        <v>4301031220</v>
      </c>
      <c r="D162" s="386">
        <v>4680115882669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257</v>
      </c>
      <c r="B163" s="55" t="s">
        <v>258</v>
      </c>
      <c r="C163" s="32">
        <v>4301031221</v>
      </c>
      <c r="D163" s="386">
        <v>4680115882676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x14ac:dyDescent="0.2">
      <c r="A164" s="390"/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91"/>
      <c r="M164" s="389" t="s">
        <v>64</v>
      </c>
      <c r="N164" s="342"/>
      <c r="O164" s="342"/>
      <c r="P164" s="342"/>
      <c r="Q164" s="342"/>
      <c r="R164" s="342"/>
      <c r="S164" s="343"/>
      <c r="T164" s="38" t="s">
        <v>65</v>
      </c>
      <c r="U164" s="308">
        <f>IFERROR(U160/H160,"0")+IFERROR(U161/H161,"0")+IFERROR(U162/H162,"0")+IFERROR(U163/H163,"0")</f>
        <v>0</v>
      </c>
      <c r="V164" s="308">
        <f>IFERROR(V160/H160,"0")+IFERROR(V161/H161,"0")+IFERROR(V162/H162,"0")+IFERROR(V163/H163,"0")</f>
        <v>0</v>
      </c>
      <c r="W164" s="308">
        <f>IFERROR(IF(W160="",0,W160),"0")+IFERROR(IF(W161="",0,W161),"0")+IFERROR(IF(W162="",0,W162),"0")+IFERROR(IF(W163="",0,W163),"0")</f>
        <v>0</v>
      </c>
      <c r="X164" s="309"/>
      <c r="Y164" s="309"/>
    </row>
    <row r="165" spans="1:52" x14ac:dyDescent="0.2">
      <c r="A165" s="314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63</v>
      </c>
      <c r="U165" s="308">
        <f>IFERROR(SUM(U160:U163),"0")</f>
        <v>0</v>
      </c>
      <c r="V165" s="308">
        <f>IFERROR(SUM(V160:V163),"0")</f>
        <v>0</v>
      </c>
      <c r="W165" s="38"/>
      <c r="X165" s="309"/>
      <c r="Y165" s="309"/>
    </row>
    <row r="166" spans="1:52" ht="14.25" customHeight="1" x14ac:dyDescent="0.25">
      <c r="A166" s="385" t="s">
        <v>66</v>
      </c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  <c r="S166" s="314"/>
      <c r="T166" s="314"/>
      <c r="U166" s="314"/>
      <c r="V166" s="314"/>
      <c r="W166" s="314"/>
      <c r="X166" s="301"/>
      <c r="Y166" s="301"/>
    </row>
    <row r="167" spans="1:52" ht="27" customHeight="1" x14ac:dyDescent="0.25">
      <c r="A167" s="55" t="s">
        <v>259</v>
      </c>
      <c r="B167" s="55" t="s">
        <v>260</v>
      </c>
      <c r="C167" s="32">
        <v>4301051409</v>
      </c>
      <c r="D167" s="386">
        <v>4680115881556</v>
      </c>
      <c r="E167" s="330"/>
      <c r="F167" s="305">
        <v>1</v>
      </c>
      <c r="G167" s="33">
        <v>4</v>
      </c>
      <c r="H167" s="305">
        <v>4</v>
      </c>
      <c r="I167" s="305">
        <v>4.4080000000000004</v>
      </c>
      <c r="J167" s="33">
        <v>104</v>
      </c>
      <c r="K167" s="34" t="s">
        <v>126</v>
      </c>
      <c r="L167" s="33">
        <v>45</v>
      </c>
      <c r="M167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7" s="388"/>
      <c r="O167" s="388"/>
      <c r="P167" s="388"/>
      <c r="Q167" s="330"/>
      <c r="R167" s="35"/>
      <c r="S167" s="35"/>
      <c r="T167" s="36" t="s">
        <v>63</v>
      </c>
      <c r="U167" s="306">
        <v>0</v>
      </c>
      <c r="V167" s="307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59"/>
      <c r="AZ167" s="142" t="s">
        <v>1</v>
      </c>
    </row>
    <row r="168" spans="1:52" ht="16.5" customHeight="1" x14ac:dyDescent="0.25">
      <c r="A168" s="55" t="s">
        <v>261</v>
      </c>
      <c r="B168" s="55" t="s">
        <v>262</v>
      </c>
      <c r="C168" s="32">
        <v>4301051470</v>
      </c>
      <c r="D168" s="386">
        <v>4680115880573</v>
      </c>
      <c r="E168" s="330"/>
      <c r="F168" s="305">
        <v>1.3</v>
      </c>
      <c r="G168" s="33">
        <v>6</v>
      </c>
      <c r="H168" s="305">
        <v>7.8</v>
      </c>
      <c r="I168" s="305">
        <v>8.3640000000000008</v>
      </c>
      <c r="J168" s="33">
        <v>56</v>
      </c>
      <c r="K168" s="34" t="s">
        <v>126</v>
      </c>
      <c r="L168" s="33">
        <v>45</v>
      </c>
      <c r="M168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3" t="s">
        <v>1</v>
      </c>
    </row>
    <row r="169" spans="1:52" ht="27" customHeight="1" x14ac:dyDescent="0.25">
      <c r="A169" s="55" t="s">
        <v>263</v>
      </c>
      <c r="B169" s="55" t="s">
        <v>264</v>
      </c>
      <c r="C169" s="32">
        <v>4301051408</v>
      </c>
      <c r="D169" s="386">
        <v>4680115881594</v>
      </c>
      <c r="E169" s="330"/>
      <c r="F169" s="305">
        <v>1.35</v>
      </c>
      <c r="G169" s="33">
        <v>6</v>
      </c>
      <c r="H169" s="305">
        <v>8.1</v>
      </c>
      <c r="I169" s="305">
        <v>8.6639999999999997</v>
      </c>
      <c r="J169" s="33">
        <v>56</v>
      </c>
      <c r="K169" s="34" t="s">
        <v>126</v>
      </c>
      <c r="L169" s="33">
        <v>40</v>
      </c>
      <c r="M169" s="4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265</v>
      </c>
      <c r="B170" s="55" t="s">
        <v>266</v>
      </c>
      <c r="C170" s="32">
        <v>4301051433</v>
      </c>
      <c r="D170" s="386">
        <v>4680115881587</v>
      </c>
      <c r="E170" s="330"/>
      <c r="F170" s="305">
        <v>1</v>
      </c>
      <c r="G170" s="33">
        <v>4</v>
      </c>
      <c r="H170" s="305">
        <v>4</v>
      </c>
      <c r="I170" s="305">
        <v>4.4080000000000004</v>
      </c>
      <c r="J170" s="33">
        <v>104</v>
      </c>
      <c r="K170" s="34" t="s">
        <v>62</v>
      </c>
      <c r="L170" s="33">
        <v>35</v>
      </c>
      <c r="M170" s="47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60</v>
      </c>
      <c r="V170" s="307">
        <f t="shared" si="8"/>
        <v>60</v>
      </c>
      <c r="W170" s="37">
        <f>IFERROR(IF(V170=0,"",ROUNDUP(V170/H170,0)*0.01196),"")</f>
        <v>0.1794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267</v>
      </c>
      <c r="B171" s="55" t="s">
        <v>268</v>
      </c>
      <c r="C171" s="32">
        <v>4301051380</v>
      </c>
      <c r="D171" s="386">
        <v>4680115880962</v>
      </c>
      <c r="E171" s="330"/>
      <c r="F171" s="305">
        <v>1.3</v>
      </c>
      <c r="G171" s="33">
        <v>6</v>
      </c>
      <c r="H171" s="305">
        <v>7.8</v>
      </c>
      <c r="I171" s="305">
        <v>8.3640000000000008</v>
      </c>
      <c r="J171" s="33">
        <v>56</v>
      </c>
      <c r="K171" s="34" t="s">
        <v>62</v>
      </c>
      <c r="L171" s="33">
        <v>40</v>
      </c>
      <c r="M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70</v>
      </c>
      <c r="V171" s="307">
        <f t="shared" si="8"/>
        <v>70.2</v>
      </c>
      <c r="W171" s="37">
        <f>IFERROR(IF(V171=0,"",ROUNDUP(V171/H171,0)*0.02175),"")</f>
        <v>0.19574999999999998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269</v>
      </c>
      <c r="B172" s="55" t="s">
        <v>270</v>
      </c>
      <c r="C172" s="32">
        <v>4301051411</v>
      </c>
      <c r="D172" s="386">
        <v>4680115881617</v>
      </c>
      <c r="E172" s="330"/>
      <c r="F172" s="305">
        <v>1.35</v>
      </c>
      <c r="G172" s="33">
        <v>6</v>
      </c>
      <c r="H172" s="305">
        <v>8.1</v>
      </c>
      <c r="I172" s="305">
        <v>8.6460000000000008</v>
      </c>
      <c r="J172" s="33">
        <v>56</v>
      </c>
      <c r="K172" s="34" t="s">
        <v>126</v>
      </c>
      <c r="L172" s="33">
        <v>40</v>
      </c>
      <c r="M172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271</v>
      </c>
      <c r="B173" s="55" t="s">
        <v>272</v>
      </c>
      <c r="C173" s="32">
        <v>4301051377</v>
      </c>
      <c r="D173" s="386">
        <v>4680115881228</v>
      </c>
      <c r="E173" s="330"/>
      <c r="F173" s="305">
        <v>0.4</v>
      </c>
      <c r="G173" s="33">
        <v>6</v>
      </c>
      <c r="H173" s="305">
        <v>2.4</v>
      </c>
      <c r="I173" s="305">
        <v>2.6</v>
      </c>
      <c r="J173" s="33">
        <v>156</v>
      </c>
      <c r="K173" s="34" t="s">
        <v>62</v>
      </c>
      <c r="L173" s="33">
        <v>35</v>
      </c>
      <c r="M173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48</v>
      </c>
      <c r="V173" s="307">
        <f t="shared" si="8"/>
        <v>48</v>
      </c>
      <c r="W173" s="37">
        <f>IFERROR(IF(V173=0,"",ROUNDUP(V173/H173,0)*0.00753),"")</f>
        <v>0.15060000000000001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273</v>
      </c>
      <c r="B174" s="55" t="s">
        <v>274</v>
      </c>
      <c r="C174" s="32">
        <v>4301051432</v>
      </c>
      <c r="D174" s="386">
        <v>4680115881037</v>
      </c>
      <c r="E174" s="330"/>
      <c r="F174" s="305">
        <v>0.84</v>
      </c>
      <c r="G174" s="33">
        <v>4</v>
      </c>
      <c r="H174" s="305">
        <v>3.36</v>
      </c>
      <c r="I174" s="305">
        <v>3.6179999999999999</v>
      </c>
      <c r="J174" s="33">
        <v>120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0</v>
      </c>
      <c r="V174" s="307">
        <f t="shared" si="8"/>
        <v>0</v>
      </c>
      <c r="W174" s="37" t="str">
        <f>IFERROR(IF(V174=0,"",ROUNDUP(V174/H174,0)*0.00937),"")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275</v>
      </c>
      <c r="B175" s="55" t="s">
        <v>276</v>
      </c>
      <c r="C175" s="32">
        <v>4301051384</v>
      </c>
      <c r="D175" s="386">
        <v>4680115881211</v>
      </c>
      <c r="E175" s="330"/>
      <c r="F175" s="305">
        <v>0.4</v>
      </c>
      <c r="G175" s="33">
        <v>6</v>
      </c>
      <c r="H175" s="305">
        <v>2.4</v>
      </c>
      <c r="I175" s="305">
        <v>2.6</v>
      </c>
      <c r="J175" s="33">
        <v>156</v>
      </c>
      <c r="K175" s="34" t="s">
        <v>62</v>
      </c>
      <c r="L175" s="33">
        <v>45</v>
      </c>
      <c r="M175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36</v>
      </c>
      <c r="V175" s="307">
        <f t="shared" si="8"/>
        <v>36</v>
      </c>
      <c r="W175" s="37">
        <f>IFERROR(IF(V175=0,"",ROUNDUP(V175/H175,0)*0.00753),"")</f>
        <v>0.11295000000000001</v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277</v>
      </c>
      <c r="B176" s="55" t="s">
        <v>278</v>
      </c>
      <c r="C176" s="32">
        <v>4301051378</v>
      </c>
      <c r="D176" s="386">
        <v>4680115881020</v>
      </c>
      <c r="E176" s="330"/>
      <c r="F176" s="305">
        <v>0.84</v>
      </c>
      <c r="G176" s="33">
        <v>4</v>
      </c>
      <c r="H176" s="305">
        <v>3.36</v>
      </c>
      <c r="I176" s="305">
        <v>3.57</v>
      </c>
      <c r="J176" s="33">
        <v>120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0</v>
      </c>
      <c r="V176" s="307">
        <f t="shared" si="8"/>
        <v>0</v>
      </c>
      <c r="W176" s="37" t="str">
        <f>IFERROR(IF(V176=0,"",ROUNDUP(V176/H176,0)*0.00937),"")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279</v>
      </c>
      <c r="B177" s="55" t="s">
        <v>280</v>
      </c>
      <c r="C177" s="32">
        <v>4301051407</v>
      </c>
      <c r="D177" s="386">
        <v>4680115882195</v>
      </c>
      <c r="E177" s="330"/>
      <c r="F177" s="305">
        <v>0.4</v>
      </c>
      <c r="G177" s="33">
        <v>6</v>
      </c>
      <c r="H177" s="305">
        <v>2.4</v>
      </c>
      <c r="I177" s="305">
        <v>2.69</v>
      </c>
      <c r="J177" s="33">
        <v>156</v>
      </c>
      <c r="K177" s="34" t="s">
        <v>126</v>
      </c>
      <c r="L177" s="33">
        <v>40</v>
      </c>
      <c r="M177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 t="shared" ref="W177:W183" si="9"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281</v>
      </c>
      <c r="B178" s="55" t="s">
        <v>282</v>
      </c>
      <c r="C178" s="32">
        <v>4301051479</v>
      </c>
      <c r="D178" s="386">
        <v>4680115882607</v>
      </c>
      <c r="E178" s="330"/>
      <c r="F178" s="305">
        <v>0.3</v>
      </c>
      <c r="G178" s="33">
        <v>6</v>
      </c>
      <c r="H178" s="305">
        <v>1.8</v>
      </c>
      <c r="I178" s="305">
        <v>2.0720000000000001</v>
      </c>
      <c r="J178" s="33">
        <v>156</v>
      </c>
      <c r="K178" s="34" t="s">
        <v>126</v>
      </c>
      <c r="L178" s="33">
        <v>45</v>
      </c>
      <c r="M178" s="48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si="9"/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283</v>
      </c>
      <c r="B179" s="55" t="s">
        <v>284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126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285</v>
      </c>
      <c r="B180" s="55" t="s">
        <v>286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126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24</v>
      </c>
      <c r="V180" s="307">
        <f t="shared" si="8"/>
        <v>24</v>
      </c>
      <c r="W180" s="37">
        <f t="shared" si="9"/>
        <v>7.5300000000000006E-2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287</v>
      </c>
      <c r="B181" s="55" t="s">
        <v>288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289</v>
      </c>
      <c r="B182" s="55" t="s">
        <v>290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24</v>
      </c>
      <c r="V182" s="307">
        <f t="shared" si="8"/>
        <v>24</v>
      </c>
      <c r="W182" s="37">
        <f t="shared" si="9"/>
        <v>7.5300000000000006E-2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291</v>
      </c>
      <c r="B183" s="55" t="s">
        <v>292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126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78.974358974358978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79</v>
      </c>
      <c r="W184" s="308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0.7893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IFERROR(SUM(U167:U183),"0")</f>
        <v>262</v>
      </c>
      <c r="V185" s="308">
        <f>IFERROR(SUM(V167:V183),"0")</f>
        <v>262.2</v>
      </c>
      <c r="W185" s="38"/>
      <c r="X185" s="309"/>
      <c r="Y185" s="309"/>
    </row>
    <row r="186" spans="1:52" ht="14.25" customHeight="1" x14ac:dyDescent="0.25">
      <c r="A186" s="385" t="s">
        <v>197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1"/>
      <c r="Y186" s="301"/>
    </row>
    <row r="187" spans="1:52" ht="16.5" customHeight="1" x14ac:dyDescent="0.25">
      <c r="A187" s="55" t="s">
        <v>293</v>
      </c>
      <c r="B187" s="55" t="s">
        <v>294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295</v>
      </c>
      <c r="B188" s="55" t="s">
        <v>296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84" t="s">
        <v>297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103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1"/>
      <c r="Y192" s="301"/>
    </row>
    <row r="193" spans="1:52" ht="27" customHeight="1" x14ac:dyDescent="0.25">
      <c r="A193" s="55" t="s">
        <v>298</v>
      </c>
      <c r="B193" s="55" t="s">
        <v>299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99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300</v>
      </c>
      <c r="B194" s="55" t="s">
        <v>301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302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300</v>
      </c>
      <c r="B195" s="55" t="s">
        <v>303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99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304</v>
      </c>
      <c r="B196" s="55" t="s">
        <v>305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99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306</v>
      </c>
      <c r="B197" s="55" t="s">
        <v>307</v>
      </c>
      <c r="C197" s="32">
        <v>4301010928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56</v>
      </c>
      <c r="K197" s="34" t="s">
        <v>99</v>
      </c>
      <c r="L197" s="33">
        <v>55</v>
      </c>
      <c r="M197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306</v>
      </c>
      <c r="B198" s="55" t="s">
        <v>308</v>
      </c>
      <c r="C198" s="32">
        <v>4301011395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48</v>
      </c>
      <c r="K198" s="34" t="s">
        <v>302</v>
      </c>
      <c r="L198" s="33">
        <v>55</v>
      </c>
      <c r="M198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309</v>
      </c>
      <c r="B199" s="55" t="s">
        <v>310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99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311</v>
      </c>
      <c r="B200" s="55" t="s">
        <v>312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99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313</v>
      </c>
      <c r="B201" s="55" t="s">
        <v>314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315</v>
      </c>
      <c r="B202" s="55" t="s">
        <v>316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317</v>
      </c>
      <c r="B203" s="55" t="s">
        <v>318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99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319</v>
      </c>
      <c r="B204" s="55" t="s">
        <v>320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99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321</v>
      </c>
      <c r="B205" s="55" t="s">
        <v>322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99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323</v>
      </c>
      <c r="B206" s="55" t="s">
        <v>324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99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325</v>
      </c>
      <c r="B207" s="55" t="s">
        <v>326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99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96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99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1"/>
      <c r="Y214" s="301"/>
    </row>
    <row r="215" spans="1:52" ht="27" customHeight="1" x14ac:dyDescent="0.25">
      <c r="A215" s="55" t="s">
        <v>329</v>
      </c>
      <c r="B215" s="55" t="s">
        <v>330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331</v>
      </c>
      <c r="B216" s="55" t="s">
        <v>332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0</v>
      </c>
      <c r="V216" s="307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333</v>
      </c>
      <c r="B217" s="55" t="s">
        <v>334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335</v>
      </c>
      <c r="B218" s="55" t="s">
        <v>336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0</v>
      </c>
      <c r="V219" s="308">
        <f>IFERROR(V215/H215,"0")+IFERROR(V216/H216,"0")+IFERROR(V217/H217,"0")+IFERROR(V218/H218,"0")</f>
        <v>0</v>
      </c>
      <c r="W219" s="308">
        <f>IFERROR(IF(W215="",0,W215),"0")+IFERROR(IF(W216="",0,W216),"0")+IFERROR(IF(W217="",0,W217),"0")+IFERROR(IF(W218="",0,W218),"0")</f>
        <v>0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0</v>
      </c>
      <c r="V220" s="308">
        <f>IFERROR(SUM(V215:V218),"0")</f>
        <v>0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1"/>
      <c r="Y221" s="301"/>
    </row>
    <row r="222" spans="1:52" ht="16.5" customHeight="1" x14ac:dyDescent="0.25">
      <c r="A222" s="55" t="s">
        <v>337</v>
      </c>
      <c r="B222" s="55" t="s">
        <v>338</v>
      </c>
      <c r="C222" s="32">
        <v>4301051101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62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339</v>
      </c>
      <c r="B223" s="55" t="s">
        <v>340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341</v>
      </c>
      <c r="B224" s="55" t="s">
        <v>342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25</v>
      </c>
      <c r="V224" s="307">
        <f t="shared" si="12"/>
        <v>32.4</v>
      </c>
      <c r="W224" s="37">
        <f>IFERROR(IF(V224=0,"",ROUNDUP(V224/H224,0)*0.02175),"")</f>
        <v>8.6999999999999994E-2</v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343</v>
      </c>
      <c r="B225" s="55" t="s">
        <v>344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345</v>
      </c>
      <c r="B226" s="55" t="s">
        <v>346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347</v>
      </c>
      <c r="B227" s="55" t="s">
        <v>348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3.0864197530864197</v>
      </c>
      <c r="V228" s="308">
        <f>IFERROR(V222/H222,"0")+IFERROR(V223/H223,"0")+IFERROR(V224/H224,"0")+IFERROR(V225/H225,"0")+IFERROR(V226/H226,"0")+IFERROR(V227/H227,"0")</f>
        <v>4</v>
      </c>
      <c r="W228" s="308">
        <f>IFERROR(IF(W222="",0,W222),"0")+IFERROR(IF(W223="",0,W223),"0")+IFERROR(IF(W224="",0,W224),"0")+IFERROR(IF(W225="",0,W225),"0")+IFERROR(IF(W226="",0,W226),"0")+IFERROR(IF(W227="",0,W227),"0")</f>
        <v>8.6999999999999994E-2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25</v>
      </c>
      <c r="V229" s="308">
        <f>IFERROR(SUM(V222:V227),"0")</f>
        <v>32.4</v>
      </c>
      <c r="W229" s="38"/>
      <c r="X229" s="309"/>
      <c r="Y229" s="309"/>
    </row>
    <row r="230" spans="1:52" ht="14.25" customHeight="1" x14ac:dyDescent="0.25">
      <c r="A230" s="385" t="s">
        <v>197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1"/>
      <c r="Y230" s="301"/>
    </row>
    <row r="231" spans="1:52" ht="16.5" customHeight="1" x14ac:dyDescent="0.25">
      <c r="A231" s="55" t="s">
        <v>349</v>
      </c>
      <c r="B231" s="55" t="s">
        <v>350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351</v>
      </c>
      <c r="B232" s="55" t="s">
        <v>352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0</v>
      </c>
      <c r="V232" s="307">
        <f>IFERROR(IF(U232="",0,CEILING((U232/$H232),1)*$H232),"")</f>
        <v>0</v>
      </c>
      <c r="W232" s="37" t="str">
        <f>IFERROR(IF(V232=0,"",ROUNDUP(V232/H232,0)*0.02175),"")</f>
        <v/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353</v>
      </c>
      <c r="B233" s="55" t="s">
        <v>354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355</v>
      </c>
      <c r="B234" s="55" t="s">
        <v>356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126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</v>
      </c>
      <c r="V235" s="308">
        <f>IFERROR(V231/H231,"0")+IFERROR(V232/H232,"0")+IFERROR(V233/H233,"0")+IFERROR(V234/H234,"0")</f>
        <v>0</v>
      </c>
      <c r="W235" s="308">
        <f>IFERROR(IF(W231="",0,W231),"0")+IFERROR(IF(W232="",0,W232),"0")+IFERROR(IF(W233="",0,W233),"0")+IFERROR(IF(W234="",0,W234),"0")</f>
        <v>0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0</v>
      </c>
      <c r="V236" s="308">
        <f>IFERROR(SUM(V231:V234),"0")</f>
        <v>0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1"/>
      <c r="Y237" s="301"/>
    </row>
    <row r="238" spans="1:52" ht="16.5" customHeight="1" x14ac:dyDescent="0.25">
      <c r="A238" s="55" t="s">
        <v>357</v>
      </c>
      <c r="B238" s="55" t="s">
        <v>358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359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360</v>
      </c>
      <c r="B239" s="55" t="s">
        <v>361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362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363</v>
      </c>
      <c r="B240" s="55" t="s">
        <v>364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365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1"/>
      <c r="Y243" s="301"/>
    </row>
    <row r="244" spans="1:52" ht="16.5" customHeight="1" x14ac:dyDescent="0.25">
      <c r="A244" s="55" t="s">
        <v>366</v>
      </c>
      <c r="B244" s="55" t="s">
        <v>367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368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369</v>
      </c>
      <c r="B245" s="55" t="s">
        <v>370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368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371</v>
      </c>
      <c r="B246" s="55" t="s">
        <v>372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368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373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103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1"/>
      <c r="Y250" s="301"/>
    </row>
    <row r="251" spans="1:52" ht="27" customHeight="1" x14ac:dyDescent="0.25">
      <c r="A251" s="55" t="s">
        <v>374</v>
      </c>
      <c r="B251" s="55" t="s">
        <v>375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99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374</v>
      </c>
      <c r="B252" s="55" t="s">
        <v>376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302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377</v>
      </c>
      <c r="B253" s="55" t="s">
        <v>378</v>
      </c>
      <c r="C253" s="32">
        <v>4301011322</v>
      </c>
      <c r="D253" s="386">
        <v>4607091387452</v>
      </c>
      <c r="E253" s="330"/>
      <c r="F253" s="305">
        <v>1.35</v>
      </c>
      <c r="G253" s="33">
        <v>8</v>
      </c>
      <c r="H253" s="305">
        <v>10.8</v>
      </c>
      <c r="I253" s="305">
        <v>11.28</v>
      </c>
      <c r="J253" s="33">
        <v>56</v>
      </c>
      <c r="K253" s="34" t="s">
        <v>126</v>
      </c>
      <c r="L253" s="33">
        <v>55</v>
      </c>
      <c r="M253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377</v>
      </c>
      <c r="B254" s="55" t="s">
        <v>379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302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380</v>
      </c>
      <c r="B255" s="55" t="s">
        <v>381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99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382</v>
      </c>
      <c r="B256" s="55" t="s">
        <v>383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99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384</v>
      </c>
      <c r="B257" s="55" t="s">
        <v>385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1"/>
      <c r="Y260" s="301"/>
    </row>
    <row r="261" spans="1:52" ht="27" customHeight="1" x14ac:dyDescent="0.25">
      <c r="A261" s="55" t="s">
        <v>386</v>
      </c>
      <c r="B261" s="55" t="s">
        <v>387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388</v>
      </c>
      <c r="B262" s="55" t="s">
        <v>389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1"/>
      <c r="Y266" s="301"/>
    </row>
    <row r="267" spans="1:52" ht="37.5" customHeight="1" x14ac:dyDescent="0.25">
      <c r="A267" s="55" t="s">
        <v>391</v>
      </c>
      <c r="B267" s="55" t="s">
        <v>392</v>
      </c>
      <c r="C267" s="32">
        <v>4301030368</v>
      </c>
      <c r="D267" s="386">
        <v>4607091383232</v>
      </c>
      <c r="E267" s="330"/>
      <c r="F267" s="305">
        <v>0.28000000000000003</v>
      </c>
      <c r="G267" s="33">
        <v>6</v>
      </c>
      <c r="H267" s="305">
        <v>1.68</v>
      </c>
      <c r="I267" s="305">
        <v>2.6</v>
      </c>
      <c r="J267" s="33">
        <v>156</v>
      </c>
      <c r="K267" s="34" t="s">
        <v>62</v>
      </c>
      <c r="L267" s="33">
        <v>35</v>
      </c>
      <c r="M267" s="537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393</v>
      </c>
      <c r="B268" s="55" t="s">
        <v>394</v>
      </c>
      <c r="C268" s="32">
        <v>4301031066</v>
      </c>
      <c r="D268" s="386">
        <v>4607091383836</v>
      </c>
      <c r="E268" s="330"/>
      <c r="F268" s="305">
        <v>0.3</v>
      </c>
      <c r="G268" s="33">
        <v>6</v>
      </c>
      <c r="H268" s="305">
        <v>1.8</v>
      </c>
      <c r="I268" s="305">
        <v>2.048</v>
      </c>
      <c r="J268" s="33">
        <v>156</v>
      </c>
      <c r="K268" s="34" t="s">
        <v>62</v>
      </c>
      <c r="L268" s="33">
        <v>40</v>
      </c>
      <c r="M268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8"/>
      <c r="O268" s="388"/>
      <c r="P268" s="388"/>
      <c r="Q268" s="330"/>
      <c r="R268" s="35"/>
      <c r="S268" s="35"/>
      <c r="T268" s="36" t="s">
        <v>63</v>
      </c>
      <c r="U268" s="306">
        <v>0</v>
      </c>
      <c r="V268" s="307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x14ac:dyDescent="0.2">
      <c r="A269" s="390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65</v>
      </c>
      <c r="U269" s="308">
        <f>IFERROR(U267/H267,"0")+IFERROR(U268/H268,"0")</f>
        <v>0</v>
      </c>
      <c r="V269" s="308">
        <f>IFERROR(V267/H267,"0")+IFERROR(V268/H268,"0")</f>
        <v>0</v>
      </c>
      <c r="W269" s="308">
        <f>IFERROR(IF(W267="",0,W267),"0")+IFERROR(IF(W268="",0,W268),"0")</f>
        <v>0</v>
      </c>
      <c r="X269" s="309"/>
      <c r="Y269" s="309"/>
    </row>
    <row r="270" spans="1:52" x14ac:dyDescent="0.2">
      <c r="A270" s="314"/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91"/>
      <c r="M270" s="389" t="s">
        <v>64</v>
      </c>
      <c r="N270" s="342"/>
      <c r="O270" s="342"/>
      <c r="P270" s="342"/>
      <c r="Q270" s="342"/>
      <c r="R270" s="342"/>
      <c r="S270" s="343"/>
      <c r="T270" s="38" t="s">
        <v>63</v>
      </c>
      <c r="U270" s="308">
        <f>IFERROR(SUM(U267:U268),"0")</f>
        <v>0</v>
      </c>
      <c r="V270" s="308">
        <f>IFERROR(SUM(V267:V268),"0")</f>
        <v>0</v>
      </c>
      <c r="W270" s="38"/>
      <c r="X270" s="309"/>
      <c r="Y270" s="309"/>
    </row>
    <row r="271" spans="1:52" ht="14.25" customHeight="1" x14ac:dyDescent="0.25">
      <c r="A271" s="385" t="s">
        <v>66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01"/>
      <c r="Y271" s="301"/>
    </row>
    <row r="272" spans="1:52" ht="27" customHeight="1" x14ac:dyDescent="0.25">
      <c r="A272" s="55" t="s">
        <v>395</v>
      </c>
      <c r="B272" s="55" t="s">
        <v>396</v>
      </c>
      <c r="C272" s="32">
        <v>4301051142</v>
      </c>
      <c r="D272" s="386">
        <v>4607091387919</v>
      </c>
      <c r="E272" s="330"/>
      <c r="F272" s="305">
        <v>1.35</v>
      </c>
      <c r="G272" s="33">
        <v>6</v>
      </c>
      <c r="H272" s="305">
        <v>8.1</v>
      </c>
      <c r="I272" s="305">
        <v>8.6639999999999997</v>
      </c>
      <c r="J272" s="33">
        <v>56</v>
      </c>
      <c r="K272" s="34" t="s">
        <v>62</v>
      </c>
      <c r="L272" s="33">
        <v>45</v>
      </c>
      <c r="M272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397</v>
      </c>
      <c r="B273" s="55" t="s">
        <v>398</v>
      </c>
      <c r="C273" s="32">
        <v>4301051109</v>
      </c>
      <c r="D273" s="386">
        <v>4607091383942</v>
      </c>
      <c r="E273" s="330"/>
      <c r="F273" s="305">
        <v>0.42</v>
      </c>
      <c r="G273" s="33">
        <v>6</v>
      </c>
      <c r="H273" s="305">
        <v>2.52</v>
      </c>
      <c r="I273" s="305">
        <v>2.7919999999999998</v>
      </c>
      <c r="J273" s="33">
        <v>156</v>
      </c>
      <c r="K273" s="34" t="s">
        <v>126</v>
      </c>
      <c r="L273" s="33">
        <v>45</v>
      </c>
      <c r="M273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37.799999999999997</v>
      </c>
      <c r="V273" s="307">
        <f>IFERROR(IF(U273="",0,CEILING((U273/$H273),1)*$H273),"")</f>
        <v>37.799999999999997</v>
      </c>
      <c r="W273" s="37">
        <f>IFERROR(IF(V273=0,"",ROUNDUP(V273/H273,0)*0.00753),"")</f>
        <v>0.11295000000000001</v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399</v>
      </c>
      <c r="B274" s="55" t="s">
        <v>400</v>
      </c>
      <c r="C274" s="32">
        <v>4301051300</v>
      </c>
      <c r="D274" s="386">
        <v>4607091383959</v>
      </c>
      <c r="E274" s="330"/>
      <c r="F274" s="305">
        <v>0.42</v>
      </c>
      <c r="G274" s="33">
        <v>6</v>
      </c>
      <c r="H274" s="305">
        <v>2.52</v>
      </c>
      <c r="I274" s="305">
        <v>2.78</v>
      </c>
      <c r="J274" s="33">
        <v>156</v>
      </c>
      <c r="K274" s="34" t="s">
        <v>62</v>
      </c>
      <c r="L274" s="33">
        <v>35</v>
      </c>
      <c r="M274" s="54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8"/>
      <c r="O274" s="388"/>
      <c r="P274" s="388"/>
      <c r="Q274" s="330"/>
      <c r="R274" s="35"/>
      <c r="S274" s="35"/>
      <c r="T274" s="36" t="s">
        <v>63</v>
      </c>
      <c r="U274" s="306">
        <v>37.799999999999997</v>
      </c>
      <c r="V274" s="307">
        <f>IFERROR(IF(U274="",0,CEILING((U274/$H274),1)*$H274),"")</f>
        <v>37.799999999999997</v>
      </c>
      <c r="W274" s="37">
        <f>IFERROR(IF(V274=0,"",ROUNDUP(V274/H274,0)*0.00753),"")</f>
        <v>0.11295000000000001</v>
      </c>
      <c r="X274" s="57"/>
      <c r="Y274" s="58"/>
      <c r="AC274" s="59"/>
      <c r="AZ274" s="210" t="s">
        <v>1</v>
      </c>
    </row>
    <row r="275" spans="1:52" x14ac:dyDescent="0.2">
      <c r="A275" s="390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65</v>
      </c>
      <c r="U275" s="308">
        <f>IFERROR(U272/H272,"0")+IFERROR(U273/H273,"0")+IFERROR(U274/H274,"0")</f>
        <v>29.999999999999996</v>
      </c>
      <c r="V275" s="308">
        <f>IFERROR(V272/H272,"0")+IFERROR(V273/H273,"0")+IFERROR(V274/H274,"0")</f>
        <v>29.999999999999996</v>
      </c>
      <c r="W275" s="308">
        <f>IFERROR(IF(W272="",0,W272),"0")+IFERROR(IF(W273="",0,W273),"0")+IFERROR(IF(W274="",0,W274),"0")</f>
        <v>0.22590000000000002</v>
      </c>
      <c r="X275" s="309"/>
      <c r="Y275" s="309"/>
    </row>
    <row r="276" spans="1:52" x14ac:dyDescent="0.2">
      <c r="A276" s="314"/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91"/>
      <c r="M276" s="389" t="s">
        <v>64</v>
      </c>
      <c r="N276" s="342"/>
      <c r="O276" s="342"/>
      <c r="P276" s="342"/>
      <c r="Q276" s="342"/>
      <c r="R276" s="342"/>
      <c r="S276" s="343"/>
      <c r="T276" s="38" t="s">
        <v>63</v>
      </c>
      <c r="U276" s="308">
        <f>IFERROR(SUM(U272:U274),"0")</f>
        <v>75.599999999999994</v>
      </c>
      <c r="V276" s="308">
        <f>IFERROR(SUM(V272:V274),"0")</f>
        <v>75.599999999999994</v>
      </c>
      <c r="W276" s="38"/>
      <c r="X276" s="309"/>
      <c r="Y276" s="309"/>
    </row>
    <row r="277" spans="1:52" ht="14.25" customHeight="1" x14ac:dyDescent="0.25">
      <c r="A277" s="385" t="s">
        <v>197</v>
      </c>
      <c r="B277" s="314"/>
      <c r="C277" s="314"/>
      <c r="D277" s="314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  <c r="S277" s="314"/>
      <c r="T277" s="314"/>
      <c r="U277" s="314"/>
      <c r="V277" s="314"/>
      <c r="W277" s="314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4301060324</v>
      </c>
      <c r="D278" s="386">
        <v>4607091388831</v>
      </c>
      <c r="E278" s="330"/>
      <c r="F278" s="305">
        <v>0.38</v>
      </c>
      <c r="G278" s="33">
        <v>6</v>
      </c>
      <c r="H278" s="305">
        <v>2.2799999999999998</v>
      </c>
      <c r="I278" s="305">
        <v>2.552</v>
      </c>
      <c r="J278" s="33">
        <v>156</v>
      </c>
      <c r="K278" s="34" t="s">
        <v>62</v>
      </c>
      <c r="L278" s="33">
        <v>40</v>
      </c>
      <c r="M278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8"/>
      <c r="O278" s="388"/>
      <c r="P278" s="388"/>
      <c r="Q278" s="330"/>
      <c r="R278" s="35"/>
      <c r="S278" s="35"/>
      <c r="T278" s="36" t="s">
        <v>63</v>
      </c>
      <c r="U278" s="306">
        <v>0</v>
      </c>
      <c r="V278" s="307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90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65</v>
      </c>
      <c r="U279" s="308">
        <f>IFERROR(U278/H278,"0")</f>
        <v>0</v>
      </c>
      <c r="V279" s="308">
        <f>IFERROR(V278/H278,"0")</f>
        <v>0</v>
      </c>
      <c r="W279" s="308">
        <f>IFERROR(IF(W278="",0,W278),"0")</f>
        <v>0</v>
      </c>
      <c r="X279" s="309"/>
      <c r="Y279" s="309"/>
    </row>
    <row r="280" spans="1:52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91"/>
      <c r="M280" s="389" t="s">
        <v>64</v>
      </c>
      <c r="N280" s="342"/>
      <c r="O280" s="342"/>
      <c r="P280" s="342"/>
      <c r="Q280" s="342"/>
      <c r="R280" s="342"/>
      <c r="S280" s="343"/>
      <c r="T280" s="38" t="s">
        <v>63</v>
      </c>
      <c r="U280" s="308">
        <f>IFERROR(SUM(U278:U278),"0")</f>
        <v>0</v>
      </c>
      <c r="V280" s="308">
        <f>IFERROR(SUM(V278:V278),"0")</f>
        <v>0</v>
      </c>
      <c r="W280" s="38"/>
      <c r="X280" s="309"/>
      <c r="Y280" s="309"/>
    </row>
    <row r="281" spans="1:52" ht="14.25" customHeight="1" x14ac:dyDescent="0.25">
      <c r="A281" s="385" t="s">
        <v>79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01"/>
      <c r="Y281" s="301"/>
    </row>
    <row r="282" spans="1:52" ht="27" customHeight="1" x14ac:dyDescent="0.25">
      <c r="A282" s="55" t="s">
        <v>403</v>
      </c>
      <c r="B282" s="55" t="s">
        <v>404</v>
      </c>
      <c r="C282" s="32">
        <v>4301032015</v>
      </c>
      <c r="D282" s="386">
        <v>4607091383102</v>
      </c>
      <c r="E282" s="330"/>
      <c r="F282" s="305">
        <v>0.17</v>
      </c>
      <c r="G282" s="33">
        <v>15</v>
      </c>
      <c r="H282" s="305">
        <v>2.5499999999999998</v>
      </c>
      <c r="I282" s="305">
        <v>2.9750000000000001</v>
      </c>
      <c r="J282" s="33">
        <v>156</v>
      </c>
      <c r="K282" s="34" t="s">
        <v>82</v>
      </c>
      <c r="L282" s="33">
        <v>180</v>
      </c>
      <c r="M282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8"/>
      <c r="O282" s="388"/>
      <c r="P282" s="388"/>
      <c r="Q282" s="330"/>
      <c r="R282" s="35"/>
      <c r="S282" s="35"/>
      <c r="T282" s="36" t="s">
        <v>63</v>
      </c>
      <c r="U282" s="306">
        <v>0</v>
      </c>
      <c r="V282" s="307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2" t="s">
        <v>1</v>
      </c>
    </row>
    <row r="283" spans="1:52" x14ac:dyDescent="0.2">
      <c r="A283" s="390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65</v>
      </c>
      <c r="U283" s="308">
        <f>IFERROR(U282/H282,"0")</f>
        <v>0</v>
      </c>
      <c r="V283" s="308">
        <f>IFERROR(V282/H282,"0")</f>
        <v>0</v>
      </c>
      <c r="W283" s="308">
        <f>IFERROR(IF(W282="",0,W282),"0")</f>
        <v>0</v>
      </c>
      <c r="X283" s="309"/>
      <c r="Y283" s="309"/>
    </row>
    <row r="284" spans="1:52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91"/>
      <c r="M284" s="389" t="s">
        <v>64</v>
      </c>
      <c r="N284" s="342"/>
      <c r="O284" s="342"/>
      <c r="P284" s="342"/>
      <c r="Q284" s="342"/>
      <c r="R284" s="342"/>
      <c r="S284" s="343"/>
      <c r="T284" s="38" t="s">
        <v>63</v>
      </c>
      <c r="U284" s="308">
        <f>IFERROR(SUM(U282:U282),"0")</f>
        <v>0</v>
      </c>
      <c r="V284" s="308">
        <f>IFERROR(SUM(V282:V282),"0")</f>
        <v>0</v>
      </c>
      <c r="W284" s="38"/>
      <c r="X284" s="309"/>
      <c r="Y284" s="309"/>
    </row>
    <row r="285" spans="1:52" ht="27.75" customHeight="1" x14ac:dyDescent="0.2">
      <c r="A285" s="382" t="s">
        <v>405</v>
      </c>
      <c r="B285" s="383"/>
      <c r="C285" s="383"/>
      <c r="D285" s="383"/>
      <c r="E285" s="383"/>
      <c r="F285" s="383"/>
      <c r="G285" s="383"/>
      <c r="H285" s="383"/>
      <c r="I285" s="383"/>
      <c r="J285" s="383"/>
      <c r="K285" s="383"/>
      <c r="L285" s="383"/>
      <c r="M285" s="383"/>
      <c r="N285" s="383"/>
      <c r="O285" s="383"/>
      <c r="P285" s="383"/>
      <c r="Q285" s="383"/>
      <c r="R285" s="383"/>
      <c r="S285" s="383"/>
      <c r="T285" s="383"/>
      <c r="U285" s="383"/>
      <c r="V285" s="383"/>
      <c r="W285" s="383"/>
      <c r="X285" s="49"/>
      <c r="Y285" s="49"/>
    </row>
    <row r="286" spans="1:52" ht="16.5" customHeight="1" x14ac:dyDescent="0.25">
      <c r="A286" s="384" t="s">
        <v>406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2"/>
      <c r="Y286" s="302"/>
    </row>
    <row r="287" spans="1:52" ht="14.25" customHeight="1" x14ac:dyDescent="0.25">
      <c r="A287" s="385" t="s">
        <v>103</v>
      </c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  <c r="S287" s="314"/>
      <c r="T287" s="314"/>
      <c r="U287" s="314"/>
      <c r="V287" s="314"/>
      <c r="W287" s="314"/>
      <c r="X287" s="301"/>
      <c r="Y287" s="301"/>
    </row>
    <row r="288" spans="1:52" ht="27" customHeight="1" x14ac:dyDescent="0.25">
      <c r="A288" s="55" t="s">
        <v>407</v>
      </c>
      <c r="B288" s="55" t="s">
        <v>408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1000</v>
      </c>
      <c r="V288" s="307">
        <f t="shared" ref="V288:V295" si="14">IFERROR(IF(U288="",0,CEILING((U288/$H288),1)*$H288),"")</f>
        <v>1005</v>
      </c>
      <c r="W288" s="37">
        <f>IFERROR(IF(V288=0,"",ROUNDUP(V288/H288,0)*0.02175),"")</f>
        <v>1.4572499999999999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407</v>
      </c>
      <c r="B289" s="55" t="s">
        <v>409</v>
      </c>
      <c r="C289" s="32">
        <v>4301011239</v>
      </c>
      <c r="D289" s="386">
        <v>4607091383997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302</v>
      </c>
      <c r="L289" s="33">
        <v>60</v>
      </c>
      <c r="M289" s="54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410</v>
      </c>
      <c r="B290" s="55" t="s">
        <v>411</v>
      </c>
      <c r="C290" s="32">
        <v>4301011326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62</v>
      </c>
      <c r="L290" s="33">
        <v>60</v>
      </c>
      <c r="M290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2000</v>
      </c>
      <c r="V290" s="307">
        <f t="shared" si="14"/>
        <v>2010</v>
      </c>
      <c r="W290" s="37">
        <f>IFERROR(IF(V290=0,"",ROUNDUP(V290/H290,0)*0.02175),"")</f>
        <v>2.9144999999999999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410</v>
      </c>
      <c r="B291" s="55" t="s">
        <v>412</v>
      </c>
      <c r="C291" s="32">
        <v>4301011240</v>
      </c>
      <c r="D291" s="386">
        <v>4607091384130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302</v>
      </c>
      <c r="L291" s="33">
        <v>60</v>
      </c>
      <c r="M291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IFERROR(IF(V291=0,"",ROUNDUP(V291/H291,0)*0.02039),"")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413</v>
      </c>
      <c r="B292" s="55" t="s">
        <v>414</v>
      </c>
      <c r="C292" s="32">
        <v>4301011330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62</v>
      </c>
      <c r="L292" s="33">
        <v>60</v>
      </c>
      <c r="M292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500</v>
      </c>
      <c r="V292" s="307">
        <f t="shared" si="14"/>
        <v>510</v>
      </c>
      <c r="W292" s="37">
        <f>IFERROR(IF(V292=0,"",ROUNDUP(V292/H292,0)*0.02175),"")</f>
        <v>0.73949999999999994</v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413</v>
      </c>
      <c r="B293" s="55" t="s">
        <v>415</v>
      </c>
      <c r="C293" s="32">
        <v>4301011238</v>
      </c>
      <c r="D293" s="386">
        <v>4607091384147</v>
      </c>
      <c r="E293" s="330"/>
      <c r="F293" s="305">
        <v>2.5</v>
      </c>
      <c r="G293" s="33">
        <v>6</v>
      </c>
      <c r="H293" s="305">
        <v>15</v>
      </c>
      <c r="I293" s="305">
        <v>15.48</v>
      </c>
      <c r="J293" s="33">
        <v>48</v>
      </c>
      <c r="K293" s="34" t="s">
        <v>302</v>
      </c>
      <c r="L293" s="33">
        <v>60</v>
      </c>
      <c r="M293" s="549" t="s">
        <v>416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417</v>
      </c>
      <c r="B294" s="55" t="s">
        <v>418</v>
      </c>
      <c r="C294" s="32">
        <v>4301011327</v>
      </c>
      <c r="D294" s="386">
        <v>4607091384154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25</v>
      </c>
      <c r="V294" s="307">
        <f t="shared" si="14"/>
        <v>25</v>
      </c>
      <c r="W294" s="37">
        <f>IFERROR(IF(V294=0,"",ROUNDUP(V294/H294,0)*0.00937),"")</f>
        <v>4.6850000000000003E-2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419</v>
      </c>
      <c r="B295" s="55" t="s">
        <v>420</v>
      </c>
      <c r="C295" s="32">
        <v>4301011332</v>
      </c>
      <c r="D295" s="386">
        <v>4607091384161</v>
      </c>
      <c r="E295" s="330"/>
      <c r="F295" s="305">
        <v>0.5</v>
      </c>
      <c r="G295" s="33">
        <v>10</v>
      </c>
      <c r="H295" s="305">
        <v>5</v>
      </c>
      <c r="I295" s="305">
        <v>5.21</v>
      </c>
      <c r="J295" s="33">
        <v>120</v>
      </c>
      <c r="K295" s="34" t="s">
        <v>62</v>
      </c>
      <c r="L295" s="33">
        <v>60</v>
      </c>
      <c r="M295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8"/>
      <c r="O295" s="388"/>
      <c r="P295" s="388"/>
      <c r="Q295" s="330"/>
      <c r="R295" s="35"/>
      <c r="S295" s="35"/>
      <c r="T295" s="36" t="s">
        <v>63</v>
      </c>
      <c r="U295" s="306">
        <v>0</v>
      </c>
      <c r="V295" s="307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90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65</v>
      </c>
      <c r="U296" s="308">
        <f>IFERROR(U288/H288,"0")+IFERROR(U289/H289,"0")+IFERROR(U290/H290,"0")+IFERROR(U291/H291,"0")+IFERROR(U292/H292,"0")+IFERROR(U293/H293,"0")+IFERROR(U294/H294,"0")+IFERROR(U295/H295,"0")</f>
        <v>238.33333333333334</v>
      </c>
      <c r="V296" s="308">
        <f>IFERROR(V288/H288,"0")+IFERROR(V289/H289,"0")+IFERROR(V290/H290,"0")+IFERROR(V291/H291,"0")+IFERROR(V292/H292,"0")+IFERROR(V293/H293,"0")+IFERROR(V294/H294,"0")+IFERROR(V295/H295,"0")</f>
        <v>240</v>
      </c>
      <c r="W296" s="308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5.1580999999999992</v>
      </c>
      <c r="X296" s="309"/>
      <c r="Y296" s="309"/>
    </row>
    <row r="297" spans="1:52" x14ac:dyDescent="0.2">
      <c r="A297" s="314"/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91"/>
      <c r="M297" s="389" t="s">
        <v>64</v>
      </c>
      <c r="N297" s="342"/>
      <c r="O297" s="342"/>
      <c r="P297" s="342"/>
      <c r="Q297" s="342"/>
      <c r="R297" s="342"/>
      <c r="S297" s="343"/>
      <c r="T297" s="38" t="s">
        <v>63</v>
      </c>
      <c r="U297" s="308">
        <f>IFERROR(SUM(U288:U295),"0")</f>
        <v>3525</v>
      </c>
      <c r="V297" s="308">
        <f>IFERROR(SUM(V288:V295),"0")</f>
        <v>3550</v>
      </c>
      <c r="W297" s="38"/>
      <c r="X297" s="309"/>
      <c r="Y297" s="309"/>
    </row>
    <row r="298" spans="1:52" ht="14.25" customHeight="1" x14ac:dyDescent="0.25">
      <c r="A298" s="385" t="s">
        <v>96</v>
      </c>
      <c r="B298" s="314"/>
      <c r="C298" s="314"/>
      <c r="D298" s="314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  <c r="S298" s="314"/>
      <c r="T298" s="314"/>
      <c r="U298" s="314"/>
      <c r="V298" s="314"/>
      <c r="W298" s="314"/>
      <c r="X298" s="301"/>
      <c r="Y298" s="301"/>
    </row>
    <row r="299" spans="1:52" ht="27" customHeight="1" x14ac:dyDescent="0.25">
      <c r="A299" s="55" t="s">
        <v>421</v>
      </c>
      <c r="B299" s="55" t="s">
        <v>422</v>
      </c>
      <c r="C299" s="32">
        <v>4301020178</v>
      </c>
      <c r="D299" s="386">
        <v>4607091383980</v>
      </c>
      <c r="E299" s="330"/>
      <c r="F299" s="305">
        <v>2.5</v>
      </c>
      <c r="G299" s="33">
        <v>6</v>
      </c>
      <c r="H299" s="305">
        <v>15</v>
      </c>
      <c r="I299" s="305">
        <v>15.48</v>
      </c>
      <c r="J299" s="33">
        <v>48</v>
      </c>
      <c r="K299" s="34" t="s">
        <v>99</v>
      </c>
      <c r="L299" s="33">
        <v>50</v>
      </c>
      <c r="M299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ht="27" customHeight="1" x14ac:dyDescent="0.25">
      <c r="A300" s="55" t="s">
        <v>423</v>
      </c>
      <c r="B300" s="55" t="s">
        <v>424</v>
      </c>
      <c r="C300" s="32">
        <v>4301020179</v>
      </c>
      <c r="D300" s="386">
        <v>4607091384178</v>
      </c>
      <c r="E300" s="330"/>
      <c r="F300" s="305">
        <v>0.4</v>
      </c>
      <c r="G300" s="33">
        <v>10</v>
      </c>
      <c r="H300" s="305">
        <v>4</v>
      </c>
      <c r="I300" s="305">
        <v>4.24</v>
      </c>
      <c r="J300" s="33">
        <v>120</v>
      </c>
      <c r="K300" s="34" t="s">
        <v>99</v>
      </c>
      <c r="L300" s="33">
        <v>50</v>
      </c>
      <c r="M300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8"/>
      <c r="O300" s="388"/>
      <c r="P300" s="388"/>
      <c r="Q300" s="330"/>
      <c r="R300" s="35"/>
      <c r="S300" s="35"/>
      <c r="T300" s="36" t="s">
        <v>63</v>
      </c>
      <c r="U300" s="306">
        <v>0</v>
      </c>
      <c r="V300" s="307">
        <f>IFERROR(IF(U300="",0,CEILING((U300/$H300),1)*$H300),"")</f>
        <v>0</v>
      </c>
      <c r="W300" s="37" t="str">
        <f>IFERROR(IF(V300=0,"",ROUNDUP(V300/H300,0)*0.00937),"")</f>
        <v/>
      </c>
      <c r="X300" s="57"/>
      <c r="Y300" s="58"/>
      <c r="AC300" s="59"/>
      <c r="AZ300" s="222" t="s">
        <v>1</v>
      </c>
    </row>
    <row r="301" spans="1:52" x14ac:dyDescent="0.2">
      <c r="A301" s="390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65</v>
      </c>
      <c r="U301" s="308">
        <f>IFERROR(U299/H299,"0")+IFERROR(U300/H300,"0")</f>
        <v>0</v>
      </c>
      <c r="V301" s="308">
        <f>IFERROR(V299/H299,"0")+IFERROR(V300/H300,"0")</f>
        <v>0</v>
      </c>
      <c r="W301" s="308">
        <f>IFERROR(IF(W299="",0,W299),"0")+IFERROR(IF(W300="",0,W300),"0")</f>
        <v>0</v>
      </c>
      <c r="X301" s="309"/>
      <c r="Y301" s="309"/>
    </row>
    <row r="302" spans="1:52" x14ac:dyDescent="0.2">
      <c r="A302" s="314"/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91"/>
      <c r="M302" s="389" t="s">
        <v>64</v>
      </c>
      <c r="N302" s="342"/>
      <c r="O302" s="342"/>
      <c r="P302" s="342"/>
      <c r="Q302" s="342"/>
      <c r="R302" s="342"/>
      <c r="S302" s="343"/>
      <c r="T302" s="38" t="s">
        <v>63</v>
      </c>
      <c r="U302" s="308">
        <f>IFERROR(SUM(U299:U300),"0")</f>
        <v>0</v>
      </c>
      <c r="V302" s="308">
        <f>IFERROR(SUM(V299:V300),"0")</f>
        <v>0</v>
      </c>
      <c r="W302" s="38"/>
      <c r="X302" s="309"/>
      <c r="Y302" s="309"/>
    </row>
    <row r="303" spans="1:52" ht="14.25" customHeight="1" x14ac:dyDescent="0.25">
      <c r="A303" s="385" t="s">
        <v>59</v>
      </c>
      <c r="B303" s="314"/>
      <c r="C303" s="314"/>
      <c r="D303" s="314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  <c r="S303" s="314"/>
      <c r="T303" s="314"/>
      <c r="U303" s="314"/>
      <c r="V303" s="314"/>
      <c r="W303" s="314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4301031137</v>
      </c>
      <c r="D304" s="386">
        <v>4607091384857</v>
      </c>
      <c r="E304" s="330"/>
      <c r="F304" s="305">
        <v>0.73</v>
      </c>
      <c r="G304" s="33">
        <v>6</v>
      </c>
      <c r="H304" s="305">
        <v>4.38</v>
      </c>
      <c r="I304" s="305">
        <v>4.58</v>
      </c>
      <c r="J304" s="33">
        <v>156</v>
      </c>
      <c r="K304" s="34" t="s">
        <v>62</v>
      </c>
      <c r="L304" s="33">
        <v>35</v>
      </c>
      <c r="M304" s="554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8"/>
      <c r="O304" s="388"/>
      <c r="P304" s="388"/>
      <c r="Q304" s="330"/>
      <c r="R304" s="35"/>
      <c r="S304" s="35"/>
      <c r="T304" s="36" t="s">
        <v>63</v>
      </c>
      <c r="U304" s="306">
        <v>0</v>
      </c>
      <c r="V304" s="307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59"/>
      <c r="AZ304" s="223" t="s">
        <v>1</v>
      </c>
    </row>
    <row r="305" spans="1:52" x14ac:dyDescent="0.2">
      <c r="A305" s="390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65</v>
      </c>
      <c r="U305" s="308">
        <f>IFERROR(U304/H304,"0")</f>
        <v>0</v>
      </c>
      <c r="V305" s="308">
        <f>IFERROR(V304/H304,"0")</f>
        <v>0</v>
      </c>
      <c r="W305" s="308">
        <f>IFERROR(IF(W304="",0,W304),"0")</f>
        <v>0</v>
      </c>
      <c r="X305" s="309"/>
      <c r="Y305" s="309"/>
    </row>
    <row r="306" spans="1:52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91"/>
      <c r="M306" s="389" t="s">
        <v>64</v>
      </c>
      <c r="N306" s="342"/>
      <c r="O306" s="342"/>
      <c r="P306" s="342"/>
      <c r="Q306" s="342"/>
      <c r="R306" s="342"/>
      <c r="S306" s="343"/>
      <c r="T306" s="38" t="s">
        <v>63</v>
      </c>
      <c r="U306" s="308">
        <f>IFERROR(SUM(U304:U304),"0")</f>
        <v>0</v>
      </c>
      <c r="V306" s="308">
        <f>IFERROR(SUM(V304:V304),"0")</f>
        <v>0</v>
      </c>
      <c r="W306" s="38"/>
      <c r="X306" s="309"/>
      <c r="Y306" s="309"/>
    </row>
    <row r="307" spans="1:52" ht="14.25" customHeight="1" x14ac:dyDescent="0.25">
      <c r="A307" s="385" t="s">
        <v>66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01"/>
      <c r="Y307" s="301"/>
    </row>
    <row r="308" spans="1:52" ht="27" customHeight="1" x14ac:dyDescent="0.25">
      <c r="A308" s="55" t="s">
        <v>427</v>
      </c>
      <c r="B308" s="55" t="s">
        <v>428</v>
      </c>
      <c r="C308" s="32">
        <v>4301051298</v>
      </c>
      <c r="D308" s="386">
        <v>4607091384260</v>
      </c>
      <c r="E308" s="330"/>
      <c r="F308" s="305">
        <v>1.3</v>
      </c>
      <c r="G308" s="33">
        <v>6</v>
      </c>
      <c r="H308" s="305">
        <v>7.8</v>
      </c>
      <c r="I308" s="305">
        <v>8.3640000000000008</v>
      </c>
      <c r="J308" s="33">
        <v>56</v>
      </c>
      <c r="K308" s="34" t="s">
        <v>62</v>
      </c>
      <c r="L308" s="33">
        <v>35</v>
      </c>
      <c r="M308" s="5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8"/>
      <c r="O308" s="388"/>
      <c r="P308" s="388"/>
      <c r="Q308" s="330"/>
      <c r="R308" s="35"/>
      <c r="S308" s="35"/>
      <c r="T308" s="36" t="s">
        <v>63</v>
      </c>
      <c r="U308" s="306">
        <v>0</v>
      </c>
      <c r="V308" s="307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90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65</v>
      </c>
      <c r="U309" s="308">
        <f>IFERROR(U308/H308,"0")</f>
        <v>0</v>
      </c>
      <c r="V309" s="308">
        <f>IFERROR(V308/H308,"0")</f>
        <v>0</v>
      </c>
      <c r="W309" s="308">
        <f>IFERROR(IF(W308="",0,W308),"0")</f>
        <v>0</v>
      </c>
      <c r="X309" s="309"/>
      <c r="Y309" s="309"/>
    </row>
    <row r="310" spans="1:52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91"/>
      <c r="M310" s="389" t="s">
        <v>64</v>
      </c>
      <c r="N310" s="342"/>
      <c r="O310" s="342"/>
      <c r="P310" s="342"/>
      <c r="Q310" s="342"/>
      <c r="R310" s="342"/>
      <c r="S310" s="343"/>
      <c r="T310" s="38" t="s">
        <v>63</v>
      </c>
      <c r="U310" s="308">
        <f>IFERROR(SUM(U308:U308),"0")</f>
        <v>0</v>
      </c>
      <c r="V310" s="308">
        <f>IFERROR(SUM(V308:V308),"0")</f>
        <v>0</v>
      </c>
      <c r="W310" s="38"/>
      <c r="X310" s="309"/>
      <c r="Y310" s="309"/>
    </row>
    <row r="311" spans="1:52" ht="14.25" customHeight="1" x14ac:dyDescent="0.25">
      <c r="A311" s="385" t="s">
        <v>197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1"/>
      <c r="Y311" s="301"/>
    </row>
    <row r="312" spans="1:52" ht="16.5" customHeight="1" x14ac:dyDescent="0.25">
      <c r="A312" s="55" t="s">
        <v>429</v>
      </c>
      <c r="B312" s="55" t="s">
        <v>430</v>
      </c>
      <c r="C312" s="32">
        <v>4301060314</v>
      </c>
      <c r="D312" s="386">
        <v>4607091384673</v>
      </c>
      <c r="E312" s="330"/>
      <c r="F312" s="305">
        <v>1.3</v>
      </c>
      <c r="G312" s="33">
        <v>6</v>
      </c>
      <c r="H312" s="305">
        <v>7.8</v>
      </c>
      <c r="I312" s="305">
        <v>8.3640000000000008</v>
      </c>
      <c r="J312" s="33">
        <v>56</v>
      </c>
      <c r="K312" s="34" t="s">
        <v>62</v>
      </c>
      <c r="L312" s="33">
        <v>30</v>
      </c>
      <c r="M312" s="5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500</v>
      </c>
      <c r="V312" s="307">
        <f>IFERROR(IF(U312="",0,CEILING((U312/$H312),1)*$H312),"")</f>
        <v>507</v>
      </c>
      <c r="W312" s="37">
        <f>IFERROR(IF(V312=0,"",ROUNDUP(V312/H312,0)*0.02175),"")</f>
        <v>1.4137499999999998</v>
      </c>
      <c r="X312" s="57"/>
      <c r="Y312" s="58"/>
      <c r="AC312" s="59"/>
      <c r="AZ312" s="225" t="s">
        <v>1</v>
      </c>
    </row>
    <row r="313" spans="1:52" x14ac:dyDescent="0.2">
      <c r="A313" s="390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91"/>
      <c r="M313" s="389" t="s">
        <v>64</v>
      </c>
      <c r="N313" s="342"/>
      <c r="O313" s="342"/>
      <c r="P313" s="342"/>
      <c r="Q313" s="342"/>
      <c r="R313" s="342"/>
      <c r="S313" s="343"/>
      <c r="T313" s="38" t="s">
        <v>65</v>
      </c>
      <c r="U313" s="308">
        <f>IFERROR(U312/H312,"0")</f>
        <v>64.102564102564102</v>
      </c>
      <c r="V313" s="308">
        <f>IFERROR(V312/H312,"0")</f>
        <v>65</v>
      </c>
      <c r="W313" s="308">
        <f>IFERROR(IF(W312="",0,W312),"0")</f>
        <v>1.4137499999999998</v>
      </c>
      <c r="X313" s="309"/>
      <c r="Y313" s="309"/>
    </row>
    <row r="314" spans="1:52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91"/>
      <c r="M314" s="389" t="s">
        <v>64</v>
      </c>
      <c r="N314" s="342"/>
      <c r="O314" s="342"/>
      <c r="P314" s="342"/>
      <c r="Q314" s="342"/>
      <c r="R314" s="342"/>
      <c r="S314" s="343"/>
      <c r="T314" s="38" t="s">
        <v>63</v>
      </c>
      <c r="U314" s="308">
        <f>IFERROR(SUM(U312:U312),"0")</f>
        <v>500</v>
      </c>
      <c r="V314" s="308">
        <f>IFERROR(SUM(V312:V312),"0")</f>
        <v>507</v>
      </c>
      <c r="W314" s="38"/>
      <c r="X314" s="309"/>
      <c r="Y314" s="309"/>
    </row>
    <row r="315" spans="1:52" ht="16.5" customHeight="1" x14ac:dyDescent="0.25">
      <c r="A315" s="384" t="s">
        <v>431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02"/>
      <c r="Y315" s="302"/>
    </row>
    <row r="316" spans="1:52" ht="14.25" customHeight="1" x14ac:dyDescent="0.25">
      <c r="A316" s="385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01"/>
      <c r="Y316" s="301"/>
    </row>
    <row r="317" spans="1:52" ht="27" customHeight="1" x14ac:dyDescent="0.25">
      <c r="A317" s="55" t="s">
        <v>432</v>
      </c>
      <c r="B317" s="55" t="s">
        <v>433</v>
      </c>
      <c r="C317" s="32">
        <v>4301011324</v>
      </c>
      <c r="D317" s="386">
        <v>4607091384185</v>
      </c>
      <c r="E317" s="330"/>
      <c r="F317" s="305">
        <v>0.8</v>
      </c>
      <c r="G317" s="33">
        <v>15</v>
      </c>
      <c r="H317" s="305">
        <v>12</v>
      </c>
      <c r="I317" s="305">
        <v>12.48</v>
      </c>
      <c r="J317" s="33">
        <v>56</v>
      </c>
      <c r="K317" s="34" t="s">
        <v>62</v>
      </c>
      <c r="L317" s="33">
        <v>60</v>
      </c>
      <c r="M317" s="5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8"/>
      <c r="O317" s="388"/>
      <c r="P317" s="388"/>
      <c r="Q317" s="330"/>
      <c r="R317" s="35"/>
      <c r="S317" s="35"/>
      <c r="T317" s="36" t="s">
        <v>63</v>
      </c>
      <c r="U317" s="306">
        <v>0</v>
      </c>
      <c r="V317" s="307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6" t="s">
        <v>1</v>
      </c>
    </row>
    <row r="318" spans="1:52" ht="27" customHeight="1" x14ac:dyDescent="0.25">
      <c r="A318" s="55" t="s">
        <v>434</v>
      </c>
      <c r="B318" s="55" t="s">
        <v>435</v>
      </c>
      <c r="C318" s="32">
        <v>4301011312</v>
      </c>
      <c r="D318" s="386">
        <v>4607091384192</v>
      </c>
      <c r="E318" s="330"/>
      <c r="F318" s="305">
        <v>1.8</v>
      </c>
      <c r="G318" s="33">
        <v>6</v>
      </c>
      <c r="H318" s="305">
        <v>10.8</v>
      </c>
      <c r="I318" s="305">
        <v>11.28</v>
      </c>
      <c r="J318" s="33">
        <v>56</v>
      </c>
      <c r="K318" s="34" t="s">
        <v>99</v>
      </c>
      <c r="L318" s="33">
        <v>60</v>
      </c>
      <c r="M318" s="5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8"/>
      <c r="O318" s="388"/>
      <c r="P318" s="388"/>
      <c r="Q318" s="330"/>
      <c r="R318" s="35"/>
      <c r="S318" s="35"/>
      <c r="T318" s="36" t="s">
        <v>63</v>
      </c>
      <c r="U318" s="306">
        <v>0</v>
      </c>
      <c r="V318" s="307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27" t="s">
        <v>1</v>
      </c>
    </row>
    <row r="319" spans="1:52" ht="27" customHeight="1" x14ac:dyDescent="0.25">
      <c r="A319" s="55" t="s">
        <v>436</v>
      </c>
      <c r="B319" s="55" t="s">
        <v>437</v>
      </c>
      <c r="C319" s="32">
        <v>4301011483</v>
      </c>
      <c r="D319" s="386">
        <v>4680115881907</v>
      </c>
      <c r="E319" s="330"/>
      <c r="F319" s="305">
        <v>1.8</v>
      </c>
      <c r="G319" s="33">
        <v>6</v>
      </c>
      <c r="H319" s="305">
        <v>10.8</v>
      </c>
      <c r="I319" s="305">
        <v>11.28</v>
      </c>
      <c r="J319" s="33">
        <v>56</v>
      </c>
      <c r="K319" s="34" t="s">
        <v>62</v>
      </c>
      <c r="L319" s="33">
        <v>60</v>
      </c>
      <c r="M319" s="5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438</v>
      </c>
      <c r="B320" s="55" t="s">
        <v>439</v>
      </c>
      <c r="C320" s="32">
        <v>4301011303</v>
      </c>
      <c r="D320" s="386">
        <v>4607091384680</v>
      </c>
      <c r="E320" s="330"/>
      <c r="F320" s="305">
        <v>0.4</v>
      </c>
      <c r="G320" s="33">
        <v>10</v>
      </c>
      <c r="H320" s="305">
        <v>4</v>
      </c>
      <c r="I320" s="305">
        <v>4.21</v>
      </c>
      <c r="J320" s="33">
        <v>120</v>
      </c>
      <c r="K320" s="34" t="s">
        <v>62</v>
      </c>
      <c r="L320" s="33">
        <v>60</v>
      </c>
      <c r="M320" s="56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IFERROR(U317/H317,"0")+IFERROR(U318/H318,"0")+IFERROR(U319/H319,"0")+IFERROR(U320/H320,"0")</f>
        <v>0</v>
      </c>
      <c r="V321" s="308">
        <f>IFERROR(V317/H317,"0")+IFERROR(V318/H318,"0")+IFERROR(V319/H319,"0")+IFERROR(V320/H320,"0")</f>
        <v>0</v>
      </c>
      <c r="W321" s="308">
        <f>IFERROR(IF(W317="",0,W317),"0")+IFERROR(IF(W318="",0,W318),"0")+IFERROR(IF(W319="",0,W319),"0")+IFERROR(IF(W320="",0,W320),"0")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IFERROR(SUM(U317:U320),"0")</f>
        <v>0</v>
      </c>
      <c r="V322" s="308">
        <f>IFERROR(SUM(V317:V320),"0")</f>
        <v>0</v>
      </c>
      <c r="W322" s="38"/>
      <c r="X322" s="309"/>
      <c r="Y322" s="309"/>
    </row>
    <row r="323" spans="1:52" ht="14.25" customHeight="1" x14ac:dyDescent="0.25">
      <c r="A323" s="385" t="s">
        <v>59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1"/>
      <c r="Y323" s="301"/>
    </row>
    <row r="324" spans="1:52" ht="27" customHeight="1" x14ac:dyDescent="0.25">
      <c r="A324" s="55" t="s">
        <v>440</v>
      </c>
      <c r="B324" s="55" t="s">
        <v>441</v>
      </c>
      <c r="C324" s="32">
        <v>4301031139</v>
      </c>
      <c r="D324" s="386">
        <v>4607091384802</v>
      </c>
      <c r="E324" s="330"/>
      <c r="F324" s="305">
        <v>0.73</v>
      </c>
      <c r="G324" s="33">
        <v>6</v>
      </c>
      <c r="H324" s="305">
        <v>4.38</v>
      </c>
      <c r="I324" s="305">
        <v>4.58</v>
      </c>
      <c r="J324" s="33">
        <v>156</v>
      </c>
      <c r="K324" s="34" t="s">
        <v>62</v>
      </c>
      <c r="L324" s="33">
        <v>35</v>
      </c>
      <c r="M324" s="5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442</v>
      </c>
      <c r="B325" s="55" t="s">
        <v>443</v>
      </c>
      <c r="C325" s="32">
        <v>4301031140</v>
      </c>
      <c r="D325" s="386">
        <v>4607091384826</v>
      </c>
      <c r="E325" s="330"/>
      <c r="F325" s="305">
        <v>0.35</v>
      </c>
      <c r="G325" s="33">
        <v>8</v>
      </c>
      <c r="H325" s="305">
        <v>2.8</v>
      </c>
      <c r="I325" s="305">
        <v>2.9</v>
      </c>
      <c r="J325" s="33">
        <v>234</v>
      </c>
      <c r="K325" s="34" t="s">
        <v>62</v>
      </c>
      <c r="L325" s="33">
        <v>35</v>
      </c>
      <c r="M325" s="56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1" t="s">
        <v>1</v>
      </c>
    </row>
    <row r="326" spans="1:52" x14ac:dyDescent="0.2">
      <c r="A326" s="390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91"/>
      <c r="M326" s="389" t="s">
        <v>64</v>
      </c>
      <c r="N326" s="342"/>
      <c r="O326" s="342"/>
      <c r="P326" s="342"/>
      <c r="Q326" s="342"/>
      <c r="R326" s="342"/>
      <c r="S326" s="343"/>
      <c r="T326" s="38" t="s">
        <v>65</v>
      </c>
      <c r="U326" s="308">
        <f>IFERROR(U324/H324,"0")+IFERROR(U325/H325,"0")</f>
        <v>0</v>
      </c>
      <c r="V326" s="308">
        <f>IFERROR(V324/H324,"0")+IFERROR(V325/H325,"0")</f>
        <v>0</v>
      </c>
      <c r="W326" s="308">
        <f>IFERROR(IF(W324="",0,W324),"0")+IFERROR(IF(W325="",0,W325),"0")</f>
        <v>0</v>
      </c>
      <c r="X326" s="309"/>
      <c r="Y326" s="309"/>
    </row>
    <row r="327" spans="1:52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91"/>
      <c r="M327" s="389" t="s">
        <v>64</v>
      </c>
      <c r="N327" s="342"/>
      <c r="O327" s="342"/>
      <c r="P327" s="342"/>
      <c r="Q327" s="342"/>
      <c r="R327" s="342"/>
      <c r="S327" s="343"/>
      <c r="T327" s="38" t="s">
        <v>63</v>
      </c>
      <c r="U327" s="308">
        <f>IFERROR(SUM(U324:U325),"0")</f>
        <v>0</v>
      </c>
      <c r="V327" s="308">
        <f>IFERROR(SUM(V324:V325),"0")</f>
        <v>0</v>
      </c>
      <c r="W327" s="38"/>
      <c r="X327" s="309"/>
      <c r="Y327" s="309"/>
    </row>
    <row r="328" spans="1:52" ht="14.25" customHeight="1" x14ac:dyDescent="0.25">
      <c r="A328" s="385" t="s">
        <v>66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01"/>
      <c r="Y328" s="301"/>
    </row>
    <row r="329" spans="1:52" ht="27" customHeight="1" x14ac:dyDescent="0.25">
      <c r="A329" s="55" t="s">
        <v>444</v>
      </c>
      <c r="B329" s="55" t="s">
        <v>445</v>
      </c>
      <c r="C329" s="32">
        <v>4301051303</v>
      </c>
      <c r="D329" s="386">
        <v>4607091384246</v>
      </c>
      <c r="E329" s="330"/>
      <c r="F329" s="305">
        <v>1.3</v>
      </c>
      <c r="G329" s="33">
        <v>6</v>
      </c>
      <c r="H329" s="305">
        <v>7.8</v>
      </c>
      <c r="I329" s="305">
        <v>8.3640000000000008</v>
      </c>
      <c r="J329" s="33">
        <v>56</v>
      </c>
      <c r="K329" s="34" t="s">
        <v>62</v>
      </c>
      <c r="L329" s="33">
        <v>40</v>
      </c>
      <c r="M329" s="56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8"/>
      <c r="O329" s="388"/>
      <c r="P329" s="388"/>
      <c r="Q329" s="330"/>
      <c r="R329" s="35"/>
      <c r="S329" s="35"/>
      <c r="T329" s="36" t="s">
        <v>63</v>
      </c>
      <c r="U329" s="306">
        <v>70</v>
      </c>
      <c r="V329" s="307">
        <f>IFERROR(IF(U329="",0,CEILING((U329/$H329),1)*$H329),"")</f>
        <v>70.2</v>
      </c>
      <c r="W329" s="37">
        <f>IFERROR(IF(V329=0,"",ROUNDUP(V329/H329,0)*0.02175),"")</f>
        <v>0.19574999999999998</v>
      </c>
      <c r="X329" s="57"/>
      <c r="Y329" s="58"/>
      <c r="AC329" s="59"/>
      <c r="AZ329" s="232" t="s">
        <v>1</v>
      </c>
    </row>
    <row r="330" spans="1:52" ht="27" customHeight="1" x14ac:dyDescent="0.25">
      <c r="A330" s="55" t="s">
        <v>446</v>
      </c>
      <c r="B330" s="55" t="s">
        <v>447</v>
      </c>
      <c r="C330" s="32">
        <v>4301051445</v>
      </c>
      <c r="D330" s="386">
        <v>4680115881976</v>
      </c>
      <c r="E330" s="330"/>
      <c r="F330" s="305">
        <v>1.3</v>
      </c>
      <c r="G330" s="33">
        <v>6</v>
      </c>
      <c r="H330" s="305">
        <v>7.8</v>
      </c>
      <c r="I330" s="305">
        <v>8.2799999999999994</v>
      </c>
      <c r="J330" s="33">
        <v>56</v>
      </c>
      <c r="K330" s="34" t="s">
        <v>62</v>
      </c>
      <c r="L330" s="33">
        <v>40</v>
      </c>
      <c r="M330" s="5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8"/>
      <c r="O330" s="388"/>
      <c r="P330" s="388"/>
      <c r="Q330" s="330"/>
      <c r="R330" s="35"/>
      <c r="S330" s="35"/>
      <c r="T330" s="36" t="s">
        <v>63</v>
      </c>
      <c r="U330" s="306">
        <v>0</v>
      </c>
      <c r="V330" s="307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3" t="s">
        <v>1</v>
      </c>
    </row>
    <row r="331" spans="1:52" ht="27" customHeight="1" x14ac:dyDescent="0.25">
      <c r="A331" s="55" t="s">
        <v>448</v>
      </c>
      <c r="B331" s="55" t="s">
        <v>449</v>
      </c>
      <c r="C331" s="32">
        <v>4301051297</v>
      </c>
      <c r="D331" s="386">
        <v>4607091384253</v>
      </c>
      <c r="E331" s="330"/>
      <c r="F331" s="305">
        <v>0.4</v>
      </c>
      <c r="G331" s="33">
        <v>6</v>
      </c>
      <c r="H331" s="305">
        <v>2.4</v>
      </c>
      <c r="I331" s="305">
        <v>2.6840000000000002</v>
      </c>
      <c r="J331" s="33">
        <v>156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4" t="s">
        <v>1</v>
      </c>
    </row>
    <row r="332" spans="1:52" ht="27" customHeight="1" x14ac:dyDescent="0.25">
      <c r="A332" s="55" t="s">
        <v>450</v>
      </c>
      <c r="B332" s="55" t="s">
        <v>451</v>
      </c>
      <c r="C332" s="32">
        <v>4301051444</v>
      </c>
      <c r="D332" s="386">
        <v>4680115881969</v>
      </c>
      <c r="E332" s="330"/>
      <c r="F332" s="305">
        <v>0.4</v>
      </c>
      <c r="G332" s="33">
        <v>6</v>
      </c>
      <c r="H332" s="305">
        <v>2.4</v>
      </c>
      <c r="I332" s="305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8"/>
      <c r="O332" s="388"/>
      <c r="P332" s="388"/>
      <c r="Q332" s="330"/>
      <c r="R332" s="35"/>
      <c r="S332" s="35"/>
      <c r="T332" s="36" t="s">
        <v>63</v>
      </c>
      <c r="U332" s="306">
        <v>0</v>
      </c>
      <c r="V332" s="307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5" t="s">
        <v>1</v>
      </c>
    </row>
    <row r="333" spans="1:52" x14ac:dyDescent="0.2">
      <c r="A333" s="390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65</v>
      </c>
      <c r="U333" s="308">
        <f>IFERROR(U329/H329,"0")+IFERROR(U330/H330,"0")+IFERROR(U331/H331,"0")+IFERROR(U332/H332,"0")</f>
        <v>8.9743589743589745</v>
      </c>
      <c r="V333" s="308">
        <f>IFERROR(V329/H329,"0")+IFERROR(V330/H330,"0")+IFERROR(V331/H331,"0")+IFERROR(V332/H332,"0")</f>
        <v>9</v>
      </c>
      <c r="W333" s="308">
        <f>IFERROR(IF(W329="",0,W329),"0")+IFERROR(IF(W330="",0,W330),"0")+IFERROR(IF(W331="",0,W331),"0")+IFERROR(IF(W332="",0,W332),"0")</f>
        <v>0.19574999999999998</v>
      </c>
      <c r="X333" s="309"/>
      <c r="Y333" s="309"/>
    </row>
    <row r="334" spans="1:52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91"/>
      <c r="M334" s="389" t="s">
        <v>64</v>
      </c>
      <c r="N334" s="342"/>
      <c r="O334" s="342"/>
      <c r="P334" s="342"/>
      <c r="Q334" s="342"/>
      <c r="R334" s="342"/>
      <c r="S334" s="343"/>
      <c r="T334" s="38" t="s">
        <v>63</v>
      </c>
      <c r="U334" s="308">
        <f>IFERROR(SUM(U329:U332),"0")</f>
        <v>70</v>
      </c>
      <c r="V334" s="308">
        <f>IFERROR(SUM(V329:V332),"0")</f>
        <v>70.2</v>
      </c>
      <c r="W334" s="38"/>
      <c r="X334" s="309"/>
      <c r="Y334" s="309"/>
    </row>
    <row r="335" spans="1:52" ht="14.25" customHeight="1" x14ac:dyDescent="0.25">
      <c r="A335" s="385" t="s">
        <v>197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1"/>
      <c r="Y335" s="301"/>
    </row>
    <row r="336" spans="1:52" ht="27" customHeight="1" x14ac:dyDescent="0.25">
      <c r="A336" s="55" t="s">
        <v>452</v>
      </c>
      <c r="B336" s="55" t="s">
        <v>453</v>
      </c>
      <c r="C336" s="32">
        <v>4301060322</v>
      </c>
      <c r="D336" s="386">
        <v>4607091389357</v>
      </c>
      <c r="E336" s="330"/>
      <c r="F336" s="305">
        <v>1.3</v>
      </c>
      <c r="G336" s="33">
        <v>6</v>
      </c>
      <c r="H336" s="305">
        <v>7.8</v>
      </c>
      <c r="I336" s="305">
        <v>8.2799999999999994</v>
      </c>
      <c r="J336" s="33">
        <v>56</v>
      </c>
      <c r="K336" s="34" t="s">
        <v>62</v>
      </c>
      <c r="L336" s="33">
        <v>40</v>
      </c>
      <c r="M336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8"/>
      <c r="O336" s="388"/>
      <c r="P336" s="388"/>
      <c r="Q336" s="330"/>
      <c r="R336" s="35"/>
      <c r="S336" s="35"/>
      <c r="T336" s="36" t="s">
        <v>63</v>
      </c>
      <c r="U336" s="306">
        <v>0</v>
      </c>
      <c r="V336" s="307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6" t="s">
        <v>1</v>
      </c>
    </row>
    <row r="337" spans="1:52" x14ac:dyDescent="0.2">
      <c r="A337" s="390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91"/>
      <c r="M337" s="389" t="s">
        <v>64</v>
      </c>
      <c r="N337" s="342"/>
      <c r="O337" s="342"/>
      <c r="P337" s="342"/>
      <c r="Q337" s="342"/>
      <c r="R337" s="342"/>
      <c r="S337" s="343"/>
      <c r="T337" s="38" t="s">
        <v>65</v>
      </c>
      <c r="U337" s="308">
        <f>IFERROR(U336/H336,"0")</f>
        <v>0</v>
      </c>
      <c r="V337" s="308">
        <f>IFERROR(V336/H336,"0")</f>
        <v>0</v>
      </c>
      <c r="W337" s="308">
        <f>IFERROR(IF(W336="",0,W336),"0")</f>
        <v>0</v>
      </c>
      <c r="X337" s="309"/>
      <c r="Y337" s="309"/>
    </row>
    <row r="338" spans="1:52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91"/>
      <c r="M338" s="389" t="s">
        <v>64</v>
      </c>
      <c r="N338" s="342"/>
      <c r="O338" s="342"/>
      <c r="P338" s="342"/>
      <c r="Q338" s="342"/>
      <c r="R338" s="342"/>
      <c r="S338" s="343"/>
      <c r="T338" s="38" t="s">
        <v>63</v>
      </c>
      <c r="U338" s="308">
        <f>IFERROR(SUM(U336:U336),"0")</f>
        <v>0</v>
      </c>
      <c r="V338" s="308">
        <f>IFERROR(SUM(V336:V336),"0")</f>
        <v>0</v>
      </c>
      <c r="W338" s="38"/>
      <c r="X338" s="309"/>
      <c r="Y338" s="309"/>
    </row>
    <row r="339" spans="1:52" ht="27.75" customHeight="1" x14ac:dyDescent="0.2">
      <c r="A339" s="382" t="s">
        <v>454</v>
      </c>
      <c r="B339" s="383"/>
      <c r="C339" s="383"/>
      <c r="D339" s="383"/>
      <c r="E339" s="383"/>
      <c r="F339" s="383"/>
      <c r="G339" s="383"/>
      <c r="H339" s="383"/>
      <c r="I339" s="383"/>
      <c r="J339" s="383"/>
      <c r="K339" s="383"/>
      <c r="L339" s="383"/>
      <c r="M339" s="383"/>
      <c r="N339" s="383"/>
      <c r="O339" s="383"/>
      <c r="P339" s="383"/>
      <c r="Q339" s="383"/>
      <c r="R339" s="383"/>
      <c r="S339" s="383"/>
      <c r="T339" s="383"/>
      <c r="U339" s="383"/>
      <c r="V339" s="383"/>
      <c r="W339" s="383"/>
      <c r="X339" s="49"/>
      <c r="Y339" s="49"/>
    </row>
    <row r="340" spans="1:52" ht="16.5" customHeight="1" x14ac:dyDescent="0.25">
      <c r="A340" s="384" t="s">
        <v>455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02"/>
      <c r="Y340" s="302"/>
    </row>
    <row r="341" spans="1:52" ht="14.25" customHeight="1" x14ac:dyDescent="0.25">
      <c r="A341" s="385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1"/>
      <c r="Y341" s="301"/>
    </row>
    <row r="342" spans="1:52" ht="27" customHeight="1" x14ac:dyDescent="0.25">
      <c r="A342" s="55" t="s">
        <v>456</v>
      </c>
      <c r="B342" s="55" t="s">
        <v>457</v>
      </c>
      <c r="C342" s="32">
        <v>4301011428</v>
      </c>
      <c r="D342" s="386">
        <v>4607091389708</v>
      </c>
      <c r="E342" s="330"/>
      <c r="F342" s="305">
        <v>0.45</v>
      </c>
      <c r="G342" s="33">
        <v>6</v>
      </c>
      <c r="H342" s="305">
        <v>2.7</v>
      </c>
      <c r="I342" s="305">
        <v>2.9</v>
      </c>
      <c r="J342" s="33">
        <v>156</v>
      </c>
      <c r="K342" s="34" t="s">
        <v>99</v>
      </c>
      <c r="L342" s="33">
        <v>50</v>
      </c>
      <c r="M342" s="56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458</v>
      </c>
      <c r="B343" s="55" t="s">
        <v>459</v>
      </c>
      <c r="C343" s="32">
        <v>4301011427</v>
      </c>
      <c r="D343" s="386">
        <v>4607091389692</v>
      </c>
      <c r="E343" s="330"/>
      <c r="F343" s="305">
        <v>0.45</v>
      </c>
      <c r="G343" s="33">
        <v>6</v>
      </c>
      <c r="H343" s="305">
        <v>2.7</v>
      </c>
      <c r="I343" s="305">
        <v>2.9</v>
      </c>
      <c r="J343" s="33">
        <v>156</v>
      </c>
      <c r="K343" s="34" t="s">
        <v>99</v>
      </c>
      <c r="L343" s="33">
        <v>50</v>
      </c>
      <c r="M343" s="56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x14ac:dyDescent="0.2">
      <c r="A344" s="390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91"/>
      <c r="M344" s="389" t="s">
        <v>64</v>
      </c>
      <c r="N344" s="342"/>
      <c r="O344" s="342"/>
      <c r="P344" s="342"/>
      <c r="Q344" s="342"/>
      <c r="R344" s="342"/>
      <c r="S344" s="343"/>
      <c r="T344" s="38" t="s">
        <v>65</v>
      </c>
      <c r="U344" s="308">
        <f>IFERROR(U342/H342,"0")+IFERROR(U343/H343,"0")</f>
        <v>0</v>
      </c>
      <c r="V344" s="308">
        <f>IFERROR(V342/H342,"0")+IFERROR(V343/H343,"0")</f>
        <v>0</v>
      </c>
      <c r="W344" s="308">
        <f>IFERROR(IF(W342="",0,W342),"0")+IFERROR(IF(W343="",0,W343),"0")</f>
        <v>0</v>
      </c>
      <c r="X344" s="309"/>
      <c r="Y344" s="309"/>
    </row>
    <row r="345" spans="1:52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91"/>
      <c r="M345" s="389" t="s">
        <v>64</v>
      </c>
      <c r="N345" s="342"/>
      <c r="O345" s="342"/>
      <c r="P345" s="342"/>
      <c r="Q345" s="342"/>
      <c r="R345" s="342"/>
      <c r="S345" s="343"/>
      <c r="T345" s="38" t="s">
        <v>63</v>
      </c>
      <c r="U345" s="308">
        <f>IFERROR(SUM(U342:U343),"0")</f>
        <v>0</v>
      </c>
      <c r="V345" s="308">
        <f>IFERROR(SUM(V342:V343),"0")</f>
        <v>0</v>
      </c>
      <c r="W345" s="38"/>
      <c r="X345" s="309"/>
      <c r="Y345" s="309"/>
    </row>
    <row r="346" spans="1:52" ht="14.25" customHeight="1" x14ac:dyDescent="0.25">
      <c r="A346" s="385" t="s">
        <v>59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01"/>
      <c r="Y346" s="301"/>
    </row>
    <row r="347" spans="1:52" ht="27" customHeight="1" x14ac:dyDescent="0.25">
      <c r="A347" s="55" t="s">
        <v>460</v>
      </c>
      <c r="B347" s="55" t="s">
        <v>461</v>
      </c>
      <c r="C347" s="32">
        <v>4301031177</v>
      </c>
      <c r="D347" s="386">
        <v>4607091389753</v>
      </c>
      <c r="E347" s="330"/>
      <c r="F347" s="305">
        <v>0.7</v>
      </c>
      <c r="G347" s="33">
        <v>6</v>
      </c>
      <c r="H347" s="305">
        <v>4.2</v>
      </c>
      <c r="I347" s="305">
        <v>4.43</v>
      </c>
      <c r="J347" s="33">
        <v>156</v>
      </c>
      <c r="K347" s="34" t="s">
        <v>62</v>
      </c>
      <c r="L347" s="33">
        <v>45</v>
      </c>
      <c r="M347" s="57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0</v>
      </c>
      <c r="V347" s="307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39" t="s">
        <v>1</v>
      </c>
    </row>
    <row r="348" spans="1:52" ht="27" customHeight="1" x14ac:dyDescent="0.25">
      <c r="A348" s="55" t="s">
        <v>462</v>
      </c>
      <c r="B348" s="55" t="s">
        <v>463</v>
      </c>
      <c r="C348" s="32">
        <v>4301031174</v>
      </c>
      <c r="D348" s="386">
        <v>4607091389760</v>
      </c>
      <c r="E348" s="330"/>
      <c r="F348" s="305">
        <v>0.7</v>
      </c>
      <c r="G348" s="33">
        <v>6</v>
      </c>
      <c r="H348" s="305">
        <v>4.2</v>
      </c>
      <c r="I348" s="305">
        <v>4.43</v>
      </c>
      <c r="J348" s="33">
        <v>156</v>
      </c>
      <c r="K348" s="34" t="s">
        <v>62</v>
      </c>
      <c r="L348" s="33">
        <v>45</v>
      </c>
      <c r="M348" s="5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0" t="s">
        <v>1</v>
      </c>
    </row>
    <row r="349" spans="1:52" ht="27" customHeight="1" x14ac:dyDescent="0.25">
      <c r="A349" s="55" t="s">
        <v>464</v>
      </c>
      <c r="B349" s="55" t="s">
        <v>465</v>
      </c>
      <c r="C349" s="32">
        <v>4301031175</v>
      </c>
      <c r="D349" s="386">
        <v>4607091389746</v>
      </c>
      <c r="E349" s="330"/>
      <c r="F349" s="305">
        <v>0.7</v>
      </c>
      <c r="G349" s="33">
        <v>6</v>
      </c>
      <c r="H349" s="305">
        <v>4.2</v>
      </c>
      <c r="I349" s="305">
        <v>4.43</v>
      </c>
      <c r="J349" s="33">
        <v>156</v>
      </c>
      <c r="K349" s="34" t="s">
        <v>62</v>
      </c>
      <c r="L349" s="33">
        <v>45</v>
      </c>
      <c r="M349" s="57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400</v>
      </c>
      <c r="V349" s="307">
        <f t="shared" si="15"/>
        <v>403.20000000000005</v>
      </c>
      <c r="W349" s="37">
        <f>IFERROR(IF(V349=0,"",ROUNDUP(V349/H349,0)*0.00753),"")</f>
        <v>0.72287999999999997</v>
      </c>
      <c r="X349" s="57"/>
      <c r="Y349" s="58"/>
      <c r="AC349" s="59"/>
      <c r="AZ349" s="241" t="s">
        <v>1</v>
      </c>
    </row>
    <row r="350" spans="1:52" ht="37.5" customHeight="1" x14ac:dyDescent="0.25">
      <c r="A350" s="55" t="s">
        <v>466</v>
      </c>
      <c r="B350" s="55" t="s">
        <v>467</v>
      </c>
      <c r="C350" s="32">
        <v>4301031236</v>
      </c>
      <c r="D350" s="386">
        <v>4680115882928</v>
      </c>
      <c r="E350" s="330"/>
      <c r="F350" s="305">
        <v>0.28000000000000003</v>
      </c>
      <c r="G350" s="33">
        <v>6</v>
      </c>
      <c r="H350" s="305">
        <v>1.68</v>
      </c>
      <c r="I350" s="305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2" t="s">
        <v>1</v>
      </c>
    </row>
    <row r="351" spans="1:52" ht="27" customHeight="1" x14ac:dyDescent="0.25">
      <c r="A351" s="55" t="s">
        <v>468</v>
      </c>
      <c r="B351" s="55" t="s">
        <v>469</v>
      </c>
      <c r="C351" s="32">
        <v>4301031257</v>
      </c>
      <c r="D351" s="386">
        <v>4680115883147</v>
      </c>
      <c r="E351" s="330"/>
      <c r="F351" s="305">
        <v>0.28000000000000003</v>
      </c>
      <c r="G351" s="33">
        <v>6</v>
      </c>
      <c r="H351" s="305">
        <v>1.68</v>
      </c>
      <c r="I351" s="305">
        <v>1.81</v>
      </c>
      <c r="J351" s="33">
        <v>234</v>
      </c>
      <c r="K351" s="34" t="s">
        <v>62</v>
      </c>
      <c r="L351" s="33">
        <v>45</v>
      </c>
      <c r="M351" s="5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3" t="s">
        <v>1</v>
      </c>
    </row>
    <row r="352" spans="1:52" ht="27" customHeight="1" x14ac:dyDescent="0.25">
      <c r="A352" s="55" t="s">
        <v>470</v>
      </c>
      <c r="B352" s="55" t="s">
        <v>471</v>
      </c>
      <c r="C352" s="32">
        <v>4301031178</v>
      </c>
      <c r="D352" s="386">
        <v>4607091384338</v>
      </c>
      <c r="E352" s="330"/>
      <c r="F352" s="305">
        <v>0.35</v>
      </c>
      <c r="G352" s="33">
        <v>6</v>
      </c>
      <c r="H352" s="305">
        <v>2.1</v>
      </c>
      <c r="I352" s="305">
        <v>2.23</v>
      </c>
      <c r="J352" s="33">
        <v>234</v>
      </c>
      <c r="K352" s="34" t="s">
        <v>62</v>
      </c>
      <c r="L352" s="33">
        <v>45</v>
      </c>
      <c r="M352" s="57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4" t="s">
        <v>1</v>
      </c>
    </row>
    <row r="353" spans="1:52" ht="37.5" customHeight="1" x14ac:dyDescent="0.25">
      <c r="A353" s="55" t="s">
        <v>472</v>
      </c>
      <c r="B353" s="55" t="s">
        <v>473</v>
      </c>
      <c r="C353" s="32">
        <v>4301031254</v>
      </c>
      <c r="D353" s="386">
        <v>4680115883154</v>
      </c>
      <c r="E353" s="330"/>
      <c r="F353" s="305">
        <v>0.28000000000000003</v>
      </c>
      <c r="G353" s="33">
        <v>6</v>
      </c>
      <c r="H353" s="305">
        <v>1.68</v>
      </c>
      <c r="I353" s="305">
        <v>1.81</v>
      </c>
      <c r="J353" s="33">
        <v>234</v>
      </c>
      <c r="K353" s="34" t="s">
        <v>62</v>
      </c>
      <c r="L353" s="33">
        <v>45</v>
      </c>
      <c r="M353" s="5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5" t="s">
        <v>1</v>
      </c>
    </row>
    <row r="354" spans="1:52" ht="37.5" customHeight="1" x14ac:dyDescent="0.25">
      <c r="A354" s="55" t="s">
        <v>474</v>
      </c>
      <c r="B354" s="55" t="s">
        <v>475</v>
      </c>
      <c r="C354" s="32">
        <v>4301031171</v>
      </c>
      <c r="D354" s="386">
        <v>4607091389524</v>
      </c>
      <c r="E354" s="330"/>
      <c r="F354" s="305">
        <v>0.35</v>
      </c>
      <c r="G354" s="33">
        <v>6</v>
      </c>
      <c r="H354" s="305">
        <v>2.1</v>
      </c>
      <c r="I354" s="305">
        <v>2.23</v>
      </c>
      <c r="J354" s="33">
        <v>234</v>
      </c>
      <c r="K354" s="34" t="s">
        <v>62</v>
      </c>
      <c r="L354" s="33">
        <v>45</v>
      </c>
      <c r="M354" s="57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6" t="s">
        <v>1</v>
      </c>
    </row>
    <row r="355" spans="1:52" ht="27" customHeight="1" x14ac:dyDescent="0.25">
      <c r="A355" s="55" t="s">
        <v>476</v>
      </c>
      <c r="B355" s="55" t="s">
        <v>477</v>
      </c>
      <c r="C355" s="32">
        <v>4301031258</v>
      </c>
      <c r="D355" s="386">
        <v>4680115883161</v>
      </c>
      <c r="E355" s="330"/>
      <c r="F355" s="305">
        <v>0.28000000000000003</v>
      </c>
      <c r="G355" s="33">
        <v>6</v>
      </c>
      <c r="H355" s="305">
        <v>1.68</v>
      </c>
      <c r="I355" s="305">
        <v>1.81</v>
      </c>
      <c r="J355" s="33">
        <v>234</v>
      </c>
      <c r="K355" s="34" t="s">
        <v>62</v>
      </c>
      <c r="L355" s="33">
        <v>45</v>
      </c>
      <c r="M355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8"/>
      <c r="O355" s="388"/>
      <c r="P355" s="388"/>
      <c r="Q355" s="330"/>
      <c r="R355" s="35"/>
      <c r="S355" s="35"/>
      <c r="T355" s="36" t="s">
        <v>63</v>
      </c>
      <c r="U355" s="306">
        <v>0</v>
      </c>
      <c r="V355" s="307">
        <f t="shared" si="15"/>
        <v>0</v>
      </c>
      <c r="W355" s="37" t="str">
        <f t="shared" si="16"/>
        <v/>
      </c>
      <c r="X355" s="57"/>
      <c r="Y355" s="58"/>
      <c r="AC355" s="59"/>
      <c r="AZ355" s="247" t="s">
        <v>1</v>
      </c>
    </row>
    <row r="356" spans="1:52" ht="27" customHeight="1" x14ac:dyDescent="0.25">
      <c r="A356" s="55" t="s">
        <v>478</v>
      </c>
      <c r="B356" s="55" t="s">
        <v>479</v>
      </c>
      <c r="C356" s="32">
        <v>4301031170</v>
      </c>
      <c r="D356" s="386">
        <v>4607091384345</v>
      </c>
      <c r="E356" s="330"/>
      <c r="F356" s="305">
        <v>0.35</v>
      </c>
      <c r="G356" s="33">
        <v>6</v>
      </c>
      <c r="H356" s="305">
        <v>2.1</v>
      </c>
      <c r="I356" s="305">
        <v>2.23</v>
      </c>
      <c r="J356" s="33">
        <v>234</v>
      </c>
      <c r="K356" s="34" t="s">
        <v>62</v>
      </c>
      <c r="L356" s="33">
        <v>45</v>
      </c>
      <c r="M356" s="5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8"/>
      <c r="O356" s="388"/>
      <c r="P356" s="388"/>
      <c r="Q356" s="330"/>
      <c r="R356" s="35"/>
      <c r="S356" s="35"/>
      <c r="T356" s="36" t="s">
        <v>63</v>
      </c>
      <c r="U356" s="306">
        <v>0</v>
      </c>
      <c r="V356" s="307">
        <f t="shared" si="15"/>
        <v>0</v>
      </c>
      <c r="W356" s="37" t="str">
        <f t="shared" si="16"/>
        <v/>
      </c>
      <c r="X356" s="57"/>
      <c r="Y356" s="58"/>
      <c r="AC356" s="59"/>
      <c r="AZ356" s="248" t="s">
        <v>1</v>
      </c>
    </row>
    <row r="357" spans="1:52" ht="27" customHeight="1" x14ac:dyDescent="0.25">
      <c r="A357" s="55" t="s">
        <v>480</v>
      </c>
      <c r="B357" s="55" t="s">
        <v>481</v>
      </c>
      <c r="C357" s="32">
        <v>4301031256</v>
      </c>
      <c r="D357" s="386">
        <v>4680115883178</v>
      </c>
      <c r="E357" s="330"/>
      <c r="F357" s="305">
        <v>0.28000000000000003</v>
      </c>
      <c r="G357" s="33">
        <v>6</v>
      </c>
      <c r="H357" s="305">
        <v>1.68</v>
      </c>
      <c r="I357" s="305">
        <v>1.81</v>
      </c>
      <c r="J357" s="33">
        <v>234</v>
      </c>
      <c r="K357" s="34" t="s">
        <v>62</v>
      </c>
      <c r="L357" s="33">
        <v>45</v>
      </c>
      <c r="M357" s="5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8"/>
      <c r="O357" s="388"/>
      <c r="P357" s="388"/>
      <c r="Q357" s="330"/>
      <c r="R357" s="35"/>
      <c r="S357" s="35"/>
      <c r="T357" s="36" t="s">
        <v>63</v>
      </c>
      <c r="U357" s="306">
        <v>0</v>
      </c>
      <c r="V357" s="307">
        <f t="shared" si="15"/>
        <v>0</v>
      </c>
      <c r="W357" s="37" t="str">
        <f t="shared" si="16"/>
        <v/>
      </c>
      <c r="X357" s="57"/>
      <c r="Y357" s="58"/>
      <c r="AC357" s="59"/>
      <c r="AZ357" s="249" t="s">
        <v>1</v>
      </c>
    </row>
    <row r="358" spans="1:52" ht="27" customHeight="1" x14ac:dyDescent="0.25">
      <c r="A358" s="55" t="s">
        <v>482</v>
      </c>
      <c r="B358" s="55" t="s">
        <v>483</v>
      </c>
      <c r="C358" s="32">
        <v>4301031172</v>
      </c>
      <c r="D358" s="386">
        <v>4607091389531</v>
      </c>
      <c r="E358" s="330"/>
      <c r="F358" s="305">
        <v>0.35</v>
      </c>
      <c r="G358" s="33">
        <v>6</v>
      </c>
      <c r="H358" s="305">
        <v>2.1</v>
      </c>
      <c r="I358" s="305">
        <v>2.23</v>
      </c>
      <c r="J358" s="33">
        <v>234</v>
      </c>
      <c r="K358" s="34" t="s">
        <v>62</v>
      </c>
      <c r="L358" s="33">
        <v>45</v>
      </c>
      <c r="M358" s="5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 t="shared" si="15"/>
        <v>0</v>
      </c>
      <c r="W358" s="37" t="str">
        <f t="shared" si="16"/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484</v>
      </c>
      <c r="B359" s="55" t="s">
        <v>485</v>
      </c>
      <c r="C359" s="32">
        <v>4301031255</v>
      </c>
      <c r="D359" s="386">
        <v>4680115883185</v>
      </c>
      <c r="E359" s="330"/>
      <c r="F359" s="305">
        <v>0.28000000000000003</v>
      </c>
      <c r="G359" s="33">
        <v>6</v>
      </c>
      <c r="H359" s="305">
        <v>1.68</v>
      </c>
      <c r="I359" s="305">
        <v>1.81</v>
      </c>
      <c r="J359" s="33">
        <v>234</v>
      </c>
      <c r="K359" s="34" t="s">
        <v>62</v>
      </c>
      <c r="L359" s="33">
        <v>45</v>
      </c>
      <c r="M359" s="582" t="s">
        <v>486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 t="shared" si="15"/>
        <v>0</v>
      </c>
      <c r="W359" s="37" t="str">
        <f t="shared" si="16"/>
        <v/>
      </c>
      <c r="X359" s="57"/>
      <c r="Y359" s="58"/>
      <c r="AC359" s="59"/>
      <c r="AZ359" s="251" t="s">
        <v>1</v>
      </c>
    </row>
    <row r="360" spans="1:52" x14ac:dyDescent="0.2">
      <c r="A360" s="390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91"/>
      <c r="M360" s="389" t="s">
        <v>64</v>
      </c>
      <c r="N360" s="342"/>
      <c r="O360" s="342"/>
      <c r="P360" s="342"/>
      <c r="Q360" s="342"/>
      <c r="R360" s="342"/>
      <c r="S360" s="343"/>
      <c r="T360" s="38" t="s">
        <v>65</v>
      </c>
      <c r="U360" s="308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95.238095238095241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96</v>
      </c>
      <c r="W360" s="308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0.72287999999999997</v>
      </c>
      <c r="X360" s="309"/>
      <c r="Y360" s="309"/>
    </row>
    <row r="361" spans="1:52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91"/>
      <c r="M361" s="389" t="s">
        <v>64</v>
      </c>
      <c r="N361" s="342"/>
      <c r="O361" s="342"/>
      <c r="P361" s="342"/>
      <c r="Q361" s="342"/>
      <c r="R361" s="342"/>
      <c r="S361" s="343"/>
      <c r="T361" s="38" t="s">
        <v>63</v>
      </c>
      <c r="U361" s="308">
        <f>IFERROR(SUM(U347:U359),"0")</f>
        <v>400</v>
      </c>
      <c r="V361" s="308">
        <f>IFERROR(SUM(V347:V359),"0")</f>
        <v>403.20000000000005</v>
      </c>
      <c r="W361" s="38"/>
      <c r="X361" s="309"/>
      <c r="Y361" s="309"/>
    </row>
    <row r="362" spans="1:52" ht="14.25" customHeight="1" x14ac:dyDescent="0.25">
      <c r="A362" s="385" t="s">
        <v>66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01"/>
      <c r="Y362" s="301"/>
    </row>
    <row r="363" spans="1:52" ht="27" customHeight="1" x14ac:dyDescent="0.25">
      <c r="A363" s="55" t="s">
        <v>487</v>
      </c>
      <c r="B363" s="55" t="s">
        <v>488</v>
      </c>
      <c r="C363" s="32">
        <v>4301051258</v>
      </c>
      <c r="D363" s="386">
        <v>4607091389685</v>
      </c>
      <c r="E363" s="330"/>
      <c r="F363" s="305">
        <v>1.3</v>
      </c>
      <c r="G363" s="33">
        <v>6</v>
      </c>
      <c r="H363" s="305">
        <v>7.8</v>
      </c>
      <c r="I363" s="305">
        <v>8.3460000000000001</v>
      </c>
      <c r="J363" s="33">
        <v>56</v>
      </c>
      <c r="K363" s="34" t="s">
        <v>126</v>
      </c>
      <c r="L363" s="33">
        <v>45</v>
      </c>
      <c r="M363" s="5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8"/>
      <c r="O363" s="388"/>
      <c r="P363" s="388"/>
      <c r="Q363" s="330"/>
      <c r="R363" s="35"/>
      <c r="S363" s="35"/>
      <c r="T363" s="36" t="s">
        <v>63</v>
      </c>
      <c r="U363" s="306">
        <v>0</v>
      </c>
      <c r="V363" s="307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2" t="s">
        <v>1</v>
      </c>
    </row>
    <row r="364" spans="1:52" ht="27" customHeight="1" x14ac:dyDescent="0.25">
      <c r="A364" s="55" t="s">
        <v>489</v>
      </c>
      <c r="B364" s="55" t="s">
        <v>490</v>
      </c>
      <c r="C364" s="32">
        <v>4301051431</v>
      </c>
      <c r="D364" s="386">
        <v>4607091389654</v>
      </c>
      <c r="E364" s="330"/>
      <c r="F364" s="305">
        <v>0.33</v>
      </c>
      <c r="G364" s="33">
        <v>6</v>
      </c>
      <c r="H364" s="305">
        <v>1.98</v>
      </c>
      <c r="I364" s="305">
        <v>2.258</v>
      </c>
      <c r="J364" s="33">
        <v>156</v>
      </c>
      <c r="K364" s="34" t="s">
        <v>126</v>
      </c>
      <c r="L364" s="33">
        <v>45</v>
      </c>
      <c r="M364" s="5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8"/>
      <c r="O364" s="388"/>
      <c r="P364" s="388"/>
      <c r="Q364" s="330"/>
      <c r="R364" s="35"/>
      <c r="S364" s="35"/>
      <c r="T364" s="36" t="s">
        <v>63</v>
      </c>
      <c r="U364" s="306">
        <v>0</v>
      </c>
      <c r="V364" s="307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3" t="s">
        <v>1</v>
      </c>
    </row>
    <row r="365" spans="1:52" ht="27" customHeight="1" x14ac:dyDescent="0.25">
      <c r="A365" s="55" t="s">
        <v>491</v>
      </c>
      <c r="B365" s="55" t="s">
        <v>492</v>
      </c>
      <c r="C365" s="32">
        <v>4301051284</v>
      </c>
      <c r="D365" s="386">
        <v>4607091384352</v>
      </c>
      <c r="E365" s="330"/>
      <c r="F365" s="305">
        <v>0.6</v>
      </c>
      <c r="G365" s="33">
        <v>4</v>
      </c>
      <c r="H365" s="305">
        <v>2.4</v>
      </c>
      <c r="I365" s="305">
        <v>2.6459999999999999</v>
      </c>
      <c r="J365" s="33">
        <v>120</v>
      </c>
      <c r="K365" s="34" t="s">
        <v>126</v>
      </c>
      <c r="L365" s="33">
        <v>45</v>
      </c>
      <c r="M365" s="5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493</v>
      </c>
      <c r="B366" s="55" t="s">
        <v>494</v>
      </c>
      <c r="C366" s="32">
        <v>4301051257</v>
      </c>
      <c r="D366" s="386">
        <v>4607091389661</v>
      </c>
      <c r="E366" s="330"/>
      <c r="F366" s="305">
        <v>0.55000000000000004</v>
      </c>
      <c r="G366" s="33">
        <v>4</v>
      </c>
      <c r="H366" s="305">
        <v>2.2000000000000002</v>
      </c>
      <c r="I366" s="305">
        <v>2.492</v>
      </c>
      <c r="J366" s="33">
        <v>120</v>
      </c>
      <c r="K366" s="34" t="s">
        <v>126</v>
      </c>
      <c r="L366" s="33">
        <v>45</v>
      </c>
      <c r="M366" s="58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8"/>
      <c r="O366" s="388"/>
      <c r="P366" s="388"/>
      <c r="Q366" s="330"/>
      <c r="R366" s="35"/>
      <c r="S366" s="35"/>
      <c r="T366" s="36" t="s">
        <v>63</v>
      </c>
      <c r="U366" s="306">
        <v>0</v>
      </c>
      <c r="V366" s="307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5" t="s">
        <v>1</v>
      </c>
    </row>
    <row r="367" spans="1:52" x14ac:dyDescent="0.2">
      <c r="A367" s="390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65</v>
      </c>
      <c r="U367" s="308">
        <f>IFERROR(U363/H363,"0")+IFERROR(U364/H364,"0")+IFERROR(U365/H365,"0")+IFERROR(U366/H366,"0")</f>
        <v>0</v>
      </c>
      <c r="V367" s="308">
        <f>IFERROR(V363/H363,"0")+IFERROR(V364/H364,"0")+IFERROR(V365/H365,"0")+IFERROR(V366/H366,"0")</f>
        <v>0</v>
      </c>
      <c r="W367" s="308">
        <f>IFERROR(IF(W363="",0,W363),"0")+IFERROR(IF(W364="",0,W364),"0")+IFERROR(IF(W365="",0,W365),"0")+IFERROR(IF(W366="",0,W366),"0")</f>
        <v>0</v>
      </c>
      <c r="X367" s="309"/>
      <c r="Y367" s="309"/>
    </row>
    <row r="368" spans="1:52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91"/>
      <c r="M368" s="389" t="s">
        <v>64</v>
      </c>
      <c r="N368" s="342"/>
      <c r="O368" s="342"/>
      <c r="P368" s="342"/>
      <c r="Q368" s="342"/>
      <c r="R368" s="342"/>
      <c r="S368" s="343"/>
      <c r="T368" s="38" t="s">
        <v>63</v>
      </c>
      <c r="U368" s="308">
        <f>IFERROR(SUM(U363:U366),"0")</f>
        <v>0</v>
      </c>
      <c r="V368" s="308">
        <f>IFERROR(SUM(V363:V366),"0")</f>
        <v>0</v>
      </c>
      <c r="W368" s="38"/>
      <c r="X368" s="309"/>
      <c r="Y368" s="309"/>
    </row>
    <row r="369" spans="1:52" ht="14.25" customHeight="1" x14ac:dyDescent="0.25">
      <c r="A369" s="385" t="s">
        <v>197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4301060352</v>
      </c>
      <c r="D370" s="386">
        <v>4680115881648</v>
      </c>
      <c r="E370" s="330"/>
      <c r="F370" s="305">
        <v>1</v>
      </c>
      <c r="G370" s="33">
        <v>4</v>
      </c>
      <c r="H370" s="305">
        <v>4</v>
      </c>
      <c r="I370" s="305">
        <v>4.4039999999999999</v>
      </c>
      <c r="J370" s="33">
        <v>104</v>
      </c>
      <c r="K370" s="34" t="s">
        <v>62</v>
      </c>
      <c r="L370" s="33">
        <v>35</v>
      </c>
      <c r="M370" s="58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6" t="s">
        <v>1</v>
      </c>
    </row>
    <row r="371" spans="1:52" x14ac:dyDescent="0.2">
      <c r="A371" s="390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91"/>
      <c r="M371" s="389" t="s">
        <v>64</v>
      </c>
      <c r="N371" s="342"/>
      <c r="O371" s="342"/>
      <c r="P371" s="342"/>
      <c r="Q371" s="342"/>
      <c r="R371" s="342"/>
      <c r="S371" s="343"/>
      <c r="T371" s="38" t="s">
        <v>65</v>
      </c>
      <c r="U371" s="308">
        <f>IFERROR(U370/H370,"0")</f>
        <v>0</v>
      </c>
      <c r="V371" s="308">
        <f>IFERROR(V370/H370,"0")</f>
        <v>0</v>
      </c>
      <c r="W371" s="308">
        <f>IFERROR(IF(W370="",0,W370),"0")</f>
        <v>0</v>
      </c>
      <c r="X371" s="309"/>
      <c r="Y371" s="309"/>
    </row>
    <row r="372" spans="1:52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63</v>
      </c>
      <c r="U372" s="308">
        <f>IFERROR(SUM(U370:U370),"0")</f>
        <v>0</v>
      </c>
      <c r="V372" s="308">
        <f>IFERROR(SUM(V370:V370),"0")</f>
        <v>0</v>
      </c>
      <c r="W372" s="38"/>
      <c r="X372" s="309"/>
      <c r="Y372" s="309"/>
    </row>
    <row r="373" spans="1:52" ht="14.25" customHeight="1" x14ac:dyDescent="0.25">
      <c r="A373" s="385" t="s">
        <v>79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01"/>
      <c r="Y373" s="301"/>
    </row>
    <row r="374" spans="1:52" ht="27" customHeight="1" x14ac:dyDescent="0.25">
      <c r="A374" s="55" t="s">
        <v>497</v>
      </c>
      <c r="B374" s="55" t="s">
        <v>498</v>
      </c>
      <c r="C374" s="32">
        <v>4301032042</v>
      </c>
      <c r="D374" s="386">
        <v>4680115883017</v>
      </c>
      <c r="E374" s="330"/>
      <c r="F374" s="305">
        <v>0.03</v>
      </c>
      <c r="G374" s="33">
        <v>20</v>
      </c>
      <c r="H374" s="305">
        <v>0.6</v>
      </c>
      <c r="I374" s="305">
        <v>0.63</v>
      </c>
      <c r="J374" s="33">
        <v>350</v>
      </c>
      <c r="K374" s="34" t="s">
        <v>499</v>
      </c>
      <c r="L374" s="33">
        <v>60</v>
      </c>
      <c r="M374" s="58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8"/>
      <c r="O374" s="388"/>
      <c r="P374" s="388"/>
      <c r="Q374" s="330"/>
      <c r="R374" s="35"/>
      <c r="S374" s="35"/>
      <c r="T374" s="36" t="s">
        <v>63</v>
      </c>
      <c r="U374" s="306">
        <v>0</v>
      </c>
      <c r="V374" s="307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57" t="s">
        <v>1</v>
      </c>
    </row>
    <row r="375" spans="1:52" ht="27" customHeight="1" x14ac:dyDescent="0.25">
      <c r="A375" s="55" t="s">
        <v>500</v>
      </c>
      <c r="B375" s="55" t="s">
        <v>501</v>
      </c>
      <c r="C375" s="32">
        <v>4301032043</v>
      </c>
      <c r="D375" s="386">
        <v>4680115883031</v>
      </c>
      <c r="E375" s="330"/>
      <c r="F375" s="305">
        <v>0.03</v>
      </c>
      <c r="G375" s="33">
        <v>20</v>
      </c>
      <c r="H375" s="305">
        <v>0.6</v>
      </c>
      <c r="I375" s="305">
        <v>0.63</v>
      </c>
      <c r="J375" s="33">
        <v>350</v>
      </c>
      <c r="K375" s="34" t="s">
        <v>499</v>
      </c>
      <c r="L375" s="33">
        <v>60</v>
      </c>
      <c r="M375" s="58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58" t="s">
        <v>1</v>
      </c>
    </row>
    <row r="376" spans="1:52" ht="27" customHeight="1" x14ac:dyDescent="0.25">
      <c r="A376" s="55" t="s">
        <v>502</v>
      </c>
      <c r="B376" s="55" t="s">
        <v>503</v>
      </c>
      <c r="C376" s="32">
        <v>4301032041</v>
      </c>
      <c r="D376" s="386">
        <v>4680115883024</v>
      </c>
      <c r="E376" s="330"/>
      <c r="F376" s="305">
        <v>0.03</v>
      </c>
      <c r="G376" s="33">
        <v>20</v>
      </c>
      <c r="H376" s="305">
        <v>0.6</v>
      </c>
      <c r="I376" s="305">
        <v>0.63</v>
      </c>
      <c r="J376" s="33">
        <v>350</v>
      </c>
      <c r="K376" s="34" t="s">
        <v>499</v>
      </c>
      <c r="L376" s="33">
        <v>60</v>
      </c>
      <c r="M376" s="5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8"/>
      <c r="O376" s="388"/>
      <c r="P376" s="388"/>
      <c r="Q376" s="330"/>
      <c r="R376" s="35"/>
      <c r="S376" s="35"/>
      <c r="T376" s="36" t="s">
        <v>63</v>
      </c>
      <c r="U376" s="306">
        <v>0</v>
      </c>
      <c r="V376" s="307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59" t="s">
        <v>1</v>
      </c>
    </row>
    <row r="377" spans="1:52" x14ac:dyDescent="0.2">
      <c r="A377" s="390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65</v>
      </c>
      <c r="U377" s="308">
        <f>IFERROR(U374/H374,"0")+IFERROR(U375/H375,"0")+IFERROR(U376/H376,"0")</f>
        <v>0</v>
      </c>
      <c r="V377" s="308">
        <f>IFERROR(V374/H374,"0")+IFERROR(V375/H375,"0")+IFERROR(V376/H376,"0")</f>
        <v>0</v>
      </c>
      <c r="W377" s="308">
        <f>IFERROR(IF(W374="",0,W374),"0")+IFERROR(IF(W375="",0,W375),"0")+IFERROR(IF(W376="",0,W376),"0")</f>
        <v>0</v>
      </c>
      <c r="X377" s="309"/>
      <c r="Y377" s="309"/>
    </row>
    <row r="378" spans="1:52" x14ac:dyDescent="0.2">
      <c r="A378" s="314"/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91"/>
      <c r="M378" s="389" t="s">
        <v>64</v>
      </c>
      <c r="N378" s="342"/>
      <c r="O378" s="342"/>
      <c r="P378" s="342"/>
      <c r="Q378" s="342"/>
      <c r="R378" s="342"/>
      <c r="S378" s="343"/>
      <c r="T378" s="38" t="s">
        <v>63</v>
      </c>
      <c r="U378" s="308">
        <f>IFERROR(SUM(U374:U376),"0")</f>
        <v>0</v>
      </c>
      <c r="V378" s="308">
        <f>IFERROR(SUM(V374:V376),"0")</f>
        <v>0</v>
      </c>
      <c r="W378" s="38"/>
      <c r="X378" s="309"/>
      <c r="Y378" s="309"/>
    </row>
    <row r="379" spans="1:52" ht="14.25" customHeight="1" x14ac:dyDescent="0.25">
      <c r="A379" s="385" t="s">
        <v>91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1"/>
      <c r="Y379" s="301"/>
    </row>
    <row r="380" spans="1:52" ht="27" customHeight="1" x14ac:dyDescent="0.25">
      <c r="A380" s="55" t="s">
        <v>504</v>
      </c>
      <c r="B380" s="55" t="s">
        <v>505</v>
      </c>
      <c r="C380" s="32">
        <v>4301170009</v>
      </c>
      <c r="D380" s="386">
        <v>4680115882997</v>
      </c>
      <c r="E380" s="330"/>
      <c r="F380" s="305">
        <v>0.13</v>
      </c>
      <c r="G380" s="33">
        <v>10</v>
      </c>
      <c r="H380" s="305">
        <v>1.3</v>
      </c>
      <c r="I380" s="305">
        <v>1.46</v>
      </c>
      <c r="J380" s="33">
        <v>200</v>
      </c>
      <c r="K380" s="34" t="s">
        <v>499</v>
      </c>
      <c r="L380" s="33">
        <v>150</v>
      </c>
      <c r="M380" s="591" t="s">
        <v>506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0" t="s">
        <v>1</v>
      </c>
    </row>
    <row r="381" spans="1:52" x14ac:dyDescent="0.2">
      <c r="A381" s="390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91"/>
      <c r="M381" s="389" t="s">
        <v>64</v>
      </c>
      <c r="N381" s="342"/>
      <c r="O381" s="342"/>
      <c r="P381" s="342"/>
      <c r="Q381" s="342"/>
      <c r="R381" s="342"/>
      <c r="S381" s="343"/>
      <c r="T381" s="38" t="s">
        <v>65</v>
      </c>
      <c r="U381" s="308">
        <f>IFERROR(U380/H380,"0")</f>
        <v>0</v>
      </c>
      <c r="V381" s="308">
        <f>IFERROR(V380/H380,"0")</f>
        <v>0</v>
      </c>
      <c r="W381" s="308">
        <f>IFERROR(IF(W380="",0,W380),"0")</f>
        <v>0</v>
      </c>
      <c r="X381" s="309"/>
      <c r="Y381" s="309"/>
    </row>
    <row r="382" spans="1:52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63</v>
      </c>
      <c r="U382" s="308">
        <f>IFERROR(SUM(U380:U380),"0")</f>
        <v>0</v>
      </c>
      <c r="V382" s="308">
        <f>IFERROR(SUM(V380:V380),"0")</f>
        <v>0</v>
      </c>
      <c r="W382" s="38"/>
      <c r="X382" s="309"/>
      <c r="Y382" s="309"/>
    </row>
    <row r="383" spans="1:52" ht="16.5" customHeight="1" x14ac:dyDescent="0.25">
      <c r="A383" s="384" t="s">
        <v>507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02"/>
      <c r="Y383" s="302"/>
    </row>
    <row r="384" spans="1:52" ht="14.25" customHeight="1" x14ac:dyDescent="0.25">
      <c r="A384" s="385" t="s">
        <v>96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1"/>
      <c r="Y384" s="301"/>
    </row>
    <row r="385" spans="1:52" ht="27" customHeight="1" x14ac:dyDescent="0.25">
      <c r="A385" s="55" t="s">
        <v>508</v>
      </c>
      <c r="B385" s="55" t="s">
        <v>509</v>
      </c>
      <c r="C385" s="32">
        <v>4301020196</v>
      </c>
      <c r="D385" s="386">
        <v>4607091389388</v>
      </c>
      <c r="E385" s="330"/>
      <c r="F385" s="305">
        <v>1.3</v>
      </c>
      <c r="G385" s="33">
        <v>4</v>
      </c>
      <c r="H385" s="305">
        <v>5.2</v>
      </c>
      <c r="I385" s="305">
        <v>5.6079999999999997</v>
      </c>
      <c r="J385" s="33">
        <v>104</v>
      </c>
      <c r="K385" s="34" t="s">
        <v>126</v>
      </c>
      <c r="L385" s="33">
        <v>35</v>
      </c>
      <c r="M385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510</v>
      </c>
      <c r="B386" s="55" t="s">
        <v>511</v>
      </c>
      <c r="C386" s="32">
        <v>4301020185</v>
      </c>
      <c r="D386" s="386">
        <v>4607091389364</v>
      </c>
      <c r="E386" s="330"/>
      <c r="F386" s="305">
        <v>0.42</v>
      </c>
      <c r="G386" s="33">
        <v>6</v>
      </c>
      <c r="H386" s="305">
        <v>2.52</v>
      </c>
      <c r="I386" s="305">
        <v>2.75</v>
      </c>
      <c r="J386" s="33">
        <v>156</v>
      </c>
      <c r="K386" s="34" t="s">
        <v>126</v>
      </c>
      <c r="L386" s="33">
        <v>35</v>
      </c>
      <c r="M386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2" t="s">
        <v>1</v>
      </c>
    </row>
    <row r="387" spans="1:52" x14ac:dyDescent="0.2">
      <c r="A387" s="390"/>
      <c r="B387" s="314"/>
      <c r="C387" s="314"/>
      <c r="D387" s="314"/>
      <c r="E387" s="314"/>
      <c r="F387" s="314"/>
      <c r="G387" s="314"/>
      <c r="H387" s="314"/>
      <c r="I387" s="314"/>
      <c r="J387" s="314"/>
      <c r="K387" s="314"/>
      <c r="L387" s="391"/>
      <c r="M387" s="389" t="s">
        <v>64</v>
      </c>
      <c r="N387" s="342"/>
      <c r="O387" s="342"/>
      <c r="P387" s="342"/>
      <c r="Q387" s="342"/>
      <c r="R387" s="342"/>
      <c r="S387" s="343"/>
      <c r="T387" s="38" t="s">
        <v>65</v>
      </c>
      <c r="U387" s="308">
        <f>IFERROR(U385/H385,"0")+IFERROR(U386/H386,"0")</f>
        <v>0</v>
      </c>
      <c r="V387" s="308">
        <f>IFERROR(V385/H385,"0")+IFERROR(V386/H386,"0")</f>
        <v>0</v>
      </c>
      <c r="W387" s="308">
        <f>IFERROR(IF(W385="",0,W385),"0")+IFERROR(IF(W386="",0,W386),"0")</f>
        <v>0</v>
      </c>
      <c r="X387" s="309"/>
      <c r="Y387" s="309"/>
    </row>
    <row r="388" spans="1:52" x14ac:dyDescent="0.2">
      <c r="A388" s="314"/>
      <c r="B388" s="314"/>
      <c r="C388" s="314"/>
      <c r="D388" s="314"/>
      <c r="E388" s="314"/>
      <c r="F388" s="314"/>
      <c r="G388" s="314"/>
      <c r="H388" s="314"/>
      <c r="I388" s="314"/>
      <c r="J388" s="314"/>
      <c r="K388" s="314"/>
      <c r="L388" s="391"/>
      <c r="M388" s="389" t="s">
        <v>64</v>
      </c>
      <c r="N388" s="342"/>
      <c r="O388" s="342"/>
      <c r="P388" s="342"/>
      <c r="Q388" s="342"/>
      <c r="R388" s="342"/>
      <c r="S388" s="343"/>
      <c r="T388" s="38" t="s">
        <v>63</v>
      </c>
      <c r="U388" s="308">
        <f>IFERROR(SUM(U385:U386),"0")</f>
        <v>0</v>
      </c>
      <c r="V388" s="308">
        <f>IFERROR(SUM(V385:V386),"0")</f>
        <v>0</v>
      </c>
      <c r="W388" s="38"/>
      <c r="X388" s="309"/>
      <c r="Y388" s="309"/>
    </row>
    <row r="389" spans="1:52" ht="14.25" customHeight="1" x14ac:dyDescent="0.25">
      <c r="A389" s="385" t="s">
        <v>59</v>
      </c>
      <c r="B389" s="314"/>
      <c r="C389" s="314"/>
      <c r="D389" s="314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  <c r="S389" s="314"/>
      <c r="T389" s="314"/>
      <c r="U389" s="314"/>
      <c r="V389" s="314"/>
      <c r="W389" s="314"/>
      <c r="X389" s="301"/>
      <c r="Y389" s="301"/>
    </row>
    <row r="390" spans="1:52" ht="27" customHeight="1" x14ac:dyDescent="0.25">
      <c r="A390" s="55" t="s">
        <v>512</v>
      </c>
      <c r="B390" s="55" t="s">
        <v>513</v>
      </c>
      <c r="C390" s="32">
        <v>4301031179</v>
      </c>
      <c r="D390" s="386">
        <v>4607091389739</v>
      </c>
      <c r="E390" s="330"/>
      <c r="F390" s="305">
        <v>0.7</v>
      </c>
      <c r="G390" s="33">
        <v>6</v>
      </c>
      <c r="H390" s="305">
        <v>4.2</v>
      </c>
      <c r="I390" s="305">
        <v>4.43</v>
      </c>
      <c r="J390" s="33">
        <v>156</v>
      </c>
      <c r="K390" s="34" t="s">
        <v>62</v>
      </c>
      <c r="L390" s="33">
        <v>45</v>
      </c>
      <c r="M390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300</v>
      </c>
      <c r="V390" s="307">
        <f t="shared" ref="V390:V396" si="17">IFERROR(IF(U390="",0,CEILING((U390/$H390),1)*$H390),"")</f>
        <v>302.40000000000003</v>
      </c>
      <c r="W390" s="37">
        <f>IFERROR(IF(V390=0,"",ROUNDUP(V390/H390,0)*0.00753),"")</f>
        <v>0.54215999999999998</v>
      </c>
      <c r="X390" s="57"/>
      <c r="Y390" s="58"/>
      <c r="AC390" s="59"/>
      <c r="AZ390" s="263" t="s">
        <v>1</v>
      </c>
    </row>
    <row r="391" spans="1:52" ht="27" customHeight="1" x14ac:dyDescent="0.25">
      <c r="A391" s="55" t="s">
        <v>514</v>
      </c>
      <c r="B391" s="55" t="s">
        <v>515</v>
      </c>
      <c r="C391" s="32">
        <v>4301031247</v>
      </c>
      <c r="D391" s="386">
        <v>4680115883048</v>
      </c>
      <c r="E391" s="330"/>
      <c r="F391" s="305">
        <v>1</v>
      </c>
      <c r="G391" s="33">
        <v>4</v>
      </c>
      <c r="H391" s="305">
        <v>4</v>
      </c>
      <c r="I391" s="305">
        <v>4.21</v>
      </c>
      <c r="J391" s="33">
        <v>120</v>
      </c>
      <c r="K391" s="34" t="s">
        <v>62</v>
      </c>
      <c r="L391" s="33">
        <v>40</v>
      </c>
      <c r="M391" s="5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4" t="s">
        <v>1</v>
      </c>
    </row>
    <row r="392" spans="1:52" ht="27" customHeight="1" x14ac:dyDescent="0.25">
      <c r="A392" s="55" t="s">
        <v>516</v>
      </c>
      <c r="B392" s="55" t="s">
        <v>517</v>
      </c>
      <c r="C392" s="32">
        <v>4301031176</v>
      </c>
      <c r="D392" s="386">
        <v>4607091389425</v>
      </c>
      <c r="E392" s="330"/>
      <c r="F392" s="305">
        <v>0.35</v>
      </c>
      <c r="G392" s="33">
        <v>6</v>
      </c>
      <c r="H392" s="305">
        <v>2.1</v>
      </c>
      <c r="I392" s="305">
        <v>2.23</v>
      </c>
      <c r="J392" s="33">
        <v>234</v>
      </c>
      <c r="K392" s="34" t="s">
        <v>62</v>
      </c>
      <c r="L392" s="33">
        <v>45</v>
      </c>
      <c r="M392" s="5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8"/>
      <c r="O392" s="388"/>
      <c r="P392" s="388"/>
      <c r="Q392" s="330"/>
      <c r="R392" s="35"/>
      <c r="S392" s="35"/>
      <c r="T392" s="36" t="s">
        <v>63</v>
      </c>
      <c r="U392" s="306">
        <v>16.8</v>
      </c>
      <c r="V392" s="307">
        <f t="shared" si="17"/>
        <v>16.8</v>
      </c>
      <c r="W392" s="37">
        <f>IFERROR(IF(V392=0,"",ROUNDUP(V392/H392,0)*0.00502),"")</f>
        <v>4.0160000000000001E-2</v>
      </c>
      <c r="X392" s="57"/>
      <c r="Y392" s="58"/>
      <c r="AC392" s="59"/>
      <c r="AZ392" s="265" t="s">
        <v>1</v>
      </c>
    </row>
    <row r="393" spans="1:52" ht="27" customHeight="1" x14ac:dyDescent="0.25">
      <c r="A393" s="55" t="s">
        <v>518</v>
      </c>
      <c r="B393" s="55" t="s">
        <v>519</v>
      </c>
      <c r="C393" s="32">
        <v>4301031215</v>
      </c>
      <c r="D393" s="386">
        <v>4680115882911</v>
      </c>
      <c r="E393" s="330"/>
      <c r="F393" s="305">
        <v>0.4</v>
      </c>
      <c r="G393" s="33">
        <v>6</v>
      </c>
      <c r="H393" s="305">
        <v>2.4</v>
      </c>
      <c r="I393" s="305">
        <v>2.5299999999999998</v>
      </c>
      <c r="J393" s="33">
        <v>234</v>
      </c>
      <c r="K393" s="34" t="s">
        <v>62</v>
      </c>
      <c r="L393" s="33">
        <v>40</v>
      </c>
      <c r="M393" s="597" t="s">
        <v>520</v>
      </c>
      <c r="N393" s="388"/>
      <c r="O393" s="388"/>
      <c r="P393" s="388"/>
      <c r="Q393" s="330"/>
      <c r="R393" s="35"/>
      <c r="S393" s="35"/>
      <c r="T393" s="36" t="s">
        <v>63</v>
      </c>
      <c r="U393" s="306">
        <v>0</v>
      </c>
      <c r="V393" s="307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6" t="s">
        <v>1</v>
      </c>
    </row>
    <row r="394" spans="1:52" ht="27" customHeight="1" x14ac:dyDescent="0.25">
      <c r="A394" s="55" t="s">
        <v>521</v>
      </c>
      <c r="B394" s="55" t="s">
        <v>522</v>
      </c>
      <c r="C394" s="32">
        <v>4301031167</v>
      </c>
      <c r="D394" s="386">
        <v>4680115880771</v>
      </c>
      <c r="E394" s="330"/>
      <c r="F394" s="305">
        <v>0.28000000000000003</v>
      </c>
      <c r="G394" s="33">
        <v>6</v>
      </c>
      <c r="H394" s="305">
        <v>1.68</v>
      </c>
      <c r="I394" s="305">
        <v>1.81</v>
      </c>
      <c r="J394" s="33">
        <v>234</v>
      </c>
      <c r="K394" s="34" t="s">
        <v>62</v>
      </c>
      <c r="L394" s="33">
        <v>45</v>
      </c>
      <c r="M394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8"/>
      <c r="O394" s="388"/>
      <c r="P394" s="388"/>
      <c r="Q394" s="330"/>
      <c r="R394" s="35"/>
      <c r="S394" s="35"/>
      <c r="T394" s="36" t="s">
        <v>63</v>
      </c>
      <c r="U394" s="306">
        <v>0</v>
      </c>
      <c r="V394" s="307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67" t="s">
        <v>1</v>
      </c>
    </row>
    <row r="395" spans="1:52" ht="27" customHeight="1" x14ac:dyDescent="0.25">
      <c r="A395" s="55" t="s">
        <v>523</v>
      </c>
      <c r="B395" s="55" t="s">
        <v>524</v>
      </c>
      <c r="C395" s="32">
        <v>4301031173</v>
      </c>
      <c r="D395" s="386">
        <v>4607091389500</v>
      </c>
      <c r="E395" s="330"/>
      <c r="F395" s="305">
        <v>0.35</v>
      </c>
      <c r="G395" s="33">
        <v>6</v>
      </c>
      <c r="H395" s="305">
        <v>2.1</v>
      </c>
      <c r="I395" s="305">
        <v>2.23</v>
      </c>
      <c r="J395" s="33">
        <v>234</v>
      </c>
      <c r="K395" s="34" t="s">
        <v>62</v>
      </c>
      <c r="L395" s="33">
        <v>45</v>
      </c>
      <c r="M39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0</v>
      </c>
      <c r="V395" s="307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68" t="s">
        <v>1</v>
      </c>
    </row>
    <row r="396" spans="1:52" ht="27" customHeight="1" x14ac:dyDescent="0.25">
      <c r="A396" s="55" t="s">
        <v>525</v>
      </c>
      <c r="B396" s="55" t="s">
        <v>526</v>
      </c>
      <c r="C396" s="32">
        <v>4301031103</v>
      </c>
      <c r="D396" s="386">
        <v>4680115881983</v>
      </c>
      <c r="E396" s="330"/>
      <c r="F396" s="305">
        <v>0.28000000000000003</v>
      </c>
      <c r="G396" s="33">
        <v>4</v>
      </c>
      <c r="H396" s="305">
        <v>1.1200000000000001</v>
      </c>
      <c r="I396" s="305">
        <v>1.252</v>
      </c>
      <c r="J396" s="33">
        <v>234</v>
      </c>
      <c r="K396" s="34" t="s">
        <v>62</v>
      </c>
      <c r="L396" s="33">
        <v>40</v>
      </c>
      <c r="M396" s="6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8"/>
      <c r="O396" s="388"/>
      <c r="P396" s="388"/>
      <c r="Q396" s="330"/>
      <c r="R396" s="35"/>
      <c r="S396" s="35"/>
      <c r="T396" s="36" t="s">
        <v>63</v>
      </c>
      <c r="U396" s="306">
        <v>0</v>
      </c>
      <c r="V396" s="307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69" t="s">
        <v>1</v>
      </c>
    </row>
    <row r="397" spans="1:52" x14ac:dyDescent="0.2">
      <c r="A397" s="390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65</v>
      </c>
      <c r="U397" s="308">
        <f>IFERROR(U390/H390,"0")+IFERROR(U391/H391,"0")+IFERROR(U392/H392,"0")+IFERROR(U393/H393,"0")+IFERROR(U394/H394,"0")+IFERROR(U395/H395,"0")+IFERROR(U396/H396,"0")</f>
        <v>79.428571428571431</v>
      </c>
      <c r="V397" s="308">
        <f>IFERROR(V390/H390,"0")+IFERROR(V391/H391,"0")+IFERROR(V392/H392,"0")+IFERROR(V393/H393,"0")+IFERROR(V394/H394,"0")+IFERROR(V395/H395,"0")+IFERROR(V396/H396,"0")</f>
        <v>80</v>
      </c>
      <c r="W397" s="308">
        <f>IFERROR(IF(W390="",0,W390),"0")+IFERROR(IF(W391="",0,W391),"0")+IFERROR(IF(W392="",0,W392),"0")+IFERROR(IF(W393="",0,W393),"0")+IFERROR(IF(W394="",0,W394),"0")+IFERROR(IF(W395="",0,W395),"0")+IFERROR(IF(W396="",0,W396),"0")</f>
        <v>0.58231999999999995</v>
      </c>
      <c r="X397" s="309"/>
      <c r="Y397" s="309"/>
    </row>
    <row r="398" spans="1:52" x14ac:dyDescent="0.2">
      <c r="A398" s="314"/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91"/>
      <c r="M398" s="389" t="s">
        <v>64</v>
      </c>
      <c r="N398" s="342"/>
      <c r="O398" s="342"/>
      <c r="P398" s="342"/>
      <c r="Q398" s="342"/>
      <c r="R398" s="342"/>
      <c r="S398" s="343"/>
      <c r="T398" s="38" t="s">
        <v>63</v>
      </c>
      <c r="U398" s="308">
        <f>IFERROR(SUM(U390:U396),"0")</f>
        <v>316.8</v>
      </c>
      <c r="V398" s="308">
        <f>IFERROR(SUM(V390:V396),"0")</f>
        <v>319.20000000000005</v>
      </c>
      <c r="W398" s="38"/>
      <c r="X398" s="309"/>
      <c r="Y398" s="309"/>
    </row>
    <row r="399" spans="1:52" ht="14.25" customHeight="1" x14ac:dyDescent="0.25">
      <c r="A399" s="385" t="s">
        <v>79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01"/>
      <c r="Y399" s="301"/>
    </row>
    <row r="400" spans="1:52" ht="27" customHeight="1" x14ac:dyDescent="0.25">
      <c r="A400" s="55" t="s">
        <v>527</v>
      </c>
      <c r="B400" s="55" t="s">
        <v>528</v>
      </c>
      <c r="C400" s="32">
        <v>4301032044</v>
      </c>
      <c r="D400" s="386">
        <v>4680115883000</v>
      </c>
      <c r="E400" s="330"/>
      <c r="F400" s="305">
        <v>0.03</v>
      </c>
      <c r="G400" s="33">
        <v>20</v>
      </c>
      <c r="H400" s="305">
        <v>0.6</v>
      </c>
      <c r="I400" s="305">
        <v>0.63</v>
      </c>
      <c r="J400" s="33">
        <v>350</v>
      </c>
      <c r="K400" s="34" t="s">
        <v>499</v>
      </c>
      <c r="L400" s="33">
        <v>60</v>
      </c>
      <c r="M400" s="60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8"/>
      <c r="O400" s="388"/>
      <c r="P400" s="388"/>
      <c r="Q400" s="330"/>
      <c r="R400" s="35"/>
      <c r="S400" s="35"/>
      <c r="T400" s="36" t="s">
        <v>63</v>
      </c>
      <c r="U400" s="306">
        <v>0</v>
      </c>
      <c r="V400" s="307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0" t="s">
        <v>1</v>
      </c>
    </row>
    <row r="401" spans="1:52" x14ac:dyDescent="0.2">
      <c r="A401" s="390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65</v>
      </c>
      <c r="U401" s="308">
        <f>IFERROR(U400/H400,"0")</f>
        <v>0</v>
      </c>
      <c r="V401" s="308">
        <f>IFERROR(V400/H400,"0")</f>
        <v>0</v>
      </c>
      <c r="W401" s="308">
        <f>IFERROR(IF(W400="",0,W400),"0")</f>
        <v>0</v>
      </c>
      <c r="X401" s="309"/>
      <c r="Y401" s="309"/>
    </row>
    <row r="402" spans="1:52" x14ac:dyDescent="0.2">
      <c r="A402" s="314"/>
      <c r="B402" s="314"/>
      <c r="C402" s="314"/>
      <c r="D402" s="314"/>
      <c r="E402" s="314"/>
      <c r="F402" s="314"/>
      <c r="G402" s="314"/>
      <c r="H402" s="314"/>
      <c r="I402" s="314"/>
      <c r="J402" s="314"/>
      <c r="K402" s="314"/>
      <c r="L402" s="391"/>
      <c r="M402" s="389" t="s">
        <v>64</v>
      </c>
      <c r="N402" s="342"/>
      <c r="O402" s="342"/>
      <c r="P402" s="342"/>
      <c r="Q402" s="342"/>
      <c r="R402" s="342"/>
      <c r="S402" s="343"/>
      <c r="T402" s="38" t="s">
        <v>63</v>
      </c>
      <c r="U402" s="308">
        <f>IFERROR(SUM(U400:U400),"0")</f>
        <v>0</v>
      </c>
      <c r="V402" s="308">
        <f>IFERROR(SUM(V400:V400),"0")</f>
        <v>0</v>
      </c>
      <c r="W402" s="38"/>
      <c r="X402" s="309"/>
      <c r="Y402" s="309"/>
    </row>
    <row r="403" spans="1:52" ht="14.25" customHeight="1" x14ac:dyDescent="0.25">
      <c r="A403" s="385" t="s">
        <v>91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1"/>
      <c r="Y403" s="301"/>
    </row>
    <row r="404" spans="1:52" ht="27" customHeight="1" x14ac:dyDescent="0.25">
      <c r="A404" s="55" t="s">
        <v>529</v>
      </c>
      <c r="B404" s="55" t="s">
        <v>530</v>
      </c>
      <c r="C404" s="32">
        <v>4301170008</v>
      </c>
      <c r="D404" s="386">
        <v>4680115882980</v>
      </c>
      <c r="E404" s="330"/>
      <c r="F404" s="305">
        <v>0.13</v>
      </c>
      <c r="G404" s="33">
        <v>10</v>
      </c>
      <c r="H404" s="305">
        <v>1.3</v>
      </c>
      <c r="I404" s="305">
        <v>1.46</v>
      </c>
      <c r="J404" s="33">
        <v>200</v>
      </c>
      <c r="K404" s="34" t="s">
        <v>499</v>
      </c>
      <c r="L404" s="33">
        <v>150</v>
      </c>
      <c r="M404" s="60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8"/>
      <c r="O404" s="388"/>
      <c r="P404" s="388"/>
      <c r="Q404" s="330"/>
      <c r="R404" s="35"/>
      <c r="S404" s="35"/>
      <c r="T404" s="36" t="s">
        <v>63</v>
      </c>
      <c r="U404" s="306">
        <v>0</v>
      </c>
      <c r="V404" s="307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1" t="s">
        <v>1</v>
      </c>
    </row>
    <row r="405" spans="1:52" x14ac:dyDescent="0.2">
      <c r="A405" s="390"/>
      <c r="B405" s="314"/>
      <c r="C405" s="314"/>
      <c r="D405" s="314"/>
      <c r="E405" s="314"/>
      <c r="F405" s="314"/>
      <c r="G405" s="314"/>
      <c r="H405" s="314"/>
      <c r="I405" s="314"/>
      <c r="J405" s="314"/>
      <c r="K405" s="314"/>
      <c r="L405" s="391"/>
      <c r="M405" s="389" t="s">
        <v>64</v>
      </c>
      <c r="N405" s="342"/>
      <c r="O405" s="342"/>
      <c r="P405" s="342"/>
      <c r="Q405" s="342"/>
      <c r="R405" s="342"/>
      <c r="S405" s="343"/>
      <c r="T405" s="38" t="s">
        <v>65</v>
      </c>
      <c r="U405" s="308">
        <f>IFERROR(U404/H404,"0")</f>
        <v>0</v>
      </c>
      <c r="V405" s="308">
        <f>IFERROR(V404/H404,"0")</f>
        <v>0</v>
      </c>
      <c r="W405" s="308">
        <f>IFERROR(IF(W404="",0,W404),"0")</f>
        <v>0</v>
      </c>
      <c r="X405" s="309"/>
      <c r="Y405" s="309"/>
    </row>
    <row r="406" spans="1:52" x14ac:dyDescent="0.2">
      <c r="A406" s="314"/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91"/>
      <c r="M406" s="389" t="s">
        <v>64</v>
      </c>
      <c r="N406" s="342"/>
      <c r="O406" s="342"/>
      <c r="P406" s="342"/>
      <c r="Q406" s="342"/>
      <c r="R406" s="342"/>
      <c r="S406" s="343"/>
      <c r="T406" s="38" t="s">
        <v>63</v>
      </c>
      <c r="U406" s="308">
        <f>IFERROR(SUM(U404:U404),"0")</f>
        <v>0</v>
      </c>
      <c r="V406" s="308">
        <f>IFERROR(SUM(V404:V404),"0")</f>
        <v>0</v>
      </c>
      <c r="W406" s="38"/>
      <c r="X406" s="309"/>
      <c r="Y406" s="309"/>
    </row>
    <row r="407" spans="1:52" ht="27.75" customHeight="1" x14ac:dyDescent="0.2">
      <c r="A407" s="382" t="s">
        <v>531</v>
      </c>
      <c r="B407" s="383"/>
      <c r="C407" s="383"/>
      <c r="D407" s="383"/>
      <c r="E407" s="383"/>
      <c r="F407" s="383"/>
      <c r="G407" s="383"/>
      <c r="H407" s="383"/>
      <c r="I407" s="383"/>
      <c r="J407" s="383"/>
      <c r="K407" s="383"/>
      <c r="L407" s="383"/>
      <c r="M407" s="383"/>
      <c r="N407" s="383"/>
      <c r="O407" s="383"/>
      <c r="P407" s="383"/>
      <c r="Q407" s="383"/>
      <c r="R407" s="383"/>
      <c r="S407" s="383"/>
      <c r="T407" s="383"/>
      <c r="U407" s="383"/>
      <c r="V407" s="383"/>
      <c r="W407" s="383"/>
      <c r="X407" s="49"/>
      <c r="Y407" s="49"/>
    </row>
    <row r="408" spans="1:52" ht="16.5" customHeight="1" x14ac:dyDescent="0.25">
      <c r="A408" s="384" t="s">
        <v>531</v>
      </c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  <c r="S408" s="314"/>
      <c r="T408" s="314"/>
      <c r="U408" s="314"/>
      <c r="V408" s="314"/>
      <c r="W408" s="314"/>
      <c r="X408" s="302"/>
      <c r="Y408" s="302"/>
    </row>
    <row r="409" spans="1:52" ht="14.25" customHeight="1" x14ac:dyDescent="0.25">
      <c r="A409" s="385" t="s">
        <v>103</v>
      </c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  <c r="S409" s="314"/>
      <c r="T409" s="314"/>
      <c r="U409" s="314"/>
      <c r="V409" s="314"/>
      <c r="W409" s="314"/>
      <c r="X409" s="301"/>
      <c r="Y409" s="301"/>
    </row>
    <row r="410" spans="1:52" ht="27" customHeight="1" x14ac:dyDescent="0.25">
      <c r="A410" s="55" t="s">
        <v>532</v>
      </c>
      <c r="B410" s="55" t="s">
        <v>533</v>
      </c>
      <c r="C410" s="32">
        <v>4301011371</v>
      </c>
      <c r="D410" s="386">
        <v>4607091389067</v>
      </c>
      <c r="E410" s="330"/>
      <c r="F410" s="305">
        <v>0.88</v>
      </c>
      <c r="G410" s="33">
        <v>6</v>
      </c>
      <c r="H410" s="305">
        <v>5.28</v>
      </c>
      <c r="I410" s="305">
        <v>5.64</v>
      </c>
      <c r="J410" s="33">
        <v>104</v>
      </c>
      <c r="K410" s="34" t="s">
        <v>126</v>
      </c>
      <c r="L410" s="33">
        <v>55</v>
      </c>
      <c r="M410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2" t="s">
        <v>1</v>
      </c>
    </row>
    <row r="411" spans="1:52" ht="27" customHeight="1" x14ac:dyDescent="0.25">
      <c r="A411" s="55" t="s">
        <v>534</v>
      </c>
      <c r="B411" s="55" t="s">
        <v>535</v>
      </c>
      <c r="C411" s="32">
        <v>4301011363</v>
      </c>
      <c r="D411" s="386">
        <v>4607091383522</v>
      </c>
      <c r="E411" s="330"/>
      <c r="F411" s="305">
        <v>0.88</v>
      </c>
      <c r="G411" s="33">
        <v>6</v>
      </c>
      <c r="H411" s="305">
        <v>5.28</v>
      </c>
      <c r="I411" s="305">
        <v>5.64</v>
      </c>
      <c r="J411" s="33">
        <v>104</v>
      </c>
      <c r="K411" s="34" t="s">
        <v>99</v>
      </c>
      <c r="L411" s="33">
        <v>55</v>
      </c>
      <c r="M411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3" t="s">
        <v>1</v>
      </c>
    </row>
    <row r="412" spans="1:52" ht="27" customHeight="1" x14ac:dyDescent="0.25">
      <c r="A412" s="55" t="s">
        <v>536</v>
      </c>
      <c r="B412" s="55" t="s">
        <v>537</v>
      </c>
      <c r="C412" s="32">
        <v>4301011431</v>
      </c>
      <c r="D412" s="386">
        <v>4607091384437</v>
      </c>
      <c r="E412" s="330"/>
      <c r="F412" s="305">
        <v>0.88</v>
      </c>
      <c r="G412" s="33">
        <v>6</v>
      </c>
      <c r="H412" s="305">
        <v>5.28</v>
      </c>
      <c r="I412" s="305">
        <v>5.64</v>
      </c>
      <c r="J412" s="33">
        <v>104</v>
      </c>
      <c r="K412" s="34" t="s">
        <v>99</v>
      </c>
      <c r="L412" s="33">
        <v>50</v>
      </c>
      <c r="M412" s="60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4" t="s">
        <v>1</v>
      </c>
    </row>
    <row r="413" spans="1:52" ht="27" customHeight="1" x14ac:dyDescent="0.25">
      <c r="A413" s="55" t="s">
        <v>538</v>
      </c>
      <c r="B413" s="55" t="s">
        <v>539</v>
      </c>
      <c r="C413" s="32">
        <v>4301011365</v>
      </c>
      <c r="D413" s="386">
        <v>4607091389104</v>
      </c>
      <c r="E413" s="330"/>
      <c r="F413" s="305">
        <v>0.88</v>
      </c>
      <c r="G413" s="33">
        <v>6</v>
      </c>
      <c r="H413" s="305">
        <v>5.28</v>
      </c>
      <c r="I413" s="305">
        <v>5.64</v>
      </c>
      <c r="J413" s="33">
        <v>104</v>
      </c>
      <c r="K413" s="34" t="s">
        <v>99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50</v>
      </c>
      <c r="V413" s="307">
        <f t="shared" si="18"/>
        <v>52.800000000000004</v>
      </c>
      <c r="W413" s="37">
        <f>IFERROR(IF(V413=0,"",ROUNDUP(V413/H413,0)*0.01196),"")</f>
        <v>0.1196</v>
      </c>
      <c r="X413" s="57"/>
      <c r="Y413" s="58"/>
      <c r="AC413" s="59"/>
      <c r="AZ413" s="275" t="s">
        <v>1</v>
      </c>
    </row>
    <row r="414" spans="1:52" ht="27" customHeight="1" x14ac:dyDescent="0.25">
      <c r="A414" s="55" t="s">
        <v>540</v>
      </c>
      <c r="B414" s="55" t="s">
        <v>541</v>
      </c>
      <c r="C414" s="32">
        <v>4301011367</v>
      </c>
      <c r="D414" s="386">
        <v>4680115880603</v>
      </c>
      <c r="E414" s="330"/>
      <c r="F414" s="305">
        <v>0.6</v>
      </c>
      <c r="G414" s="33">
        <v>6</v>
      </c>
      <c r="H414" s="305">
        <v>3.6</v>
      </c>
      <c r="I414" s="305">
        <v>3.84</v>
      </c>
      <c r="J414" s="33">
        <v>120</v>
      </c>
      <c r="K414" s="34" t="s">
        <v>99</v>
      </c>
      <c r="L414" s="33">
        <v>55</v>
      </c>
      <c r="M414" s="60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8"/>
      <c r="O414" s="388"/>
      <c r="P414" s="388"/>
      <c r="Q414" s="330"/>
      <c r="R414" s="35"/>
      <c r="S414" s="35"/>
      <c r="T414" s="36" t="s">
        <v>63</v>
      </c>
      <c r="U414" s="306">
        <v>0</v>
      </c>
      <c r="V414" s="307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6" t="s">
        <v>1</v>
      </c>
    </row>
    <row r="415" spans="1:52" ht="27" customHeight="1" x14ac:dyDescent="0.25">
      <c r="A415" s="55" t="s">
        <v>542</v>
      </c>
      <c r="B415" s="55" t="s">
        <v>543</v>
      </c>
      <c r="C415" s="32">
        <v>4301011168</v>
      </c>
      <c r="D415" s="386">
        <v>4607091389999</v>
      </c>
      <c r="E415" s="330"/>
      <c r="F415" s="305">
        <v>0.6</v>
      </c>
      <c r="G415" s="33">
        <v>6</v>
      </c>
      <c r="H415" s="305">
        <v>3.6</v>
      </c>
      <c r="I415" s="305">
        <v>3.84</v>
      </c>
      <c r="J415" s="33">
        <v>120</v>
      </c>
      <c r="K415" s="34" t="s">
        <v>99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8"/>
      <c r="O415" s="388"/>
      <c r="P415" s="388"/>
      <c r="Q415" s="330"/>
      <c r="R415" s="35"/>
      <c r="S415" s="35"/>
      <c r="T415" s="36" t="s">
        <v>63</v>
      </c>
      <c r="U415" s="306">
        <v>0</v>
      </c>
      <c r="V415" s="307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77" t="s">
        <v>1</v>
      </c>
    </row>
    <row r="416" spans="1:52" ht="27" customHeight="1" x14ac:dyDescent="0.25">
      <c r="A416" s="55" t="s">
        <v>544</v>
      </c>
      <c r="B416" s="55" t="s">
        <v>545</v>
      </c>
      <c r="C416" s="32">
        <v>4301011372</v>
      </c>
      <c r="D416" s="386">
        <v>4680115882782</v>
      </c>
      <c r="E416" s="330"/>
      <c r="F416" s="305">
        <v>0.6</v>
      </c>
      <c r="G416" s="33">
        <v>6</v>
      </c>
      <c r="H416" s="305">
        <v>3.6</v>
      </c>
      <c r="I416" s="305">
        <v>3.84</v>
      </c>
      <c r="J416" s="33">
        <v>120</v>
      </c>
      <c r="K416" s="34" t="s">
        <v>99</v>
      </c>
      <c r="L416" s="33">
        <v>50</v>
      </c>
      <c r="M416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8"/>
      <c r="O416" s="388"/>
      <c r="P416" s="388"/>
      <c r="Q416" s="330"/>
      <c r="R416" s="35"/>
      <c r="S416" s="35"/>
      <c r="T416" s="36" t="s">
        <v>63</v>
      </c>
      <c r="U416" s="306">
        <v>0</v>
      </c>
      <c r="V416" s="307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78" t="s">
        <v>1</v>
      </c>
    </row>
    <row r="417" spans="1:52" ht="27" customHeight="1" x14ac:dyDescent="0.25">
      <c r="A417" s="55" t="s">
        <v>546</v>
      </c>
      <c r="B417" s="55" t="s">
        <v>547</v>
      </c>
      <c r="C417" s="32">
        <v>4301011190</v>
      </c>
      <c r="D417" s="386">
        <v>4607091389098</v>
      </c>
      <c r="E417" s="330"/>
      <c r="F417" s="305">
        <v>0.4</v>
      </c>
      <c r="G417" s="33">
        <v>6</v>
      </c>
      <c r="H417" s="305">
        <v>2.4</v>
      </c>
      <c r="I417" s="305">
        <v>2.6</v>
      </c>
      <c r="J417" s="33">
        <v>156</v>
      </c>
      <c r="K417" s="34" t="s">
        <v>126</v>
      </c>
      <c r="L417" s="33">
        <v>50</v>
      </c>
      <c r="M417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79" t="s">
        <v>1</v>
      </c>
    </row>
    <row r="418" spans="1:52" ht="27" customHeight="1" x14ac:dyDescent="0.25">
      <c r="A418" s="55" t="s">
        <v>548</v>
      </c>
      <c r="B418" s="55" t="s">
        <v>549</v>
      </c>
      <c r="C418" s="32">
        <v>4301011366</v>
      </c>
      <c r="D418" s="386">
        <v>4607091389982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99</v>
      </c>
      <c r="L418" s="33">
        <v>55</v>
      </c>
      <c r="M418" s="6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IFERROR(U410/H410,"0")+IFERROR(U411/H411,"0")+IFERROR(U412/H412,"0")+IFERROR(U413/H413,"0")+IFERROR(U414/H414,"0")+IFERROR(U415/H415,"0")+IFERROR(U416/H416,"0")+IFERROR(U417/H417,"0")+IFERROR(U418/H418,"0")</f>
        <v>9.4696969696969688</v>
      </c>
      <c r="V419" s="308">
        <f>IFERROR(V410/H410,"0")+IFERROR(V411/H411,"0")+IFERROR(V412/H412,"0")+IFERROR(V413/H413,"0")+IFERROR(V414/H414,"0")+IFERROR(V415/H415,"0")+IFERROR(V416/H416,"0")+IFERROR(V417/H417,"0")+IFERROR(V418/H418,"0")</f>
        <v>10</v>
      </c>
      <c r="W419" s="308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0.1196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IFERROR(SUM(U410:U418),"0")</f>
        <v>50</v>
      </c>
      <c r="V420" s="308">
        <f>IFERROR(SUM(V410:V418),"0")</f>
        <v>52.800000000000004</v>
      </c>
      <c r="W420" s="38"/>
      <c r="X420" s="309"/>
      <c r="Y420" s="309"/>
    </row>
    <row r="421" spans="1:52" ht="14.25" customHeight="1" x14ac:dyDescent="0.25">
      <c r="A421" s="385" t="s">
        <v>96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1"/>
      <c r="Y421" s="301"/>
    </row>
    <row r="422" spans="1:52" ht="16.5" customHeight="1" x14ac:dyDescent="0.25">
      <c r="A422" s="55" t="s">
        <v>550</v>
      </c>
      <c r="B422" s="55" t="s">
        <v>551</v>
      </c>
      <c r="C422" s="32">
        <v>4301020222</v>
      </c>
      <c r="D422" s="386">
        <v>4607091388930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99</v>
      </c>
      <c r="L422" s="33">
        <v>55</v>
      </c>
      <c r="M422" s="6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16.5" customHeight="1" x14ac:dyDescent="0.25">
      <c r="A423" s="55" t="s">
        <v>552</v>
      </c>
      <c r="B423" s="55" t="s">
        <v>553</v>
      </c>
      <c r="C423" s="32">
        <v>4301020206</v>
      </c>
      <c r="D423" s="386">
        <v>4680115880054</v>
      </c>
      <c r="E423" s="330"/>
      <c r="F423" s="305">
        <v>0.6</v>
      </c>
      <c r="G423" s="33">
        <v>6</v>
      </c>
      <c r="H423" s="305">
        <v>3.6</v>
      </c>
      <c r="I423" s="305">
        <v>3.84</v>
      </c>
      <c r="J423" s="33">
        <v>120</v>
      </c>
      <c r="K423" s="34" t="s">
        <v>99</v>
      </c>
      <c r="L423" s="33">
        <v>55</v>
      </c>
      <c r="M423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2" t="s">
        <v>1</v>
      </c>
    </row>
    <row r="424" spans="1:52" x14ac:dyDescent="0.2">
      <c r="A424" s="390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91"/>
      <c r="M424" s="389" t="s">
        <v>64</v>
      </c>
      <c r="N424" s="342"/>
      <c r="O424" s="342"/>
      <c r="P424" s="342"/>
      <c r="Q424" s="342"/>
      <c r="R424" s="342"/>
      <c r="S424" s="343"/>
      <c r="T424" s="38" t="s">
        <v>65</v>
      </c>
      <c r="U424" s="308">
        <f>IFERROR(U422/H422,"0")+IFERROR(U423/H423,"0")</f>
        <v>0</v>
      </c>
      <c r="V424" s="308">
        <f>IFERROR(V422/H422,"0")+IFERROR(V423/H423,"0")</f>
        <v>0</v>
      </c>
      <c r="W424" s="308">
        <f>IFERROR(IF(W422="",0,W422),"0")+IFERROR(IF(W423="",0,W423),"0")</f>
        <v>0</v>
      </c>
      <c r="X424" s="309"/>
      <c r="Y424" s="309"/>
    </row>
    <row r="425" spans="1:52" x14ac:dyDescent="0.2">
      <c r="A425" s="314"/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91"/>
      <c r="M425" s="389" t="s">
        <v>64</v>
      </c>
      <c r="N425" s="342"/>
      <c r="O425" s="342"/>
      <c r="P425" s="342"/>
      <c r="Q425" s="342"/>
      <c r="R425" s="342"/>
      <c r="S425" s="343"/>
      <c r="T425" s="38" t="s">
        <v>63</v>
      </c>
      <c r="U425" s="308">
        <f>IFERROR(SUM(U422:U423),"0")</f>
        <v>0</v>
      </c>
      <c r="V425" s="308">
        <f>IFERROR(SUM(V422:V423),"0")</f>
        <v>0</v>
      </c>
      <c r="W425" s="38"/>
      <c r="X425" s="309"/>
      <c r="Y425" s="309"/>
    </row>
    <row r="426" spans="1:52" ht="14.25" customHeight="1" x14ac:dyDescent="0.25">
      <c r="A426" s="385" t="s">
        <v>59</v>
      </c>
      <c r="B426" s="314"/>
      <c r="C426" s="314"/>
      <c r="D426" s="314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  <c r="S426" s="314"/>
      <c r="T426" s="314"/>
      <c r="U426" s="314"/>
      <c r="V426" s="314"/>
      <c r="W426" s="314"/>
      <c r="X426" s="301"/>
      <c r="Y426" s="301"/>
    </row>
    <row r="427" spans="1:52" ht="27" customHeight="1" x14ac:dyDescent="0.25">
      <c r="A427" s="55" t="s">
        <v>554</v>
      </c>
      <c r="B427" s="55" t="s">
        <v>555</v>
      </c>
      <c r="C427" s="32">
        <v>4301031252</v>
      </c>
      <c r="D427" s="386">
        <v>4680115883116</v>
      </c>
      <c r="E427" s="330"/>
      <c r="F427" s="305">
        <v>0.88</v>
      </c>
      <c r="G427" s="33">
        <v>6</v>
      </c>
      <c r="H427" s="305">
        <v>5.28</v>
      </c>
      <c r="I427" s="305">
        <v>5.64</v>
      </c>
      <c r="J427" s="33">
        <v>104</v>
      </c>
      <c r="K427" s="34" t="s">
        <v>99</v>
      </c>
      <c r="L427" s="33">
        <v>60</v>
      </c>
      <c r="M427" s="6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200</v>
      </c>
      <c r="V427" s="307">
        <f t="shared" ref="V427:V432" si="19">IFERROR(IF(U427="",0,CEILING((U427/$H427),1)*$H427),"")</f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3" t="s">
        <v>1</v>
      </c>
    </row>
    <row r="428" spans="1:52" ht="27" customHeight="1" x14ac:dyDescent="0.25">
      <c r="A428" s="55" t="s">
        <v>556</v>
      </c>
      <c r="B428" s="55" t="s">
        <v>557</v>
      </c>
      <c r="C428" s="32">
        <v>4301031248</v>
      </c>
      <c r="D428" s="386">
        <v>4680115883093</v>
      </c>
      <c r="E428" s="330"/>
      <c r="F428" s="305">
        <v>0.88</v>
      </c>
      <c r="G428" s="33">
        <v>6</v>
      </c>
      <c r="H428" s="305">
        <v>5.28</v>
      </c>
      <c r="I428" s="305">
        <v>5.64</v>
      </c>
      <c r="J428" s="33">
        <v>104</v>
      </c>
      <c r="K428" s="34" t="s">
        <v>62</v>
      </c>
      <c r="L428" s="33">
        <v>60</v>
      </c>
      <c r="M428" s="6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8"/>
      <c r="O428" s="388"/>
      <c r="P428" s="388"/>
      <c r="Q428" s="330"/>
      <c r="R428" s="35"/>
      <c r="S428" s="35"/>
      <c r="T428" s="36" t="s">
        <v>63</v>
      </c>
      <c r="U428" s="306">
        <v>120</v>
      </c>
      <c r="V428" s="307">
        <f t="shared" si="19"/>
        <v>121.44000000000001</v>
      </c>
      <c r="W428" s="37">
        <f>IFERROR(IF(V428=0,"",ROUNDUP(V428/H428,0)*0.01196),"")</f>
        <v>0.27507999999999999</v>
      </c>
      <c r="X428" s="57"/>
      <c r="Y428" s="58"/>
      <c r="AC428" s="59"/>
      <c r="AZ428" s="284" t="s">
        <v>1</v>
      </c>
    </row>
    <row r="429" spans="1:52" ht="27" customHeight="1" x14ac:dyDescent="0.25">
      <c r="A429" s="55" t="s">
        <v>558</v>
      </c>
      <c r="B429" s="55" t="s">
        <v>559</v>
      </c>
      <c r="C429" s="32">
        <v>4301031250</v>
      </c>
      <c r="D429" s="386">
        <v>4680115883109</v>
      </c>
      <c r="E429" s="330"/>
      <c r="F429" s="305">
        <v>0.88</v>
      </c>
      <c r="G429" s="33">
        <v>6</v>
      </c>
      <c r="H429" s="305">
        <v>5.28</v>
      </c>
      <c r="I429" s="305">
        <v>5.64</v>
      </c>
      <c r="J429" s="33">
        <v>104</v>
      </c>
      <c r="K429" s="34" t="s">
        <v>62</v>
      </c>
      <c r="L429" s="33">
        <v>60</v>
      </c>
      <c r="M429" s="6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8"/>
      <c r="O429" s="388"/>
      <c r="P429" s="388"/>
      <c r="Q429" s="330"/>
      <c r="R429" s="35"/>
      <c r="S429" s="35"/>
      <c r="T429" s="36" t="s">
        <v>63</v>
      </c>
      <c r="U429" s="306">
        <v>50</v>
      </c>
      <c r="V429" s="307">
        <f t="shared" si="19"/>
        <v>52.800000000000004</v>
      </c>
      <c r="W429" s="37">
        <f>IFERROR(IF(V429=0,"",ROUNDUP(V429/H429,0)*0.01196),"")</f>
        <v>0.1196</v>
      </c>
      <c r="X429" s="57"/>
      <c r="Y429" s="58"/>
      <c r="AC429" s="59"/>
      <c r="AZ429" s="285" t="s">
        <v>1</v>
      </c>
    </row>
    <row r="430" spans="1:52" ht="27" customHeight="1" x14ac:dyDescent="0.25">
      <c r="A430" s="55" t="s">
        <v>560</v>
      </c>
      <c r="B430" s="55" t="s">
        <v>561</v>
      </c>
      <c r="C430" s="32">
        <v>4301031249</v>
      </c>
      <c r="D430" s="386">
        <v>4680115882072</v>
      </c>
      <c r="E430" s="330"/>
      <c r="F430" s="305">
        <v>0.6</v>
      </c>
      <c r="G430" s="33">
        <v>6</v>
      </c>
      <c r="H430" s="305">
        <v>3.6</v>
      </c>
      <c r="I430" s="305">
        <v>3.84</v>
      </c>
      <c r="J430" s="33">
        <v>120</v>
      </c>
      <c r="K430" s="34" t="s">
        <v>99</v>
      </c>
      <c r="L430" s="33">
        <v>60</v>
      </c>
      <c r="M430" s="617" t="s">
        <v>562</v>
      </c>
      <c r="N430" s="388"/>
      <c r="O430" s="388"/>
      <c r="P430" s="388"/>
      <c r="Q430" s="330"/>
      <c r="R430" s="35"/>
      <c r="S430" s="35"/>
      <c r="T430" s="36" t="s">
        <v>63</v>
      </c>
      <c r="U430" s="306">
        <v>0</v>
      </c>
      <c r="V430" s="307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6" t="s">
        <v>1</v>
      </c>
    </row>
    <row r="431" spans="1:52" ht="27" customHeight="1" x14ac:dyDescent="0.25">
      <c r="A431" s="55" t="s">
        <v>563</v>
      </c>
      <c r="B431" s="55" t="s">
        <v>564</v>
      </c>
      <c r="C431" s="32">
        <v>4301031251</v>
      </c>
      <c r="D431" s="386">
        <v>4680115882102</v>
      </c>
      <c r="E431" s="330"/>
      <c r="F431" s="305">
        <v>0.6</v>
      </c>
      <c r="G431" s="33">
        <v>6</v>
      </c>
      <c r="H431" s="305">
        <v>3.6</v>
      </c>
      <c r="I431" s="305">
        <v>3.81</v>
      </c>
      <c r="J431" s="33">
        <v>120</v>
      </c>
      <c r="K431" s="34" t="s">
        <v>62</v>
      </c>
      <c r="L431" s="33">
        <v>60</v>
      </c>
      <c r="M431" s="618" t="s">
        <v>565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87" t="s">
        <v>1</v>
      </c>
    </row>
    <row r="432" spans="1:52" ht="27" customHeight="1" x14ac:dyDescent="0.25">
      <c r="A432" s="55" t="s">
        <v>566</v>
      </c>
      <c r="B432" s="55" t="s">
        <v>567</v>
      </c>
      <c r="C432" s="32">
        <v>4301031253</v>
      </c>
      <c r="D432" s="386">
        <v>4680115882096</v>
      </c>
      <c r="E432" s="330"/>
      <c r="F432" s="305">
        <v>0.6</v>
      </c>
      <c r="G432" s="33">
        <v>6</v>
      </c>
      <c r="H432" s="305">
        <v>3.6</v>
      </c>
      <c r="I432" s="305">
        <v>3.81</v>
      </c>
      <c r="J432" s="33">
        <v>120</v>
      </c>
      <c r="K432" s="34" t="s">
        <v>62</v>
      </c>
      <c r="L432" s="33">
        <v>60</v>
      </c>
      <c r="M432" s="619" t="s">
        <v>568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IFERROR(U427/H427,"0")+IFERROR(U428/H428,"0")+IFERROR(U429/H429,"0")+IFERROR(U430/H430,"0")+IFERROR(U431/H431,"0")+IFERROR(U432/H432,"0")</f>
        <v>70.075757575757564</v>
      </c>
      <c r="V433" s="308">
        <f>IFERROR(V427/H427,"0")+IFERROR(V428/H428,"0")+IFERROR(V429/H429,"0")+IFERROR(V430/H430,"0")+IFERROR(V431/H431,"0")+IFERROR(V432/H432,"0")</f>
        <v>71</v>
      </c>
      <c r="W433" s="308">
        <f>IFERROR(IF(W427="",0,W427),"0")+IFERROR(IF(W428="",0,W428),"0")+IFERROR(IF(W429="",0,W429),"0")+IFERROR(IF(W430="",0,W430),"0")+IFERROR(IF(W431="",0,W431),"0")+IFERROR(IF(W432="",0,W432),"0")</f>
        <v>0.84916000000000003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IFERROR(SUM(U427:U432),"0")</f>
        <v>370</v>
      </c>
      <c r="V434" s="308">
        <f>IFERROR(SUM(V427:V432),"0")</f>
        <v>374.88000000000005</v>
      </c>
      <c r="W434" s="38"/>
      <c r="X434" s="309"/>
      <c r="Y434" s="309"/>
    </row>
    <row r="435" spans="1:52" ht="14.25" customHeight="1" x14ac:dyDescent="0.25">
      <c r="A435" s="385" t="s">
        <v>66</v>
      </c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  <c r="S435" s="314"/>
      <c r="T435" s="314"/>
      <c r="U435" s="314"/>
      <c r="V435" s="314"/>
      <c r="W435" s="314"/>
      <c r="X435" s="301"/>
      <c r="Y435" s="301"/>
    </row>
    <row r="436" spans="1:52" ht="16.5" customHeight="1" x14ac:dyDescent="0.25">
      <c r="A436" s="55" t="s">
        <v>569</v>
      </c>
      <c r="B436" s="55" t="s">
        <v>570</v>
      </c>
      <c r="C436" s="32">
        <v>4301051230</v>
      </c>
      <c r="D436" s="386">
        <v>4607091383409</v>
      </c>
      <c r="E436" s="330"/>
      <c r="F436" s="305">
        <v>1.3</v>
      </c>
      <c r="G436" s="33">
        <v>6</v>
      </c>
      <c r="H436" s="305">
        <v>7.8</v>
      </c>
      <c r="I436" s="305">
        <v>8.3460000000000001</v>
      </c>
      <c r="J436" s="33">
        <v>56</v>
      </c>
      <c r="K436" s="34" t="s">
        <v>62</v>
      </c>
      <c r="L436" s="33">
        <v>45</v>
      </c>
      <c r="M436" s="6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8"/>
      <c r="O436" s="388"/>
      <c r="P436" s="388"/>
      <c r="Q436" s="330"/>
      <c r="R436" s="35"/>
      <c r="S436" s="35"/>
      <c r="T436" s="36" t="s">
        <v>63</v>
      </c>
      <c r="U436" s="306">
        <v>0</v>
      </c>
      <c r="V436" s="307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89" t="s">
        <v>1</v>
      </c>
    </row>
    <row r="437" spans="1:52" ht="16.5" customHeight="1" x14ac:dyDescent="0.25">
      <c r="A437" s="55" t="s">
        <v>571</v>
      </c>
      <c r="B437" s="55" t="s">
        <v>572</v>
      </c>
      <c r="C437" s="32">
        <v>4301051231</v>
      </c>
      <c r="D437" s="386">
        <v>4607091383416</v>
      </c>
      <c r="E437" s="330"/>
      <c r="F437" s="305">
        <v>1.3</v>
      </c>
      <c r="G437" s="33">
        <v>6</v>
      </c>
      <c r="H437" s="305">
        <v>7.8</v>
      </c>
      <c r="I437" s="305">
        <v>8.3460000000000001</v>
      </c>
      <c r="J437" s="33">
        <v>56</v>
      </c>
      <c r="K437" s="34" t="s">
        <v>62</v>
      </c>
      <c r="L437" s="33">
        <v>45</v>
      </c>
      <c r="M437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8"/>
      <c r="O437" s="388"/>
      <c r="P437" s="388"/>
      <c r="Q437" s="330"/>
      <c r="R437" s="35"/>
      <c r="S437" s="35"/>
      <c r="T437" s="36" t="s">
        <v>63</v>
      </c>
      <c r="U437" s="306">
        <v>40</v>
      </c>
      <c r="V437" s="307">
        <f>IFERROR(IF(U437="",0,CEILING((U437/$H437),1)*$H437),"")</f>
        <v>46.8</v>
      </c>
      <c r="W437" s="37">
        <f>IFERROR(IF(V437=0,"",ROUNDUP(V437/H437,0)*0.02175),"")</f>
        <v>0.1305</v>
      </c>
      <c r="X437" s="57"/>
      <c r="Y437" s="58"/>
      <c r="AC437" s="59"/>
      <c r="AZ437" s="290" t="s">
        <v>1</v>
      </c>
    </row>
    <row r="438" spans="1:52" x14ac:dyDescent="0.2">
      <c r="A438" s="390"/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91"/>
      <c r="M438" s="389" t="s">
        <v>64</v>
      </c>
      <c r="N438" s="342"/>
      <c r="O438" s="342"/>
      <c r="P438" s="342"/>
      <c r="Q438" s="342"/>
      <c r="R438" s="342"/>
      <c r="S438" s="343"/>
      <c r="T438" s="38" t="s">
        <v>65</v>
      </c>
      <c r="U438" s="308">
        <f>IFERROR(U436/H436,"0")+IFERROR(U437/H437,"0")</f>
        <v>5.1282051282051286</v>
      </c>
      <c r="V438" s="308">
        <f>IFERROR(V436/H436,"0")+IFERROR(V437/H437,"0")</f>
        <v>6</v>
      </c>
      <c r="W438" s="308">
        <f>IFERROR(IF(W436="",0,W436),"0")+IFERROR(IF(W437="",0,W437),"0")</f>
        <v>0.1305</v>
      </c>
      <c r="X438" s="309"/>
      <c r="Y438" s="309"/>
    </row>
    <row r="439" spans="1:52" x14ac:dyDescent="0.2">
      <c r="A439" s="314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91"/>
      <c r="M439" s="389" t="s">
        <v>64</v>
      </c>
      <c r="N439" s="342"/>
      <c r="O439" s="342"/>
      <c r="P439" s="342"/>
      <c r="Q439" s="342"/>
      <c r="R439" s="342"/>
      <c r="S439" s="343"/>
      <c r="T439" s="38" t="s">
        <v>63</v>
      </c>
      <c r="U439" s="308">
        <f>IFERROR(SUM(U436:U437),"0")</f>
        <v>40</v>
      </c>
      <c r="V439" s="308">
        <f>IFERROR(SUM(V436:V437),"0")</f>
        <v>46.8</v>
      </c>
      <c r="W439" s="38"/>
      <c r="X439" s="309"/>
      <c r="Y439" s="309"/>
    </row>
    <row r="440" spans="1:52" ht="27.75" customHeight="1" x14ac:dyDescent="0.2">
      <c r="A440" s="382" t="s">
        <v>573</v>
      </c>
      <c r="B440" s="383"/>
      <c r="C440" s="383"/>
      <c r="D440" s="383"/>
      <c r="E440" s="383"/>
      <c r="F440" s="383"/>
      <c r="G440" s="383"/>
      <c r="H440" s="383"/>
      <c r="I440" s="383"/>
      <c r="J440" s="383"/>
      <c r="K440" s="383"/>
      <c r="L440" s="383"/>
      <c r="M440" s="383"/>
      <c r="N440" s="383"/>
      <c r="O440" s="383"/>
      <c r="P440" s="383"/>
      <c r="Q440" s="383"/>
      <c r="R440" s="383"/>
      <c r="S440" s="383"/>
      <c r="T440" s="383"/>
      <c r="U440" s="383"/>
      <c r="V440" s="383"/>
      <c r="W440" s="383"/>
      <c r="X440" s="49"/>
      <c r="Y440" s="49"/>
    </row>
    <row r="441" spans="1:52" ht="16.5" customHeight="1" x14ac:dyDescent="0.25">
      <c r="A441" s="384" t="s">
        <v>574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02"/>
      <c r="Y441" s="302"/>
    </row>
    <row r="442" spans="1:52" ht="14.25" customHeight="1" x14ac:dyDescent="0.25">
      <c r="A442" s="385" t="s">
        <v>103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1"/>
      <c r="Y442" s="301"/>
    </row>
    <row r="443" spans="1:52" ht="27" customHeight="1" x14ac:dyDescent="0.25">
      <c r="A443" s="55" t="s">
        <v>575</v>
      </c>
      <c r="B443" s="55" t="s">
        <v>576</v>
      </c>
      <c r="C443" s="32">
        <v>4301011434</v>
      </c>
      <c r="D443" s="386">
        <v>4680115881099</v>
      </c>
      <c r="E443" s="330"/>
      <c r="F443" s="305">
        <v>1.5</v>
      </c>
      <c r="G443" s="33">
        <v>8</v>
      </c>
      <c r="H443" s="305">
        <v>12</v>
      </c>
      <c r="I443" s="305">
        <v>12.48</v>
      </c>
      <c r="J443" s="33">
        <v>56</v>
      </c>
      <c r="K443" s="34" t="s">
        <v>99</v>
      </c>
      <c r="L443" s="33">
        <v>50</v>
      </c>
      <c r="M443" s="62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577</v>
      </c>
      <c r="B444" s="55" t="s">
        <v>578</v>
      </c>
      <c r="C444" s="32">
        <v>4301011435</v>
      </c>
      <c r="D444" s="386">
        <v>4680115881150</v>
      </c>
      <c r="E444" s="330"/>
      <c r="F444" s="305">
        <v>1.5</v>
      </c>
      <c r="G444" s="33">
        <v>8</v>
      </c>
      <c r="H444" s="305">
        <v>12</v>
      </c>
      <c r="I444" s="305">
        <v>12.48</v>
      </c>
      <c r="J444" s="33">
        <v>56</v>
      </c>
      <c r="K444" s="34" t="s">
        <v>99</v>
      </c>
      <c r="L444" s="33">
        <v>50</v>
      </c>
      <c r="M444" s="62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x14ac:dyDescent="0.2">
      <c r="A445" s="390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91"/>
      <c r="M445" s="389" t="s">
        <v>64</v>
      </c>
      <c r="N445" s="342"/>
      <c r="O445" s="342"/>
      <c r="P445" s="342"/>
      <c r="Q445" s="342"/>
      <c r="R445" s="342"/>
      <c r="S445" s="343"/>
      <c r="T445" s="38" t="s">
        <v>65</v>
      </c>
      <c r="U445" s="308">
        <f>IFERROR(U443/H443,"0")+IFERROR(U444/H444,"0")</f>
        <v>0</v>
      </c>
      <c r="V445" s="308">
        <f>IFERROR(V443/H443,"0")+IFERROR(V444/H444,"0")</f>
        <v>0</v>
      </c>
      <c r="W445" s="308">
        <f>IFERROR(IF(W443="",0,W443),"0")+IFERROR(IF(W444="",0,W444),"0")</f>
        <v>0</v>
      </c>
      <c r="X445" s="309"/>
      <c r="Y445" s="309"/>
    </row>
    <row r="446" spans="1:52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63</v>
      </c>
      <c r="U446" s="308">
        <f>IFERROR(SUM(U443:U444),"0")</f>
        <v>0</v>
      </c>
      <c r="V446" s="308">
        <f>IFERROR(SUM(V443:V444),"0")</f>
        <v>0</v>
      </c>
      <c r="W446" s="38"/>
      <c r="X446" s="309"/>
      <c r="Y446" s="309"/>
    </row>
    <row r="447" spans="1:52" ht="14.25" customHeight="1" x14ac:dyDescent="0.25">
      <c r="A447" s="385" t="s">
        <v>96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01"/>
      <c r="Y447" s="301"/>
    </row>
    <row r="448" spans="1:52" ht="16.5" customHeight="1" x14ac:dyDescent="0.25">
      <c r="A448" s="55" t="s">
        <v>579</v>
      </c>
      <c r="B448" s="55" t="s">
        <v>580</v>
      </c>
      <c r="C448" s="32">
        <v>4301020230</v>
      </c>
      <c r="D448" s="386">
        <v>4680115881112</v>
      </c>
      <c r="E448" s="330"/>
      <c r="F448" s="305">
        <v>1.35</v>
      </c>
      <c r="G448" s="33">
        <v>8</v>
      </c>
      <c r="H448" s="305">
        <v>10.8</v>
      </c>
      <c r="I448" s="305">
        <v>11.28</v>
      </c>
      <c r="J448" s="33">
        <v>56</v>
      </c>
      <c r="K448" s="34" t="s">
        <v>99</v>
      </c>
      <c r="L448" s="33">
        <v>50</v>
      </c>
      <c r="M448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8"/>
      <c r="O448" s="388"/>
      <c r="P448" s="388"/>
      <c r="Q448" s="330"/>
      <c r="R448" s="35"/>
      <c r="S448" s="35"/>
      <c r="T448" s="36" t="s">
        <v>63</v>
      </c>
      <c r="U448" s="306">
        <v>0</v>
      </c>
      <c r="V448" s="307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3" t="s">
        <v>1</v>
      </c>
    </row>
    <row r="449" spans="1:52" ht="27" customHeight="1" x14ac:dyDescent="0.25">
      <c r="A449" s="55" t="s">
        <v>581</v>
      </c>
      <c r="B449" s="55" t="s">
        <v>582</v>
      </c>
      <c r="C449" s="32">
        <v>4301020231</v>
      </c>
      <c r="D449" s="386">
        <v>4680115881129</v>
      </c>
      <c r="E449" s="330"/>
      <c r="F449" s="305">
        <v>1.8</v>
      </c>
      <c r="G449" s="33">
        <v>6</v>
      </c>
      <c r="H449" s="305">
        <v>10.8</v>
      </c>
      <c r="I449" s="305">
        <v>11.28</v>
      </c>
      <c r="J449" s="33">
        <v>56</v>
      </c>
      <c r="K449" s="34" t="s">
        <v>99</v>
      </c>
      <c r="L449" s="33">
        <v>50</v>
      </c>
      <c r="M449" s="62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x14ac:dyDescent="0.2">
      <c r="A450" s="390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91"/>
      <c r="M450" s="389" t="s">
        <v>64</v>
      </c>
      <c r="N450" s="342"/>
      <c r="O450" s="342"/>
      <c r="P450" s="342"/>
      <c r="Q450" s="342"/>
      <c r="R450" s="342"/>
      <c r="S450" s="343"/>
      <c r="T450" s="38" t="s">
        <v>65</v>
      </c>
      <c r="U450" s="308">
        <f>IFERROR(U448/H448,"0")+IFERROR(U449/H449,"0")</f>
        <v>0</v>
      </c>
      <c r="V450" s="308">
        <f>IFERROR(V448/H448,"0")+IFERROR(V449/H449,"0")</f>
        <v>0</v>
      </c>
      <c r="W450" s="308">
        <f>IFERROR(IF(W448="",0,W448),"0")+IFERROR(IF(W449="",0,W449),"0")</f>
        <v>0</v>
      </c>
      <c r="X450" s="309"/>
      <c r="Y450" s="309"/>
    </row>
    <row r="451" spans="1:52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91"/>
      <c r="M451" s="389" t="s">
        <v>64</v>
      </c>
      <c r="N451" s="342"/>
      <c r="O451" s="342"/>
      <c r="P451" s="342"/>
      <c r="Q451" s="342"/>
      <c r="R451" s="342"/>
      <c r="S451" s="343"/>
      <c r="T451" s="38" t="s">
        <v>63</v>
      </c>
      <c r="U451" s="308">
        <f>IFERROR(SUM(U448:U449),"0")</f>
        <v>0</v>
      </c>
      <c r="V451" s="308">
        <f>IFERROR(SUM(V448:V449),"0")</f>
        <v>0</v>
      </c>
      <c r="W451" s="38"/>
      <c r="X451" s="309"/>
      <c r="Y451" s="309"/>
    </row>
    <row r="452" spans="1:52" ht="14.25" customHeight="1" x14ac:dyDescent="0.25">
      <c r="A452" s="385" t="s">
        <v>59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01"/>
      <c r="Y452" s="301"/>
    </row>
    <row r="453" spans="1:52" ht="27" customHeight="1" x14ac:dyDescent="0.25">
      <c r="A453" s="55" t="s">
        <v>583</v>
      </c>
      <c r="B453" s="55" t="s">
        <v>584</v>
      </c>
      <c r="C453" s="32">
        <v>4301031192</v>
      </c>
      <c r="D453" s="386">
        <v>4680115881167</v>
      </c>
      <c r="E453" s="330"/>
      <c r="F453" s="305">
        <v>0.73</v>
      </c>
      <c r="G453" s="33">
        <v>6</v>
      </c>
      <c r="H453" s="305">
        <v>4.38</v>
      </c>
      <c r="I453" s="305">
        <v>4.6399999999999997</v>
      </c>
      <c r="J453" s="33">
        <v>156</v>
      </c>
      <c r="K453" s="34" t="s">
        <v>62</v>
      </c>
      <c r="L453" s="33">
        <v>40</v>
      </c>
      <c r="M453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8"/>
      <c r="O453" s="388"/>
      <c r="P453" s="388"/>
      <c r="Q453" s="330"/>
      <c r="R453" s="35"/>
      <c r="S453" s="35"/>
      <c r="T453" s="36" t="s">
        <v>63</v>
      </c>
      <c r="U453" s="306">
        <v>150</v>
      </c>
      <c r="V453" s="307">
        <f>IFERROR(IF(U453="",0,CEILING((U453/$H453),1)*$H453),"")</f>
        <v>153.29999999999998</v>
      </c>
      <c r="W453" s="37">
        <f>IFERROR(IF(V453=0,"",ROUNDUP(V453/H453,0)*0.00753),"")</f>
        <v>0.26355000000000001</v>
      </c>
      <c r="X453" s="57"/>
      <c r="Y453" s="58"/>
      <c r="AC453" s="59"/>
      <c r="AZ453" s="295" t="s">
        <v>1</v>
      </c>
    </row>
    <row r="454" spans="1:52" ht="16.5" customHeight="1" x14ac:dyDescent="0.25">
      <c r="A454" s="55" t="s">
        <v>585</v>
      </c>
      <c r="B454" s="55" t="s">
        <v>586</v>
      </c>
      <c r="C454" s="32">
        <v>4301031193</v>
      </c>
      <c r="D454" s="386">
        <v>4680115881136</v>
      </c>
      <c r="E454" s="330"/>
      <c r="F454" s="305">
        <v>0.73</v>
      </c>
      <c r="G454" s="33">
        <v>6</v>
      </c>
      <c r="H454" s="305">
        <v>4.38</v>
      </c>
      <c r="I454" s="305">
        <v>4.6399999999999997</v>
      </c>
      <c r="J454" s="33">
        <v>156</v>
      </c>
      <c r="K454" s="34" t="s">
        <v>62</v>
      </c>
      <c r="L454" s="33">
        <v>40</v>
      </c>
      <c r="M454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8"/>
      <c r="O454" s="388"/>
      <c r="P454" s="388"/>
      <c r="Q454" s="330"/>
      <c r="R454" s="35"/>
      <c r="S454" s="35"/>
      <c r="T454" s="36" t="s">
        <v>63</v>
      </c>
      <c r="U454" s="306">
        <v>150</v>
      </c>
      <c r="V454" s="307">
        <f>IFERROR(IF(U454="",0,CEILING((U454/$H454),1)*$H454),"")</f>
        <v>153.29999999999998</v>
      </c>
      <c r="W454" s="37">
        <f>IFERROR(IF(V454=0,"",ROUNDUP(V454/H454,0)*0.00753),"")</f>
        <v>0.26355000000000001</v>
      </c>
      <c r="X454" s="57"/>
      <c r="Y454" s="58"/>
      <c r="AC454" s="59"/>
      <c r="AZ454" s="296" t="s">
        <v>1</v>
      </c>
    </row>
    <row r="455" spans="1:52" x14ac:dyDescent="0.2">
      <c r="A455" s="390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91"/>
      <c r="M455" s="389" t="s">
        <v>64</v>
      </c>
      <c r="N455" s="342"/>
      <c r="O455" s="342"/>
      <c r="P455" s="342"/>
      <c r="Q455" s="342"/>
      <c r="R455" s="342"/>
      <c r="S455" s="343"/>
      <c r="T455" s="38" t="s">
        <v>65</v>
      </c>
      <c r="U455" s="308">
        <f>IFERROR(U453/H453,"0")+IFERROR(U454/H454,"0")</f>
        <v>68.493150684931507</v>
      </c>
      <c r="V455" s="308">
        <f>IFERROR(V453/H453,"0")+IFERROR(V454/H454,"0")</f>
        <v>70</v>
      </c>
      <c r="W455" s="308">
        <f>IFERROR(IF(W453="",0,W453),"0")+IFERROR(IF(W454="",0,W454),"0")</f>
        <v>0.52710000000000001</v>
      </c>
      <c r="X455" s="309"/>
      <c r="Y455" s="309"/>
    </row>
    <row r="456" spans="1:52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91"/>
      <c r="M456" s="389" t="s">
        <v>64</v>
      </c>
      <c r="N456" s="342"/>
      <c r="O456" s="342"/>
      <c r="P456" s="342"/>
      <c r="Q456" s="342"/>
      <c r="R456" s="342"/>
      <c r="S456" s="343"/>
      <c r="T456" s="38" t="s">
        <v>63</v>
      </c>
      <c r="U456" s="308">
        <f>IFERROR(SUM(U453:U454),"0")</f>
        <v>300</v>
      </c>
      <c r="V456" s="308">
        <f>IFERROR(SUM(V453:V454),"0")</f>
        <v>306.59999999999997</v>
      </c>
      <c r="W456" s="38"/>
      <c r="X456" s="309"/>
      <c r="Y456" s="309"/>
    </row>
    <row r="457" spans="1:52" ht="14.25" customHeight="1" x14ac:dyDescent="0.25">
      <c r="A457" s="385" t="s">
        <v>66</v>
      </c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  <c r="S457" s="314"/>
      <c r="T457" s="314"/>
      <c r="U457" s="314"/>
      <c r="V457" s="314"/>
      <c r="W457" s="314"/>
      <c r="X457" s="301"/>
      <c r="Y457" s="301"/>
    </row>
    <row r="458" spans="1:52" ht="27" customHeight="1" x14ac:dyDescent="0.25">
      <c r="A458" s="55" t="s">
        <v>587</v>
      </c>
      <c r="B458" s="55" t="s">
        <v>588</v>
      </c>
      <c r="C458" s="32">
        <v>4301051383</v>
      </c>
      <c r="D458" s="386">
        <v>4680115881143</v>
      </c>
      <c r="E458" s="330"/>
      <c r="F458" s="305">
        <v>1.3</v>
      </c>
      <c r="G458" s="33">
        <v>6</v>
      </c>
      <c r="H458" s="305">
        <v>7.8</v>
      </c>
      <c r="I458" s="305">
        <v>8.3640000000000008</v>
      </c>
      <c r="J458" s="33">
        <v>56</v>
      </c>
      <c r="K458" s="34" t="s">
        <v>62</v>
      </c>
      <c r="L458" s="33">
        <v>40</v>
      </c>
      <c r="M458" s="628" t="str">
        <f>HYPERLINK("https://abi.ru/products/Охлажденные/Зареченские/Зареченские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8"/>
      <c r="O458" s="388"/>
      <c r="P458" s="388"/>
      <c r="Q458" s="330"/>
      <c r="R458" s="35"/>
      <c r="S458" s="35"/>
      <c r="T458" s="36" t="s">
        <v>63</v>
      </c>
      <c r="U458" s="306">
        <v>1000</v>
      </c>
      <c r="V458" s="307">
        <f>IFERROR(IF(U458="",0,CEILING((U458/$H458),1)*$H458),"")</f>
        <v>1006.1999999999999</v>
      </c>
      <c r="W458" s="37">
        <f>IFERROR(IF(V458=0,"",ROUNDUP(V458/H458,0)*0.02175),"")</f>
        <v>2.8057499999999997</v>
      </c>
      <c r="X458" s="57"/>
      <c r="Y458" s="58"/>
      <c r="AC458" s="59"/>
      <c r="AZ458" s="297" t="s">
        <v>1</v>
      </c>
    </row>
    <row r="459" spans="1:52" ht="27" customHeight="1" x14ac:dyDescent="0.25">
      <c r="A459" s="55" t="s">
        <v>589</v>
      </c>
      <c r="B459" s="55" t="s">
        <v>590</v>
      </c>
      <c r="C459" s="32">
        <v>4301051381</v>
      </c>
      <c r="D459" s="386">
        <v>4680115881068</v>
      </c>
      <c r="E459" s="330"/>
      <c r="F459" s="305">
        <v>1.3</v>
      </c>
      <c r="G459" s="33">
        <v>6</v>
      </c>
      <c r="H459" s="305">
        <v>7.8</v>
      </c>
      <c r="I459" s="305">
        <v>8.2799999999999994</v>
      </c>
      <c r="J459" s="33">
        <v>56</v>
      </c>
      <c r="K459" s="34" t="s">
        <v>62</v>
      </c>
      <c r="L459" s="33">
        <v>30</v>
      </c>
      <c r="M459" s="6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8"/>
      <c r="O459" s="388"/>
      <c r="P459" s="388"/>
      <c r="Q459" s="330"/>
      <c r="R459" s="35"/>
      <c r="S459" s="35"/>
      <c r="T459" s="36" t="s">
        <v>63</v>
      </c>
      <c r="U459" s="306">
        <v>0</v>
      </c>
      <c r="V459" s="307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8" t="s">
        <v>1</v>
      </c>
    </row>
    <row r="460" spans="1:52" ht="27" customHeight="1" x14ac:dyDescent="0.25">
      <c r="A460" s="55" t="s">
        <v>591</v>
      </c>
      <c r="B460" s="55" t="s">
        <v>592</v>
      </c>
      <c r="C460" s="32">
        <v>4301051382</v>
      </c>
      <c r="D460" s="386">
        <v>4680115881075</v>
      </c>
      <c r="E460" s="330"/>
      <c r="F460" s="305">
        <v>0.5</v>
      </c>
      <c r="G460" s="33">
        <v>6</v>
      </c>
      <c r="H460" s="305">
        <v>3</v>
      </c>
      <c r="I460" s="305">
        <v>3.2</v>
      </c>
      <c r="J460" s="33">
        <v>156</v>
      </c>
      <c r="K460" s="34" t="s">
        <v>62</v>
      </c>
      <c r="L460" s="33">
        <v>30</v>
      </c>
      <c r="M460" s="6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8"/>
      <c r="O460" s="388"/>
      <c r="P460" s="388"/>
      <c r="Q460" s="330"/>
      <c r="R460" s="35"/>
      <c r="S460" s="35"/>
      <c r="T460" s="36" t="s">
        <v>63</v>
      </c>
      <c r="U460" s="306">
        <v>0</v>
      </c>
      <c r="V460" s="307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299" t="s">
        <v>1</v>
      </c>
    </row>
    <row r="461" spans="1:52" x14ac:dyDescent="0.2">
      <c r="A461" s="390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91"/>
      <c r="M461" s="389" t="s">
        <v>64</v>
      </c>
      <c r="N461" s="342"/>
      <c r="O461" s="342"/>
      <c r="P461" s="342"/>
      <c r="Q461" s="342"/>
      <c r="R461" s="342"/>
      <c r="S461" s="343"/>
      <c r="T461" s="38" t="s">
        <v>65</v>
      </c>
      <c r="U461" s="308">
        <f>IFERROR(U458/H458,"0")+IFERROR(U459/H459,"0")+IFERROR(U460/H460,"0")</f>
        <v>128.2051282051282</v>
      </c>
      <c r="V461" s="308">
        <f>IFERROR(V458/H458,"0")+IFERROR(V459/H459,"0")+IFERROR(V460/H460,"0")</f>
        <v>129</v>
      </c>
      <c r="W461" s="308">
        <f>IFERROR(IF(W458="",0,W458),"0")+IFERROR(IF(W459="",0,W459),"0")+IFERROR(IF(W460="",0,W460),"0")</f>
        <v>2.8057499999999997</v>
      </c>
      <c r="X461" s="309"/>
      <c r="Y461" s="309"/>
    </row>
    <row r="462" spans="1:52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63</v>
      </c>
      <c r="U462" s="308">
        <f>IFERROR(SUM(U458:U460),"0")</f>
        <v>1000</v>
      </c>
      <c r="V462" s="308">
        <f>IFERROR(SUM(V458:V460),"0")</f>
        <v>1006.1999999999999</v>
      </c>
      <c r="W462" s="38"/>
      <c r="X462" s="309"/>
      <c r="Y462" s="309"/>
    </row>
    <row r="463" spans="1:52" ht="15" customHeight="1" x14ac:dyDescent="0.2">
      <c r="A463" s="632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25"/>
      <c r="M463" s="631" t="s">
        <v>593</v>
      </c>
      <c r="N463" s="316"/>
      <c r="O463" s="316"/>
      <c r="P463" s="316"/>
      <c r="Q463" s="316"/>
      <c r="R463" s="316"/>
      <c r="S463" s="317"/>
      <c r="T463" s="38" t="s">
        <v>63</v>
      </c>
      <c r="U463" s="308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>7274.8</v>
      </c>
      <c r="V463" s="308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>7365.28</v>
      </c>
      <c r="W463" s="38"/>
      <c r="X463" s="309"/>
      <c r="Y463" s="309"/>
    </row>
    <row r="464" spans="1:52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594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7648.1606796805427</v>
      </c>
      <c r="V464" s="308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7743.7879999999986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595</v>
      </c>
      <c r="N465" s="316"/>
      <c r="O465" s="316"/>
      <c r="P465" s="316"/>
      <c r="Q465" s="316"/>
      <c r="R465" s="316"/>
      <c r="S465" s="31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13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13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597</v>
      </c>
      <c r="N466" s="316"/>
      <c r="O466" s="316"/>
      <c r="P466" s="316"/>
      <c r="Q466" s="316"/>
      <c r="R466" s="316"/>
      <c r="S466" s="317"/>
      <c r="T466" s="38" t="s">
        <v>63</v>
      </c>
      <c r="U466" s="308">
        <f>GrossWeightTotal+PalletQtyTotal*25</f>
        <v>7973.1606796805427</v>
      </c>
      <c r="V466" s="308">
        <f>GrossWeightTotalR+PalletQtyTotalR*25</f>
        <v>8068.7879999999986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598</v>
      </c>
      <c r="N467" s="316"/>
      <c r="O467" s="316"/>
      <c r="P467" s="316"/>
      <c r="Q467" s="316"/>
      <c r="R467" s="316"/>
      <c r="S467" s="317"/>
      <c r="T467" s="38" t="s">
        <v>596</v>
      </c>
      <c r="U467" s="308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>935.31210950389016</v>
      </c>
      <c r="V467" s="308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>947</v>
      </c>
      <c r="W467" s="38"/>
      <c r="X467" s="309"/>
      <c r="Y467" s="309"/>
    </row>
    <row r="468" spans="1:28" ht="14.25" customHeight="1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599</v>
      </c>
      <c r="N468" s="316"/>
      <c r="O468" s="316"/>
      <c r="P468" s="316"/>
      <c r="Q468" s="316"/>
      <c r="R468" s="316"/>
      <c r="S468" s="317"/>
      <c r="T468" s="40" t="s">
        <v>600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>14.584209999999999</v>
      </c>
      <c r="X468" s="309"/>
      <c r="Y468" s="309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300" t="s">
        <v>58</v>
      </c>
      <c r="C470" s="633" t="s">
        <v>94</v>
      </c>
      <c r="D470" s="634"/>
      <c r="E470" s="634"/>
      <c r="F470" s="635"/>
      <c r="G470" s="633" t="s">
        <v>216</v>
      </c>
      <c r="H470" s="634"/>
      <c r="I470" s="634"/>
      <c r="J470" s="634"/>
      <c r="K470" s="634"/>
      <c r="L470" s="635"/>
      <c r="M470" s="633" t="s">
        <v>405</v>
      </c>
      <c r="N470" s="635"/>
      <c r="O470" s="633" t="s">
        <v>454</v>
      </c>
      <c r="P470" s="635"/>
      <c r="Q470" s="300" t="s">
        <v>531</v>
      </c>
      <c r="R470" s="300" t="s">
        <v>573</v>
      </c>
      <c r="S470" s="1"/>
      <c r="T470" s="1"/>
      <c r="Y470" s="53"/>
      <c r="AB470" s="1"/>
    </row>
    <row r="471" spans="1:28" ht="14.25" customHeight="1" thickTop="1" x14ac:dyDescent="0.2">
      <c r="A471" s="636" t="s">
        <v>602</v>
      </c>
      <c r="B471" s="633" t="s">
        <v>58</v>
      </c>
      <c r="C471" s="633" t="s">
        <v>95</v>
      </c>
      <c r="D471" s="633" t="s">
        <v>102</v>
      </c>
      <c r="E471" s="633" t="s">
        <v>94</v>
      </c>
      <c r="F471" s="633" t="s">
        <v>207</v>
      </c>
      <c r="G471" s="633" t="s">
        <v>217</v>
      </c>
      <c r="H471" s="633" t="s">
        <v>224</v>
      </c>
      <c r="I471" s="633" t="s">
        <v>241</v>
      </c>
      <c r="J471" s="633" t="s">
        <v>297</v>
      </c>
      <c r="K471" s="633" t="s">
        <v>373</v>
      </c>
      <c r="L471" s="633" t="s">
        <v>390</v>
      </c>
      <c r="M471" s="633" t="s">
        <v>406</v>
      </c>
      <c r="N471" s="633" t="s">
        <v>431</v>
      </c>
      <c r="O471" s="633" t="s">
        <v>455</v>
      </c>
      <c r="P471" s="633" t="s">
        <v>507</v>
      </c>
      <c r="Q471" s="633" t="s">
        <v>531</v>
      </c>
      <c r="R471" s="633" t="s">
        <v>574</v>
      </c>
      <c r="S471" s="1"/>
      <c r="T471" s="1"/>
      <c r="Y471" s="53"/>
      <c r="AB471" s="1"/>
    </row>
    <row r="472" spans="1:28" ht="13.5" customHeight="1" thickBot="1" x14ac:dyDescent="0.25">
      <c r="A472" s="637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IFERROR(V22*1,"0")+IFERROR(V26*1,"0")+IFERROR(V27*1,"0")+IFERROR(V28*1,"0")+IFERROR(V29*1,"0")+IFERROR(V30*1,"0")+IFERROR(V31*1,"0")+IFERROR(V35*1,"0")+IFERROR(V36*1,"0")+IFERROR(V40*1,"0")+IFERROR(V44*1,"0")</f>
        <v>50.4</v>
      </c>
      <c r="C473" s="47">
        <f>IFERROR(V50*1,"0")+IFERROR(V51*1,"0")</f>
        <v>0</v>
      </c>
      <c r="D473" s="47">
        <f>IFERROR(V56*1,"0")+IFERROR(V57*1,"0")+IFERROR(V58*1,"0")</f>
        <v>0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153.89999999999998</v>
      </c>
      <c r="F473" s="47">
        <f>IFERROR(V122*1,"0")+IFERROR(V123*1,"0")+IFERROR(V124*1,"0")+IFERROR(V125*1,"0")</f>
        <v>153.9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0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262.2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32.4</v>
      </c>
      <c r="K473" s="47">
        <f>IFERROR(V251*1,"0")+IFERROR(V252*1,"0")+IFERROR(V253*1,"0")+IFERROR(V254*1,"0")+IFERROR(V255*1,"0")+IFERROR(V256*1,"0")+IFERROR(V257*1,"0")+IFERROR(V261*1,"0")+IFERROR(V262*1,"0")</f>
        <v>0</v>
      </c>
      <c r="L473" s="47">
        <f>IFERROR(V267*1,"0")+IFERROR(V268*1,"0")+IFERROR(V272*1,"0")+IFERROR(V273*1,"0")+IFERROR(V274*1,"0")+IFERROR(V278*1,"0")+IFERROR(V282*1,"0")</f>
        <v>75.599999999999994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4057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70.2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403.20000000000005</v>
      </c>
      <c r="P473" s="47">
        <f>IFERROR(V385*1,"0")+IFERROR(V386*1,"0")+IFERROR(V390*1,"0")+IFERROR(V391*1,"0")+IFERROR(V392*1,"0")+IFERROR(V393*1,"0")+IFERROR(V394*1,"0")+IFERROR(V395*1,"0")+IFERROR(V396*1,"0")+IFERROR(V400*1,"0")+IFERROR(V404*1,"0")</f>
        <v>319.20000000000005</v>
      </c>
      <c r="Q473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474.48000000000008</v>
      </c>
      <c r="R473" s="47">
        <f>IFERROR(V443*1,"0")+IFERROR(V444*1,"0")+IFERROR(V448*1,"0")+IFERROR(V449*1,"0")+IFERROR(V453*1,"0")+IFERROR(V454*1,"0")+IFERROR(V458*1,"0")+IFERROR(V459*1,"0")+IFERROR(V460*1,"0")</f>
        <v>1312.8</v>
      </c>
      <c r="S473" s="1"/>
      <c r="T473" s="1"/>
      <c r="Y473" s="53"/>
      <c r="AB473" s="1"/>
    </row>
  </sheetData>
  <sheetProtection algorithmName="SHA-512" hashValue="oRL3TD7g2g51ZYM2O8c5RSx647cKPbn1mtoYZ2FJ43gKo+IakdXxIzM44xqzMXeoHH5CUTfcfmhfuy9AqfWjPA==" saltValue="WgrtVr8nQEP6ncmiyrsmk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4" spans="2:8" x14ac:dyDescent="0.2">
      <c r="B14" s="48" t="s">
        <v>629</v>
      </c>
      <c r="C14" s="48" t="s">
        <v>630</v>
      </c>
      <c r="D14" s="48" t="s">
        <v>631</v>
      </c>
      <c r="E14" s="48"/>
    </row>
    <row r="16" spans="2:8" x14ac:dyDescent="0.2">
      <c r="B16" s="48" t="s">
        <v>632</v>
      </c>
      <c r="C16" s="48" t="s">
        <v>606</v>
      </c>
      <c r="D16" s="48"/>
      <c r="E16" s="48"/>
    </row>
    <row r="18" spans="2:5" x14ac:dyDescent="0.2">
      <c r="B18" s="48" t="s">
        <v>633</v>
      </c>
      <c r="C18" s="48" t="s">
        <v>609</v>
      </c>
      <c r="D18" s="48"/>
      <c r="E18" s="48"/>
    </row>
    <row r="20" spans="2:5" x14ac:dyDescent="0.2">
      <c r="B20" s="48" t="s">
        <v>634</v>
      </c>
      <c r="C20" s="48" t="s">
        <v>612</v>
      </c>
      <c r="D20" s="48"/>
      <c r="E20" s="48"/>
    </row>
    <row r="22" spans="2:5" x14ac:dyDescent="0.2">
      <c r="B22" s="48" t="s">
        <v>635</v>
      </c>
      <c r="C22" s="48" t="s">
        <v>615</v>
      </c>
      <c r="D22" s="48"/>
      <c r="E22" s="48"/>
    </row>
    <row r="24" spans="2:5" x14ac:dyDescent="0.2">
      <c r="B24" s="48" t="s">
        <v>636</v>
      </c>
      <c r="C24" s="48" t="s">
        <v>618</v>
      </c>
      <c r="D24" s="48"/>
      <c r="E24" s="48"/>
    </row>
    <row r="26" spans="2:5" x14ac:dyDescent="0.2">
      <c r="B26" s="48" t="s">
        <v>637</v>
      </c>
      <c r="C26" s="48" t="s">
        <v>621</v>
      </c>
      <c r="D26" s="48"/>
      <c r="E26" s="48"/>
    </row>
    <row r="28" spans="2:5" x14ac:dyDescent="0.2">
      <c r="B28" s="48" t="s">
        <v>638</v>
      </c>
      <c r="C28" s="48" t="s">
        <v>624</v>
      </c>
      <c r="D28" s="48"/>
      <c r="E28" s="48"/>
    </row>
    <row r="30" spans="2:5" x14ac:dyDescent="0.2">
      <c r="B30" s="48" t="s">
        <v>639</v>
      </c>
      <c r="C30" s="48" t="s">
        <v>627</v>
      </c>
      <c r="D30" s="48"/>
      <c r="E30" s="48"/>
    </row>
    <row r="32" spans="2:5" x14ac:dyDescent="0.2">
      <c r="B32" s="48" t="s">
        <v>640</v>
      </c>
      <c r="C32" s="48" t="s">
        <v>630</v>
      </c>
      <c r="D32" s="48"/>
      <c r="E32" s="48"/>
    </row>
    <row r="34" spans="2:5" x14ac:dyDescent="0.2">
      <c r="B34" s="48" t="s">
        <v>641</v>
      </c>
      <c r="C34" s="48"/>
      <c r="D34" s="48"/>
      <c r="E34" s="48"/>
    </row>
    <row r="35" spans="2:5" x14ac:dyDescent="0.2">
      <c r="B35" s="48" t="s">
        <v>642</v>
      </c>
      <c r="C35" s="48"/>
      <c r="D35" s="48"/>
      <c r="E35" s="48"/>
    </row>
    <row r="36" spans="2:5" x14ac:dyDescent="0.2">
      <c r="B36" s="48" t="s">
        <v>643</v>
      </c>
      <c r="C36" s="48"/>
      <c r="D36" s="48"/>
      <c r="E36" s="48"/>
    </row>
    <row r="37" spans="2:5" x14ac:dyDescent="0.2">
      <c r="B37" s="48" t="s">
        <v>644</v>
      </c>
      <c r="C37" s="48"/>
      <c r="D37" s="48"/>
      <c r="E37" s="48"/>
    </row>
    <row r="38" spans="2:5" x14ac:dyDescent="0.2">
      <c r="B38" s="48" t="s">
        <v>645</v>
      </c>
      <c r="C38" s="48"/>
      <c r="D38" s="48"/>
      <c r="E38" s="48"/>
    </row>
    <row r="39" spans="2:5" x14ac:dyDescent="0.2">
      <c r="B39" s="48" t="s">
        <v>646</v>
      </c>
      <c r="C39" s="48"/>
      <c r="D39" s="48"/>
      <c r="E39" s="48"/>
    </row>
    <row r="40" spans="2:5" x14ac:dyDescent="0.2">
      <c r="B40" s="48" t="s">
        <v>647</v>
      </c>
      <c r="C40" s="48"/>
      <c r="D40" s="48"/>
      <c r="E40" s="48"/>
    </row>
    <row r="41" spans="2:5" x14ac:dyDescent="0.2">
      <c r="B41" s="48" t="s">
        <v>648</v>
      </c>
      <c r="C41" s="48"/>
      <c r="D41" s="48"/>
      <c r="E41" s="48"/>
    </row>
    <row r="42" spans="2:5" x14ac:dyDescent="0.2">
      <c r="B42" s="48" t="s">
        <v>649</v>
      </c>
      <c r="C42" s="48"/>
      <c r="D42" s="48"/>
      <c r="E42" s="48"/>
    </row>
    <row r="43" spans="2:5" x14ac:dyDescent="0.2">
      <c r="B43" s="48" t="s">
        <v>650</v>
      </c>
      <c r="C43" s="48"/>
      <c r="D43" s="48"/>
      <c r="E43" s="48"/>
    </row>
    <row r="44" spans="2:5" x14ac:dyDescent="0.2">
      <c r="B44" s="48" t="s">
        <v>651</v>
      </c>
      <c r="C44" s="48"/>
      <c r="D44" s="48"/>
      <c r="E44" s="48"/>
    </row>
  </sheetData>
  <sheetProtection algorithmName="SHA-512" hashValue="VeO2imLotM8QC45eUaZR9C2OaGJFm/a/XkhRjHi6/PLQOlsePJu0capteE+Y9hrI2+3SVZhVgZCkviai8N6gxw==" saltValue="D8Y3rNjm4DWBU5+rLDXT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1017</vt:i4>
      </vt:variant>
    </vt:vector>
  </HeadingPairs>
  <TitlesOfParts>
    <vt:vector size="10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2023-08-25T11:22:07Z</dcterms:modified>
</cp:coreProperties>
</file>