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80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W433" i="1" s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W377" i="1" s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N473" i="1" s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V270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V258" i="1" s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M234" i="1"/>
  <c r="W233" i="1"/>
  <c r="W235" i="1" s="1"/>
  <c r="V233" i="1"/>
  <c r="M233" i="1"/>
  <c r="V232" i="1"/>
  <c r="W232" i="1" s="1"/>
  <c r="M232" i="1"/>
  <c r="W231" i="1"/>
  <c r="V231" i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W208" i="1" s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V139" i="1"/>
  <c r="W139" i="1" s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V116" i="1"/>
  <c r="W116" i="1" s="1"/>
  <c r="M116" i="1"/>
  <c r="V115" i="1"/>
  <c r="W115" i="1" s="1"/>
  <c r="M115" i="1"/>
  <c r="W114" i="1"/>
  <c r="W118" i="1" s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1" i="1" s="1"/>
  <c r="U102" i="1"/>
  <c r="U101" i="1"/>
  <c r="V100" i="1"/>
  <c r="W100" i="1" s="1"/>
  <c r="M100" i="1"/>
  <c r="V99" i="1"/>
  <c r="W99" i="1" s="1"/>
  <c r="M99" i="1"/>
  <c r="W98" i="1"/>
  <c r="V98" i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V102" i="1" s="1"/>
  <c r="M92" i="1"/>
  <c r="U90" i="1"/>
  <c r="U89" i="1"/>
  <c r="V88" i="1"/>
  <c r="W88" i="1" s="1"/>
  <c r="M88" i="1"/>
  <c r="V87" i="1"/>
  <c r="W87" i="1" s="1"/>
  <c r="M87" i="1"/>
  <c r="W86" i="1"/>
  <c r="V86" i="1"/>
  <c r="V85" i="1"/>
  <c r="W85" i="1" s="1"/>
  <c r="M85" i="1"/>
  <c r="V84" i="1"/>
  <c r="W84" i="1" s="1"/>
  <c r="V83" i="1"/>
  <c r="V90" i="1" s="1"/>
  <c r="M83" i="1"/>
  <c r="U81" i="1"/>
  <c r="U80" i="1"/>
  <c r="V79" i="1"/>
  <c r="W79" i="1" s="1"/>
  <c r="M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M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W68" i="1"/>
  <c r="V68" i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E473" i="1" s="1"/>
  <c r="M63" i="1"/>
  <c r="U60" i="1"/>
  <c r="U59" i="1"/>
  <c r="V58" i="1"/>
  <c r="W58" i="1" s="1"/>
  <c r="V57" i="1"/>
  <c r="W57" i="1" s="1"/>
  <c r="M57" i="1"/>
  <c r="W56" i="1"/>
  <c r="W59" i="1" s="1"/>
  <c r="V56" i="1"/>
  <c r="M56" i="1"/>
  <c r="U53" i="1"/>
  <c r="U463" i="1" s="1"/>
  <c r="U52" i="1"/>
  <c r="W51" i="1"/>
  <c r="V51" i="1"/>
  <c r="M51" i="1"/>
  <c r="V50" i="1"/>
  <c r="V52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V28" i="1"/>
  <c r="W28" i="1" s="1"/>
  <c r="M28" i="1"/>
  <c r="V27" i="1"/>
  <c r="W27" i="1" s="1"/>
  <c r="M27" i="1"/>
  <c r="V26" i="1"/>
  <c r="V33" i="1" s="1"/>
  <c r="M26" i="1"/>
  <c r="V24" i="1"/>
  <c r="U24" i="1"/>
  <c r="V23" i="1"/>
  <c r="U23" i="1"/>
  <c r="U467" i="1" s="1"/>
  <c r="V22" i="1"/>
  <c r="M22" i="1"/>
  <c r="H10" i="1"/>
  <c r="A9" i="1"/>
  <c r="F10" i="1" s="1"/>
  <c r="D7" i="1"/>
  <c r="N6" i="1"/>
  <c r="M2" i="1"/>
  <c r="H9" i="1" l="1"/>
  <c r="J9" i="1"/>
  <c r="K473" i="1"/>
  <c r="V32" i="1"/>
  <c r="V89" i="1"/>
  <c r="V101" i="1"/>
  <c r="V135" i="1"/>
  <c r="I473" i="1"/>
  <c r="V153" i="1"/>
  <c r="W150" i="1"/>
  <c r="W152" i="1" s="1"/>
  <c r="V229" i="1"/>
  <c r="W222" i="1"/>
  <c r="W228" i="1" s="1"/>
  <c r="V242" i="1"/>
  <c r="V263" i="1"/>
  <c r="V264" i="1"/>
  <c r="W261" i="1"/>
  <c r="W263" i="1" s="1"/>
  <c r="V301" i="1"/>
  <c r="V302" i="1"/>
  <c r="W299" i="1"/>
  <c r="W301" i="1" s="1"/>
  <c r="V424" i="1"/>
  <c r="V425" i="1"/>
  <c r="W422" i="1"/>
  <c r="W424" i="1" s="1"/>
  <c r="C473" i="1"/>
  <c r="W40" i="1"/>
  <c r="W41" i="1" s="1"/>
  <c r="W44" i="1"/>
  <c r="W45" i="1" s="1"/>
  <c r="W50" i="1"/>
  <c r="W52" i="1" s="1"/>
  <c r="V53" i="1"/>
  <c r="W63" i="1"/>
  <c r="W80" i="1" s="1"/>
  <c r="W83" i="1"/>
  <c r="W89" i="1" s="1"/>
  <c r="W104" i="1"/>
  <c r="W111" i="1" s="1"/>
  <c r="V112" i="1"/>
  <c r="V119" i="1"/>
  <c r="W131" i="1"/>
  <c r="W134" i="1" s="1"/>
  <c r="V134" i="1"/>
  <c r="V152" i="1"/>
  <c r="W167" i="1"/>
  <c r="W184" i="1" s="1"/>
  <c r="V184" i="1"/>
  <c r="V185" i="1"/>
  <c r="V208" i="1"/>
  <c r="V279" i="1"/>
  <c r="V280" i="1"/>
  <c r="W278" i="1"/>
  <c r="W279" i="1" s="1"/>
  <c r="V381" i="1"/>
  <c r="V382" i="1"/>
  <c r="W380" i="1"/>
  <c r="W381" i="1" s="1"/>
  <c r="V397" i="1"/>
  <c r="V401" i="1"/>
  <c r="V402" i="1"/>
  <c r="W400" i="1"/>
  <c r="W401" i="1" s="1"/>
  <c r="U466" i="1"/>
  <c r="A10" i="1"/>
  <c r="B473" i="1"/>
  <c r="V464" i="1"/>
  <c r="V465" i="1"/>
  <c r="W35" i="1"/>
  <c r="W37" i="1" s="1"/>
  <c r="V38" i="1"/>
  <c r="V463" i="1" s="1"/>
  <c r="V42" i="1"/>
  <c r="V46" i="1"/>
  <c r="V60" i="1"/>
  <c r="V81" i="1"/>
  <c r="W92" i="1"/>
  <c r="W101" i="1" s="1"/>
  <c r="V118" i="1"/>
  <c r="V127" i="1"/>
  <c r="V146" i="1"/>
  <c r="H473" i="1"/>
  <c r="V147" i="1"/>
  <c r="V219" i="1"/>
  <c r="V220" i="1"/>
  <c r="V235" i="1"/>
  <c r="V236" i="1"/>
  <c r="V247" i="1"/>
  <c r="W244" i="1"/>
  <c r="W247" i="1" s="1"/>
  <c r="V248" i="1"/>
  <c r="V283" i="1"/>
  <c r="V284" i="1"/>
  <c r="W282" i="1"/>
  <c r="W283" i="1" s="1"/>
  <c r="V326" i="1"/>
  <c r="V327" i="1"/>
  <c r="W324" i="1"/>
  <c r="W326" i="1" s="1"/>
  <c r="V337" i="1"/>
  <c r="V338" i="1"/>
  <c r="W336" i="1"/>
  <c r="W337" i="1" s="1"/>
  <c r="V360" i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F9" i="1"/>
  <c r="W22" i="1"/>
  <c r="W23" i="1" s="1"/>
  <c r="W26" i="1"/>
  <c r="W32" i="1" s="1"/>
  <c r="D473" i="1"/>
  <c r="V59" i="1"/>
  <c r="V467" i="1" s="1"/>
  <c r="V80" i="1"/>
  <c r="F473" i="1"/>
  <c r="V126" i="1"/>
  <c r="W138" i="1"/>
  <c r="W146" i="1" s="1"/>
  <c r="V158" i="1"/>
  <c r="W155" i="1"/>
  <c r="W157" i="1" s="1"/>
  <c r="V164" i="1"/>
  <c r="V165" i="1"/>
  <c r="V190" i="1"/>
  <c r="W187" i="1"/>
  <c r="W189" i="1" s="1"/>
  <c r="J473" i="1"/>
  <c r="V228" i="1"/>
  <c r="V241" i="1"/>
  <c r="L473" i="1"/>
  <c r="V275" i="1"/>
  <c r="V296" i="1"/>
  <c r="M473" i="1"/>
  <c r="V297" i="1"/>
  <c r="W288" i="1"/>
  <c r="W296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269" i="1"/>
  <c r="V368" i="1"/>
  <c r="V434" i="1"/>
  <c r="V438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W468" i="1" l="1"/>
  <c r="V466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<sst xmlns="http://schemas.openxmlformats.org/spreadsheetml/2006/main" count="1699" uniqueCount="652">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</sst>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45171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4" customFormat="1" ht="24" customHeight="1" x14ac:dyDescent="0.2">
      <c r="A6" s="612" t="s">
        <v>13</v>
      </c>
      <c r="B6" s="315"/>
      <c r="C6" s="316"/>
      <c r="D6" s="613" t="s">
        <v>614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Суббота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622" t="str">
        <f>IFERROR(VLOOKUP(DeliveryAddress,Table,3,0),1)</f>
        <v>4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4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0.41666666666666669</v>
      </c>
      <c r="O8" s="607"/>
      <c r="Q8" s="318"/>
      <c r="R8" s="319"/>
      <c r="S8" s="618"/>
      <c r="T8" s="619"/>
      <c r="Y8" s="52"/>
      <c r="Z8" s="52"/>
      <c r="AA8" s="52"/>
    </row>
    <row r="9" spans="1:28" s="304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4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3" t="s">
        <v>56</v>
      </c>
      <c r="S18" s="303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600</v>
      </c>
      <c r="V56" s="307">
        <f>IFERROR(IF(U56="",0,CEILING((U56/$H56),1)*$H56),"")</f>
        <v>604.80000000000007</v>
      </c>
      <c r="W56" s="37">
        <f>IFERROR(IF(V56=0,"",ROUNDUP(V56/H56,0)*0.02175),"")</f>
        <v>1.218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55.55555555555555</v>
      </c>
      <c r="V59" s="308">
        <f>IFERROR(V56/H56,"0")+IFERROR(V57/H57,"0")+IFERROR(V58/H58,"0")</f>
        <v>56</v>
      </c>
      <c r="W59" s="308">
        <f>IFERROR(IF(W56="",0,W56),"0")+IFERROR(IF(W57="",0,W57),"0")+IFERROR(IF(W58="",0,W58),"0")</f>
        <v>1.218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600</v>
      </c>
      <c r="V60" s="308">
        <f>IFERROR(SUM(V56:V58),"0")</f>
        <v>604.80000000000007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110</v>
      </c>
      <c r="V66" s="307">
        <f t="shared" si="2"/>
        <v>118.80000000000001</v>
      </c>
      <c r="W66" s="37">
        <f>IFERROR(IF(V66=0,"",ROUNDUP(V66/H66,0)*0.02175),"")</f>
        <v>0.23924999999999999</v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18</v>
      </c>
      <c r="V70" s="307">
        <f t="shared" si="2"/>
        <v>20</v>
      </c>
      <c r="W70" s="37">
        <f t="shared" si="3"/>
        <v>4.6850000000000003E-2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45</v>
      </c>
      <c r="V78" s="307">
        <f t="shared" si="2"/>
        <v>45</v>
      </c>
      <c r="W78" s="37">
        <f>IFERROR(IF(V78=0,"",ROUNDUP(V78/H78,0)*0.00937),"")</f>
        <v>9.3700000000000006E-2</v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24.685185185185183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26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0.37980000000000003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173</v>
      </c>
      <c r="V81" s="308">
        <f>IFERROR(SUM(V63:V79),"0")</f>
        <v>183.8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140</v>
      </c>
      <c r="V104" s="307">
        <f t="shared" ref="V104:V110" si="6">IFERROR(IF(U104="",0,CEILING((U104/$H104),1)*$H104),"")</f>
        <v>145.79999999999998</v>
      </c>
      <c r="W104" s="37">
        <f>IFERROR(IF(V104=0,"",ROUNDUP(V104/H104,0)*0.02175),"")</f>
        <v>0.39149999999999996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17.283950617283953</v>
      </c>
      <c r="V111" s="308">
        <f>IFERROR(V104/H104,"0")+IFERROR(V105/H105,"0")+IFERROR(V106/H106,"0")+IFERROR(V107/H107,"0")+IFERROR(V108/H108,"0")+IFERROR(V109/H109,"0")+IFERROR(V110/H110,"0")</f>
        <v>18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0.39149999999999996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140</v>
      </c>
      <c r="V112" s="308">
        <f>IFERROR(SUM(V104:V110),"0")</f>
        <v>145.79999999999998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0</v>
      </c>
      <c r="V122" s="307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0</v>
      </c>
      <c r="V126" s="308">
        <f>IFERROR(V122/H122,"0")+IFERROR(V123/H123,"0")+IFERROR(V124/H124,"0")+IFERROR(V125/H125,"0")</f>
        <v>0</v>
      </c>
      <c r="W126" s="308">
        <f>IFERROR(IF(W122="",0,W122),"0")+IFERROR(IF(W123="",0,W123),"0")+IFERROR(IF(W124="",0,W124),"0")+IFERROR(IF(W125="",0,W125),"0")</f>
        <v>0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0</v>
      </c>
      <c r="V127" s="308">
        <f>IFERROR(SUM(V122:V125),"0")</f>
        <v>0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7</v>
      </c>
      <c r="V144" s="307">
        <f t="shared" si="7"/>
        <v>8.4</v>
      </c>
      <c r="W144" s="37">
        <f>IFERROR(IF(V144=0,"",ROUNDUP(V144/H144,0)*0.00502),"")</f>
        <v>2.0080000000000001E-2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3.333333333333333</v>
      </c>
      <c r="V146" s="308">
        <f>IFERROR(V138/H138,"0")+IFERROR(V139/H139,"0")+IFERROR(V140/H140,"0")+IFERROR(V141/H141,"0")+IFERROR(V142/H142,"0")+IFERROR(V143/H143,"0")+IFERROR(V144/H144,"0")+IFERROR(V145/H145,"0")</f>
        <v>4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2.0080000000000001E-2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7</v>
      </c>
      <c r="V147" s="308">
        <f>IFERROR(SUM(V138:V145),"0")</f>
        <v>8.4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680</v>
      </c>
      <c r="V173" s="307">
        <f t="shared" si="8"/>
        <v>681.6</v>
      </c>
      <c r="W173" s="37">
        <f>IFERROR(IF(V173=0,"",ROUNDUP(V173/H173,0)*0.00753),"")</f>
        <v>2.1385200000000002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400</v>
      </c>
      <c r="V175" s="307">
        <f t="shared" si="8"/>
        <v>400.8</v>
      </c>
      <c r="W175" s="37">
        <f>IFERROR(IF(V175=0,"",ROUNDUP(V175/H175,0)*0.00753),"")</f>
        <v>1.2575100000000001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450.00000000000006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451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3.3960300000000005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1080</v>
      </c>
      <c r="V185" s="308">
        <f>IFERROR(SUM(V167:V183),"0")</f>
        <v>1082.4000000000001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65</v>
      </c>
      <c r="V215" s="307">
        <f>IFERROR(IF(U215="",0,CEILING((U215/$H215),1)*$H215),"")</f>
        <v>67.2</v>
      </c>
      <c r="W215" s="37">
        <f>IFERROR(IF(V215=0,"",ROUNDUP(V215/H215,0)*0.00753),"")</f>
        <v>0.12048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140</v>
      </c>
      <c r="V216" s="307">
        <f>IFERROR(IF(U216="",0,CEILING((U216/$H216),1)*$H216),"")</f>
        <v>142.80000000000001</v>
      </c>
      <c r="W216" s="37">
        <f>IFERROR(IF(V216=0,"",ROUNDUP(V216/H216,0)*0.00753),"")</f>
        <v>0.25602000000000003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48.809523809523803</v>
      </c>
      <c r="V219" s="308">
        <f>IFERROR(V215/H215,"0")+IFERROR(V216/H216,"0")+IFERROR(V217/H217,"0")+IFERROR(V218/H218,"0")</f>
        <v>50</v>
      </c>
      <c r="W219" s="308">
        <f>IFERROR(IF(W215="",0,W215),"0")+IFERROR(IF(W216="",0,W216),"0")+IFERROR(IF(W217="",0,W217),"0")+IFERROR(IF(W218="",0,W218),"0")</f>
        <v>0.37650000000000006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205</v>
      </c>
      <c r="V220" s="308">
        <f>IFERROR(SUM(V215:V218),"0")</f>
        <v>210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360</v>
      </c>
      <c r="V222" s="307">
        <f t="shared" ref="V222:V227" si="12">IFERROR(IF(U222="",0,CEILING((U222/$H222),1)*$H222),"")</f>
        <v>364.5</v>
      </c>
      <c r="W222" s="37">
        <f>IFERROR(IF(V222=0,"",ROUNDUP(V222/H222,0)*0.02175),"")</f>
        <v>0.9787499999999999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44.444444444444443</v>
      </c>
      <c r="V228" s="308">
        <f>IFERROR(V222/H222,"0")+IFERROR(V223/H223,"0")+IFERROR(V224/H224,"0")+IFERROR(V225/H225,"0")+IFERROR(V226/H226,"0")+IFERROR(V227/H227,"0")</f>
        <v>45</v>
      </c>
      <c r="W228" s="308">
        <f>IFERROR(IF(W222="",0,W222),"0")+IFERROR(IF(W223="",0,W223),"0")+IFERROR(IF(W224="",0,W224),"0")+IFERROR(IF(W225="",0,W225),"0")+IFERROR(IF(W226="",0,W226),"0")+IFERROR(IF(W227="",0,W227),"0")</f>
        <v>0.9787499999999999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360</v>
      </c>
      <c r="V229" s="308">
        <f>IFERROR(SUM(V222:V227),"0")</f>
        <v>364.5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205</v>
      </c>
      <c r="V231" s="307">
        <f>IFERROR(IF(U231="",0,CEILING((U231/$H231),1)*$H231),"")</f>
        <v>210</v>
      </c>
      <c r="W231" s="37">
        <f>IFERROR(IF(V231=0,"",ROUNDUP(V231/H231,0)*0.02175),"")</f>
        <v>0.54374999999999996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24.404761904761905</v>
      </c>
      <c r="V235" s="308">
        <f>IFERROR(V231/H231,"0")+IFERROR(V232/H232,"0")+IFERROR(V233/H233,"0")+IFERROR(V234/H234,"0")</f>
        <v>25</v>
      </c>
      <c r="W235" s="308">
        <f>IFERROR(IF(W231="",0,W231),"0")+IFERROR(IF(W232="",0,W232),"0")+IFERROR(IF(W233="",0,W233),"0")+IFERROR(IF(W234="",0,W234),"0")</f>
        <v>0.54374999999999996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205</v>
      </c>
      <c r="V236" s="308">
        <f>IFERROR(SUM(V231:V234),"0")</f>
        <v>210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2.8</v>
      </c>
      <c r="V267" s="307">
        <f>IFERROR(IF(U267="",0,CEILING((U267/$H267),1)*$H267),"")</f>
        <v>3.36</v>
      </c>
      <c r="W267" s="37">
        <f>IFERROR(IF(V267=0,"",ROUNDUP(V267/H267,0)*0.00753),"")</f>
        <v>1.506E-2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3</v>
      </c>
      <c r="V268" s="307">
        <f>IFERROR(IF(U268="",0,CEILING((U268/$H268),1)*$H268),"")</f>
        <v>3.6</v>
      </c>
      <c r="W268" s="37">
        <f>IFERROR(IF(V268=0,"",ROUNDUP(V268/H268,0)*0.00753),"")</f>
        <v>1.506E-2</v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3.333333333333333</v>
      </c>
      <c r="V269" s="308">
        <f>IFERROR(V267/H267,"0")+IFERROR(V268/H268,"0")</f>
        <v>4</v>
      </c>
      <c r="W269" s="308">
        <f>IFERROR(IF(W267="",0,W267),"0")+IFERROR(IF(W268="",0,W268),"0")</f>
        <v>3.0120000000000001E-2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5.8</v>
      </c>
      <c r="V270" s="308">
        <f>IFERROR(SUM(V267:V268),"0")</f>
        <v>6.96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10100</v>
      </c>
      <c r="V288" s="307">
        <f t="shared" ref="V288:V295" si="14">IFERROR(IF(U288="",0,CEILING((U288/$H288),1)*$H288),"")</f>
        <v>10110</v>
      </c>
      <c r="W288" s="37">
        <f>IFERROR(IF(V288=0,"",ROUNDUP(V288/H288,0)*0.02175),"")</f>
        <v>14.6595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1500</v>
      </c>
      <c r="V292" s="307">
        <f t="shared" si="14"/>
        <v>1500</v>
      </c>
      <c r="W292" s="37">
        <f>IFERROR(IF(V292=0,"",ROUNDUP(V292/H292,0)*0.02175),"")</f>
        <v>2.1749999999999998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67.5</v>
      </c>
      <c r="V294" s="307">
        <f t="shared" si="14"/>
        <v>70</v>
      </c>
      <c r="W294" s="37">
        <f>IFERROR(IF(V294=0,"",ROUNDUP(V294/H294,0)*0.00937),"")</f>
        <v>0.13117999999999999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786.83333333333337</v>
      </c>
      <c r="V296" s="308">
        <f>IFERROR(V288/H288,"0")+IFERROR(V289/H289,"0")+IFERROR(V290/H290,"0")+IFERROR(V291/H291,"0")+IFERROR(V292/H292,"0")+IFERROR(V293/H293,"0")+IFERROR(V294/H294,"0")+IFERROR(V295/H295,"0")</f>
        <v>788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16.965679999999999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11667.5</v>
      </c>
      <c r="V297" s="308">
        <f>IFERROR(SUM(V288:V295),"0")</f>
        <v>11680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0.23079999999999501</v>
      </c>
      <c r="V308" s="307">
        <f>IFERROR(IF(U308="",0,CEILING((U308/$H308),1)*$H308),"")</f>
        <v>7.8</v>
      </c>
      <c r="W308" s="37">
        <f>IFERROR(IF(V308=0,"",ROUNDUP(V308/H308,0)*0.02175),"")</f>
        <v>2.1749999999999999E-2</v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2.9589743589742951E-2</v>
      </c>
      <c r="V309" s="308">
        <f>IFERROR(V308/H308,"0")</f>
        <v>1</v>
      </c>
      <c r="W309" s="308">
        <f>IFERROR(IF(W308="",0,W308),"0")</f>
        <v>2.1749999999999999E-2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0.23079999999999501</v>
      </c>
      <c r="V310" s="308">
        <f>IFERROR(SUM(V308:V308),"0")</f>
        <v>7.8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20</v>
      </c>
      <c r="V312" s="307">
        <f>IFERROR(IF(U312="",0,CEILING((U312/$H312),1)*$H312),"")</f>
        <v>23.4</v>
      </c>
      <c r="W312" s="37">
        <f>IFERROR(IF(V312=0,"",ROUNDUP(V312/H312,0)*0.02175),"")</f>
        <v>6.5250000000000002E-2</v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2.5641025641025643</v>
      </c>
      <c r="V313" s="308">
        <f>IFERROR(V312/H312,"0")</f>
        <v>3</v>
      </c>
      <c r="W313" s="308">
        <f>IFERROR(IF(W312="",0,W312),"0")</f>
        <v>6.5250000000000002E-2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20</v>
      </c>
      <c r="V314" s="308">
        <f>IFERROR(SUM(V312:V312),"0")</f>
        <v>23.4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85</v>
      </c>
      <c r="V347" s="307">
        <f t="shared" ref="V347:V359" si="15">IFERROR(IF(U347="",0,CEILING((U347/$H347),1)*$H347),"")</f>
        <v>88.2</v>
      </c>
      <c r="W347" s="37">
        <f>IFERROR(IF(V347=0,"",ROUNDUP(V347/H347,0)*0.00753),"")</f>
        <v>0.15812999999999999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11.2</v>
      </c>
      <c r="V355" s="307">
        <f t="shared" si="15"/>
        <v>11.76</v>
      </c>
      <c r="W355" s="37">
        <f t="shared" si="16"/>
        <v>3.5140000000000005E-2</v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26.904761904761905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28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0.19327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96.2</v>
      </c>
      <c r="V361" s="308">
        <f>IFERROR(SUM(V347:V359),"0")</f>
        <v>99.960000000000008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145</v>
      </c>
      <c r="V410" s="307">
        <f t="shared" ref="V410:V418" si="18">IFERROR(IF(U410="",0,CEILING((U410/$H410),1)*$H410),"")</f>
        <v>147.84</v>
      </c>
      <c r="W410" s="37">
        <f>IFERROR(IF(V410=0,"",ROUNDUP(V410/H410,0)*0.01196),"")</f>
        <v>0.33488000000000001</v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710</v>
      </c>
      <c r="V412" s="307">
        <f t="shared" si="18"/>
        <v>712.80000000000007</v>
      </c>
      <c r="W412" s="37">
        <f>IFERROR(IF(V412=0,"",ROUNDUP(V412/H412,0)*0.01196),"")</f>
        <v>1.6146</v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161.93181818181819</v>
      </c>
      <c r="V419" s="308">
        <f>IFERROR(V410/H410,"0")+IFERROR(V411/H411,"0")+IFERROR(V412/H412,"0")+IFERROR(V413/H413,"0")+IFERROR(V414/H414,"0")+IFERROR(V415/H415,"0")+IFERROR(V416/H416,"0")+IFERROR(V417/H417,"0")+IFERROR(V418/H418,"0")</f>
        <v>163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1.9494800000000001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855</v>
      </c>
      <c r="V420" s="308">
        <f>IFERROR(SUM(V410:V418),"0")</f>
        <v>860.6400000000001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700</v>
      </c>
      <c r="V422" s="307">
        <f>IFERROR(IF(U422="",0,CEILING((U422/$H422),1)*$H422),"")</f>
        <v>702.24</v>
      </c>
      <c r="W422" s="37">
        <f>IFERROR(IF(V422=0,"",ROUNDUP(V422/H422,0)*0.01196),"")</f>
        <v>1.5906800000000001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132.57575757575756</v>
      </c>
      <c r="V424" s="308">
        <f>IFERROR(V422/H422,"0")+IFERROR(V423/H423,"0")</f>
        <v>133</v>
      </c>
      <c r="W424" s="308">
        <f>IFERROR(IF(W422="",0,W422),"0")+IFERROR(IF(W423="",0,W423),"0")</f>
        <v>1.5906800000000001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700</v>
      </c>
      <c r="V425" s="308">
        <f>IFERROR(SUM(V422:V423),"0")</f>
        <v>702.24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540</v>
      </c>
      <c r="V429" s="307">
        <f t="shared" si="19"/>
        <v>543.84</v>
      </c>
      <c r="W429" s="37">
        <f>IFERROR(IF(V429=0,"",ROUNDUP(V429/H429,0)*0.01196),"")</f>
        <v>1.2318800000000001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102.27272727272727</v>
      </c>
      <c r="V433" s="308">
        <f>IFERROR(V427/H427,"0")+IFERROR(V428/H428,"0")+IFERROR(V429/H429,"0")+IFERROR(V430/H430,"0")+IFERROR(V431/H431,"0")+IFERROR(V432/H432,"0")</f>
        <v>103</v>
      </c>
      <c r="W433" s="308">
        <f>IFERROR(IF(W427="",0,W427),"0")+IFERROR(IF(W428="",0,W428),"0")+IFERROR(IF(W429="",0,W429),"0")+IFERROR(IF(W430="",0,W430),"0")+IFERROR(IF(W431="",0,W431),"0")+IFERROR(IF(W432="",0,W432),"0")</f>
        <v>1.2318800000000001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540</v>
      </c>
      <c r="V434" s="308">
        <f>IFERROR(SUM(V427:V432),"0")</f>
        <v>543.84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880</v>
      </c>
      <c r="V458" s="307">
        <f>IFERROR(IF(U458="",0,CEILING((U458/$H458),1)*$H458),"")</f>
        <v>881.4</v>
      </c>
      <c r="W458" s="37">
        <f>IFERROR(IF(V458=0,"",ROUNDUP(V458/H458,0)*0.02175),"")</f>
        <v>2.4577499999999999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112.82051282051282</v>
      </c>
      <c r="V461" s="308">
        <f>IFERROR(V458/H458,"0")+IFERROR(V459/H459,"0")+IFERROR(V460/H460,"0")</f>
        <v>113</v>
      </c>
      <c r="W461" s="308">
        <f>IFERROR(IF(W458="",0,W458),"0")+IFERROR(IF(W459="",0,W459),"0")+IFERROR(IF(W460="",0,W460),"0")</f>
        <v>2.4577499999999999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880</v>
      </c>
      <c r="V462" s="308">
        <f>IFERROR(SUM(V458:V460),"0")</f>
        <v>881.4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17534.730799999998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17615.939999999999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18310.540214963112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18396.826000000001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29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29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19035.540214963112</v>
      </c>
      <c r="V466" s="308">
        <f>GrossWeightTotalR+PalletQtyTotalR*25</f>
        <v>19121.826000000001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1997.7826915800251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2011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31.810269999999999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604.80000000000007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329.6</v>
      </c>
      <c r="F473" s="47">
        <f>IFERROR(V122*1,"0")+IFERROR(V123*1,"0")+IFERROR(V124*1,"0")+IFERROR(V125*1,"0")</f>
        <v>0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8.4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1082.4000000000001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784.5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6.96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11711.199999999999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99.960000000000008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2106.7200000000003</v>
      </c>
      <c r="R473" s="47">
        <f>IFERROR(V443*1,"0")+IFERROR(V444*1,"0")+IFERROR(V448*1,"0")+IFERROR(V449*1,"0")+IFERROR(V453*1,"0")+IFERROR(V454*1,"0")+IFERROR(V458*1,"0")+IFERROR(V459*1,"0")+IFERROR(V460*1,"0")</f>
        <v>881.4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2023-08-30T10:44:42Z</dcterms:modified>
</cp:coreProperties>
</file>