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80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W460" i="1" s="1"/>
  <c r="M460" i="1"/>
  <c r="V459" i="1"/>
  <c r="W459" i="1" s="1"/>
  <c r="M459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W449" i="1" s="1"/>
  <c r="M449" i="1"/>
  <c r="V448" i="1"/>
  <c r="W448" i="1" s="1"/>
  <c r="W450" i="1" s="1"/>
  <c r="M448" i="1"/>
  <c r="U446" i="1"/>
  <c r="U445" i="1"/>
  <c r="V444" i="1"/>
  <c r="W444" i="1" s="1"/>
  <c r="M444" i="1"/>
  <c r="V443" i="1"/>
  <c r="V445" i="1" s="1"/>
  <c r="M443" i="1"/>
  <c r="U439" i="1"/>
  <c r="U438" i="1"/>
  <c r="V437" i="1"/>
  <c r="W437" i="1" s="1"/>
  <c r="M437" i="1"/>
  <c r="V436" i="1"/>
  <c r="W436" i="1" s="1"/>
  <c r="W438" i="1" s="1"/>
  <c r="M436" i="1"/>
  <c r="U434" i="1"/>
  <c r="U433" i="1"/>
  <c r="V432" i="1"/>
  <c r="W432" i="1" s="1"/>
  <c r="V431" i="1"/>
  <c r="W431" i="1" s="1"/>
  <c r="V430" i="1"/>
  <c r="W430" i="1" s="1"/>
  <c r="V429" i="1"/>
  <c r="W429" i="1" s="1"/>
  <c r="M429" i="1"/>
  <c r="V428" i="1"/>
  <c r="W428" i="1" s="1"/>
  <c r="M428" i="1"/>
  <c r="V427" i="1"/>
  <c r="W427" i="1" s="1"/>
  <c r="M427" i="1"/>
  <c r="U425" i="1"/>
  <c r="U424" i="1"/>
  <c r="V423" i="1"/>
  <c r="W423" i="1" s="1"/>
  <c r="M423" i="1"/>
  <c r="V422" i="1"/>
  <c r="V424" i="1" s="1"/>
  <c r="M422" i="1"/>
  <c r="U420" i="1"/>
  <c r="U419" i="1"/>
  <c r="V418" i="1"/>
  <c r="W418" i="1" s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V395" i="1"/>
  <c r="W395" i="1" s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V390" i="1"/>
  <c r="M390" i="1"/>
  <c r="U388" i="1"/>
  <c r="U387" i="1"/>
  <c r="V386" i="1"/>
  <c r="W386" i="1" s="1"/>
  <c r="M386" i="1"/>
  <c r="V385" i="1"/>
  <c r="M385" i="1"/>
  <c r="U382" i="1"/>
  <c r="U381" i="1"/>
  <c r="V380" i="1"/>
  <c r="U378" i="1"/>
  <c r="U377" i="1"/>
  <c r="V376" i="1"/>
  <c r="W376" i="1" s="1"/>
  <c r="M376" i="1"/>
  <c r="V375" i="1"/>
  <c r="W375" i="1" s="1"/>
  <c r="M375" i="1"/>
  <c r="V374" i="1"/>
  <c r="W374" i="1" s="1"/>
  <c r="M374" i="1"/>
  <c r="U372" i="1"/>
  <c r="U371" i="1"/>
  <c r="V370" i="1"/>
  <c r="V372" i="1" s="1"/>
  <c r="M370" i="1"/>
  <c r="U368" i="1"/>
  <c r="U367" i="1"/>
  <c r="V366" i="1"/>
  <c r="W366" i="1" s="1"/>
  <c r="M366" i="1"/>
  <c r="V365" i="1"/>
  <c r="W365" i="1" s="1"/>
  <c r="M365" i="1"/>
  <c r="W364" i="1"/>
  <c r="V364" i="1"/>
  <c r="M364" i="1"/>
  <c r="V363" i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W349" i="1"/>
  <c r="V349" i="1"/>
  <c r="M349" i="1"/>
  <c r="V348" i="1"/>
  <c r="W348" i="1" s="1"/>
  <c r="M348" i="1"/>
  <c r="V347" i="1"/>
  <c r="M347" i="1"/>
  <c r="U345" i="1"/>
  <c r="U344" i="1"/>
  <c r="V343" i="1"/>
  <c r="W343" i="1" s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V331" i="1"/>
  <c r="W331" i="1" s="1"/>
  <c r="M331" i="1"/>
  <c r="V330" i="1"/>
  <c r="W330" i="1" s="1"/>
  <c r="M330" i="1"/>
  <c r="W329" i="1"/>
  <c r="V329" i="1"/>
  <c r="M329" i="1"/>
  <c r="U327" i="1"/>
  <c r="U326" i="1"/>
  <c r="V325" i="1"/>
  <c r="W325" i="1" s="1"/>
  <c r="M325" i="1"/>
  <c r="V324" i="1"/>
  <c r="M324" i="1"/>
  <c r="U322" i="1"/>
  <c r="U321" i="1"/>
  <c r="V320" i="1"/>
  <c r="W320" i="1" s="1"/>
  <c r="M320" i="1"/>
  <c r="V319" i="1"/>
  <c r="W319" i="1" s="1"/>
  <c r="M319" i="1"/>
  <c r="V318" i="1"/>
  <c r="W318" i="1" s="1"/>
  <c r="M318" i="1"/>
  <c r="V317" i="1"/>
  <c r="N473" i="1" s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V300" i="1"/>
  <c r="W300" i="1" s="1"/>
  <c r="M300" i="1"/>
  <c r="W299" i="1"/>
  <c r="W301" i="1" s="1"/>
  <c r="V299" i="1"/>
  <c r="M299" i="1"/>
  <c r="U297" i="1"/>
  <c r="U296" i="1"/>
  <c r="V295" i="1"/>
  <c r="W295" i="1" s="1"/>
  <c r="M295" i="1"/>
  <c r="V294" i="1"/>
  <c r="W294" i="1" s="1"/>
  <c r="M294" i="1"/>
  <c r="V293" i="1"/>
  <c r="W293" i="1" s="1"/>
  <c r="V292" i="1"/>
  <c r="W292" i="1" s="1"/>
  <c r="M292" i="1"/>
  <c r="V291" i="1"/>
  <c r="W291" i="1" s="1"/>
  <c r="M291" i="1"/>
  <c r="V290" i="1"/>
  <c r="W290" i="1" s="1"/>
  <c r="M290" i="1"/>
  <c r="V289" i="1"/>
  <c r="W289" i="1" s="1"/>
  <c r="M289" i="1"/>
  <c r="W288" i="1"/>
  <c r="V288" i="1"/>
  <c r="M288" i="1"/>
  <c r="U284" i="1"/>
  <c r="V283" i="1"/>
  <c r="U283" i="1"/>
  <c r="W282" i="1"/>
  <c r="W283" i="1" s="1"/>
  <c r="V282" i="1"/>
  <c r="V284" i="1" s="1"/>
  <c r="M282" i="1"/>
  <c r="U280" i="1"/>
  <c r="V279" i="1"/>
  <c r="U279" i="1"/>
  <c r="W278" i="1"/>
  <c r="W279" i="1" s="1"/>
  <c r="V278" i="1"/>
  <c r="V280" i="1" s="1"/>
  <c r="M278" i="1"/>
  <c r="U276" i="1"/>
  <c r="U275" i="1"/>
  <c r="V274" i="1"/>
  <c r="W274" i="1" s="1"/>
  <c r="M274" i="1"/>
  <c r="V273" i="1"/>
  <c r="W273" i="1" s="1"/>
  <c r="M273" i="1"/>
  <c r="V272" i="1"/>
  <c r="W272" i="1" s="1"/>
  <c r="M272" i="1"/>
  <c r="U270" i="1"/>
  <c r="U269" i="1"/>
  <c r="V268" i="1"/>
  <c r="W268" i="1" s="1"/>
  <c r="M268" i="1"/>
  <c r="V267" i="1"/>
  <c r="V269" i="1" s="1"/>
  <c r="M267" i="1"/>
  <c r="U264" i="1"/>
  <c r="U263" i="1"/>
  <c r="V262" i="1"/>
  <c r="W262" i="1" s="1"/>
  <c r="M262" i="1"/>
  <c r="V261" i="1"/>
  <c r="V263" i="1" s="1"/>
  <c r="M261" i="1"/>
  <c r="U259" i="1"/>
  <c r="U258" i="1"/>
  <c r="W257" i="1"/>
  <c r="V257" i="1"/>
  <c r="M257" i="1"/>
  <c r="V256" i="1"/>
  <c r="W256" i="1" s="1"/>
  <c r="M256" i="1"/>
  <c r="V255" i="1"/>
  <c r="W255" i="1" s="1"/>
  <c r="M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M251" i="1"/>
  <c r="U248" i="1"/>
  <c r="U247" i="1"/>
  <c r="V246" i="1"/>
  <c r="W246" i="1" s="1"/>
  <c r="M246" i="1"/>
  <c r="V245" i="1"/>
  <c r="W245" i="1" s="1"/>
  <c r="M245" i="1"/>
  <c r="W244" i="1"/>
  <c r="V244" i="1"/>
  <c r="M244" i="1"/>
  <c r="U242" i="1"/>
  <c r="U241" i="1"/>
  <c r="V240" i="1"/>
  <c r="W240" i="1" s="1"/>
  <c r="M240" i="1"/>
  <c r="V239" i="1"/>
  <c r="W239" i="1" s="1"/>
  <c r="V238" i="1"/>
  <c r="U236" i="1"/>
  <c r="U235" i="1"/>
  <c r="V234" i="1"/>
  <c r="W234" i="1" s="1"/>
  <c r="M234" i="1"/>
  <c r="V233" i="1"/>
  <c r="W233" i="1" s="1"/>
  <c r="M233" i="1"/>
  <c r="V232" i="1"/>
  <c r="W232" i="1" s="1"/>
  <c r="M232" i="1"/>
  <c r="V231" i="1"/>
  <c r="M231" i="1"/>
  <c r="U229" i="1"/>
  <c r="U228" i="1"/>
  <c r="V227" i="1"/>
  <c r="W227" i="1" s="1"/>
  <c r="M227" i="1"/>
  <c r="W226" i="1"/>
  <c r="V226" i="1"/>
  <c r="M226" i="1"/>
  <c r="V225" i="1"/>
  <c r="W225" i="1" s="1"/>
  <c r="M225" i="1"/>
  <c r="V224" i="1"/>
  <c r="W224" i="1" s="1"/>
  <c r="M224" i="1"/>
  <c r="V223" i="1"/>
  <c r="W223" i="1" s="1"/>
  <c r="M223" i="1"/>
  <c r="V222" i="1"/>
  <c r="W222" i="1" s="1"/>
  <c r="M222" i="1"/>
  <c r="U220" i="1"/>
  <c r="U219" i="1"/>
  <c r="V218" i="1"/>
  <c r="W218" i="1" s="1"/>
  <c r="M218" i="1"/>
  <c r="V217" i="1"/>
  <c r="W217" i="1" s="1"/>
  <c r="M217" i="1"/>
  <c r="W216" i="1"/>
  <c r="V216" i="1"/>
  <c r="M216" i="1"/>
  <c r="V215" i="1"/>
  <c r="M215" i="1"/>
  <c r="U213" i="1"/>
  <c r="U212" i="1"/>
  <c r="V211" i="1"/>
  <c r="M211" i="1"/>
  <c r="U209" i="1"/>
  <c r="U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M193" i="1"/>
  <c r="U190" i="1"/>
  <c r="U189" i="1"/>
  <c r="V188" i="1"/>
  <c r="W188" i="1" s="1"/>
  <c r="M188" i="1"/>
  <c r="W187" i="1"/>
  <c r="W189" i="1" s="1"/>
  <c r="V187" i="1"/>
  <c r="M187" i="1"/>
  <c r="U185" i="1"/>
  <c r="U184" i="1"/>
  <c r="V183" i="1"/>
  <c r="W183" i="1" s="1"/>
  <c r="M183" i="1"/>
  <c r="V182" i="1"/>
  <c r="W182" i="1" s="1"/>
  <c r="M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V167" i="1"/>
  <c r="W167" i="1" s="1"/>
  <c r="M167" i="1"/>
  <c r="U165" i="1"/>
  <c r="U164" i="1"/>
  <c r="V163" i="1"/>
  <c r="W163" i="1" s="1"/>
  <c r="M163" i="1"/>
  <c r="V162" i="1"/>
  <c r="W162" i="1" s="1"/>
  <c r="M162" i="1"/>
  <c r="V161" i="1"/>
  <c r="W161" i="1" s="1"/>
  <c r="M161" i="1"/>
  <c r="V160" i="1"/>
  <c r="M160" i="1"/>
  <c r="U158" i="1"/>
  <c r="U157" i="1"/>
  <c r="V156" i="1"/>
  <c r="W156" i="1" s="1"/>
  <c r="M156" i="1"/>
  <c r="W155" i="1"/>
  <c r="V155" i="1"/>
  <c r="U153" i="1"/>
  <c r="U152" i="1"/>
  <c r="V151" i="1"/>
  <c r="W151" i="1" s="1"/>
  <c r="M151" i="1"/>
  <c r="W150" i="1"/>
  <c r="W152" i="1" s="1"/>
  <c r="V150" i="1"/>
  <c r="M150" i="1"/>
  <c r="U147" i="1"/>
  <c r="U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V132" i="1"/>
  <c r="W132" i="1" s="1"/>
  <c r="M132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V122" i="1"/>
  <c r="W122" i="1" s="1"/>
  <c r="M122" i="1"/>
  <c r="U119" i="1"/>
  <c r="U118" i="1"/>
  <c r="V117" i="1"/>
  <c r="W117" i="1" s="1"/>
  <c r="V116" i="1"/>
  <c r="W116" i="1" s="1"/>
  <c r="M116" i="1"/>
  <c r="V115" i="1"/>
  <c r="W115" i="1" s="1"/>
  <c r="M115" i="1"/>
  <c r="V114" i="1"/>
  <c r="W114" i="1" s="1"/>
  <c r="M114" i="1"/>
  <c r="U112" i="1"/>
  <c r="U111" i="1"/>
  <c r="V110" i="1"/>
  <c r="W110" i="1" s="1"/>
  <c r="M110" i="1"/>
  <c r="V109" i="1"/>
  <c r="W109" i="1" s="1"/>
  <c r="V108" i="1"/>
  <c r="W108" i="1" s="1"/>
  <c r="V107" i="1"/>
  <c r="W107" i="1" s="1"/>
  <c r="V106" i="1"/>
  <c r="W106" i="1" s="1"/>
  <c r="M106" i="1"/>
  <c r="V105" i="1"/>
  <c r="W105" i="1" s="1"/>
  <c r="M105" i="1"/>
  <c r="V104" i="1"/>
  <c r="U102" i="1"/>
  <c r="U101" i="1"/>
  <c r="V100" i="1"/>
  <c r="W100" i="1" s="1"/>
  <c r="M100" i="1"/>
  <c r="V99" i="1"/>
  <c r="W99" i="1" s="1"/>
  <c r="M99" i="1"/>
  <c r="W98" i="1"/>
  <c r="V98" i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U90" i="1"/>
  <c r="U89" i="1"/>
  <c r="W88" i="1"/>
  <c r="V88" i="1"/>
  <c r="M88" i="1"/>
  <c r="V87" i="1"/>
  <c r="W87" i="1" s="1"/>
  <c r="M87" i="1"/>
  <c r="V86" i="1"/>
  <c r="W86" i="1" s="1"/>
  <c r="V85" i="1"/>
  <c r="W85" i="1" s="1"/>
  <c r="M85" i="1"/>
  <c r="V84" i="1"/>
  <c r="W84" i="1" s="1"/>
  <c r="V83" i="1"/>
  <c r="M83" i="1"/>
  <c r="U81" i="1"/>
  <c r="U80" i="1"/>
  <c r="V79" i="1"/>
  <c r="W79" i="1" s="1"/>
  <c r="M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W64" i="1"/>
  <c r="V64" i="1"/>
  <c r="M64" i="1"/>
  <c r="V63" i="1"/>
  <c r="M63" i="1"/>
  <c r="U60" i="1"/>
  <c r="U59" i="1"/>
  <c r="V58" i="1"/>
  <c r="W58" i="1" s="1"/>
  <c r="V57" i="1"/>
  <c r="W57" i="1" s="1"/>
  <c r="M57" i="1"/>
  <c r="W56" i="1"/>
  <c r="W59" i="1" s="1"/>
  <c r="V56" i="1"/>
  <c r="M56" i="1"/>
  <c r="U53" i="1"/>
  <c r="V52" i="1"/>
  <c r="U52" i="1"/>
  <c r="W51" i="1"/>
  <c r="V51" i="1"/>
  <c r="M51" i="1"/>
  <c r="V50" i="1"/>
  <c r="M50" i="1"/>
  <c r="U46" i="1"/>
  <c r="U45" i="1"/>
  <c r="V44" i="1"/>
  <c r="M44" i="1"/>
  <c r="U42" i="1"/>
  <c r="U41" i="1"/>
  <c r="V40" i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W27" i="1"/>
  <c r="V27" i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W101" i="1" l="1"/>
  <c r="W126" i="1"/>
  <c r="W258" i="1"/>
  <c r="W333" i="1"/>
  <c r="V360" i="1"/>
  <c r="W370" i="1"/>
  <c r="W371" i="1" s="1"/>
  <c r="V371" i="1"/>
  <c r="V397" i="1"/>
  <c r="U467" i="1"/>
  <c r="U466" i="1"/>
  <c r="W184" i="1"/>
  <c r="W433" i="1"/>
  <c r="V461" i="1"/>
  <c r="W157" i="1"/>
  <c r="W228" i="1"/>
  <c r="W275" i="1"/>
  <c r="V33" i="1"/>
  <c r="W35" i="1"/>
  <c r="W37" i="1" s="1"/>
  <c r="V119" i="1"/>
  <c r="V118" i="1"/>
  <c r="V228" i="1"/>
  <c r="V248" i="1"/>
  <c r="V247" i="1"/>
  <c r="W261" i="1"/>
  <c r="W263" i="1" s="1"/>
  <c r="M473" i="1"/>
  <c r="W317" i="1"/>
  <c r="W321" i="1" s="1"/>
  <c r="V333" i="1"/>
  <c r="W347" i="1"/>
  <c r="V378" i="1"/>
  <c r="V377" i="1"/>
  <c r="W390" i="1"/>
  <c r="V438" i="1"/>
  <c r="W458" i="1"/>
  <c r="H9" i="1"/>
  <c r="A10" i="1"/>
  <c r="B473" i="1"/>
  <c r="V465" i="1"/>
  <c r="V464" i="1"/>
  <c r="V24" i="1"/>
  <c r="V89" i="1"/>
  <c r="V101" i="1"/>
  <c r="V112" i="1"/>
  <c r="W104" i="1"/>
  <c r="W111" i="1" s="1"/>
  <c r="V135" i="1"/>
  <c r="H473" i="1"/>
  <c r="V147" i="1"/>
  <c r="W138" i="1"/>
  <c r="W146" i="1" s="1"/>
  <c r="V146" i="1"/>
  <c r="V153" i="1"/>
  <c r="V158" i="1"/>
  <c r="V165" i="1"/>
  <c r="W160" i="1"/>
  <c r="W164" i="1" s="1"/>
  <c r="V164" i="1"/>
  <c r="V184" i="1"/>
  <c r="V190" i="1"/>
  <c r="J473" i="1"/>
  <c r="V208" i="1"/>
  <c r="W193" i="1"/>
  <c r="W208" i="1" s="1"/>
  <c r="V296" i="1"/>
  <c r="V302" i="1"/>
  <c r="V305" i="1"/>
  <c r="W304" i="1"/>
  <c r="W305" i="1" s="1"/>
  <c r="V306" i="1"/>
  <c r="V309" i="1"/>
  <c r="W308" i="1"/>
  <c r="W309" i="1" s="1"/>
  <c r="V310" i="1"/>
  <c r="V314" i="1"/>
  <c r="V313" i="1"/>
  <c r="W312" i="1"/>
  <c r="W313" i="1" s="1"/>
  <c r="V322" i="1"/>
  <c r="V327" i="1"/>
  <c r="W324" i="1"/>
  <c r="W326" i="1" s="1"/>
  <c r="V326" i="1"/>
  <c r="F9" i="1"/>
  <c r="J9" i="1"/>
  <c r="W22" i="1"/>
  <c r="W23" i="1" s="1"/>
  <c r="V23" i="1"/>
  <c r="U463" i="1"/>
  <c r="W26" i="1"/>
  <c r="W32" i="1" s="1"/>
  <c r="V32" i="1"/>
  <c r="V38" i="1"/>
  <c r="V41" i="1"/>
  <c r="W40" i="1"/>
  <c r="W41" i="1" s="1"/>
  <c r="V42" i="1"/>
  <c r="V45" i="1"/>
  <c r="W44" i="1"/>
  <c r="W45" i="1" s="1"/>
  <c r="V46" i="1"/>
  <c r="V53" i="1"/>
  <c r="W50" i="1"/>
  <c r="W52" i="1" s="1"/>
  <c r="C473" i="1"/>
  <c r="V60" i="1"/>
  <c r="E473" i="1"/>
  <c r="V80" i="1"/>
  <c r="W63" i="1"/>
  <c r="W80" i="1" s="1"/>
  <c r="V81" i="1"/>
  <c r="V90" i="1"/>
  <c r="W83" i="1"/>
  <c r="W89" i="1" s="1"/>
  <c r="V102" i="1"/>
  <c r="V111" i="1"/>
  <c r="W118" i="1"/>
  <c r="V127" i="1"/>
  <c r="V134" i="1"/>
  <c r="W131" i="1"/>
  <c r="W134" i="1" s="1"/>
  <c r="G473" i="1"/>
  <c r="I473" i="1"/>
  <c r="V157" i="1"/>
  <c r="V185" i="1"/>
  <c r="V189" i="1"/>
  <c r="V209" i="1"/>
  <c r="V212" i="1"/>
  <c r="W211" i="1"/>
  <c r="W212" i="1" s="1"/>
  <c r="V213" i="1"/>
  <c r="V220" i="1"/>
  <c r="W215" i="1"/>
  <c r="W219" i="1" s="1"/>
  <c r="V219" i="1"/>
  <c r="V229" i="1"/>
  <c r="V236" i="1"/>
  <c r="W231" i="1"/>
  <c r="W235" i="1" s="1"/>
  <c r="V235" i="1"/>
  <c r="V242" i="1"/>
  <c r="W238" i="1"/>
  <c r="W241" i="1" s="1"/>
  <c r="V241" i="1"/>
  <c r="W247" i="1"/>
  <c r="V259" i="1"/>
  <c r="V258" i="1"/>
  <c r="V264" i="1"/>
  <c r="L473" i="1"/>
  <c r="V270" i="1"/>
  <c r="W267" i="1"/>
  <c r="W269" i="1" s="1"/>
  <c r="V276" i="1"/>
  <c r="V275" i="1"/>
  <c r="W296" i="1"/>
  <c r="V301" i="1"/>
  <c r="V334" i="1"/>
  <c r="V337" i="1"/>
  <c r="W336" i="1"/>
  <c r="W337" i="1" s="1"/>
  <c r="V338" i="1"/>
  <c r="V345" i="1"/>
  <c r="W342" i="1"/>
  <c r="W344" i="1" s="1"/>
  <c r="V344" i="1"/>
  <c r="O473" i="1"/>
  <c r="W360" i="1"/>
  <c r="V381" i="1"/>
  <c r="W380" i="1"/>
  <c r="W381" i="1" s="1"/>
  <c r="V382" i="1"/>
  <c r="P473" i="1"/>
  <c r="V388" i="1"/>
  <c r="W385" i="1"/>
  <c r="W387" i="1" s="1"/>
  <c r="V387" i="1"/>
  <c r="W397" i="1"/>
  <c r="V451" i="1"/>
  <c r="V456" i="1"/>
  <c r="W453" i="1"/>
  <c r="W455" i="1" s="1"/>
  <c r="K473" i="1"/>
  <c r="D473" i="1"/>
  <c r="V59" i="1"/>
  <c r="F473" i="1"/>
  <c r="V126" i="1"/>
  <c r="V152" i="1"/>
  <c r="V297" i="1"/>
  <c r="V361" i="1"/>
  <c r="V368" i="1"/>
  <c r="W363" i="1"/>
  <c r="W367" i="1" s="1"/>
  <c r="V367" i="1"/>
  <c r="W377" i="1"/>
  <c r="V398" i="1"/>
  <c r="V401" i="1"/>
  <c r="W400" i="1"/>
  <c r="W401" i="1" s="1"/>
  <c r="V402" i="1"/>
  <c r="V405" i="1"/>
  <c r="W404" i="1"/>
  <c r="W405" i="1" s="1"/>
  <c r="V406" i="1"/>
  <c r="V419" i="1"/>
  <c r="W410" i="1"/>
  <c r="W419" i="1" s="1"/>
  <c r="V420" i="1"/>
  <c r="V425" i="1"/>
  <c r="W422" i="1"/>
  <c r="W424" i="1" s="1"/>
  <c r="V434" i="1"/>
  <c r="V433" i="1"/>
  <c r="V439" i="1"/>
  <c r="R473" i="1"/>
  <c r="V446" i="1"/>
  <c r="W443" i="1"/>
  <c r="W445" i="1" s="1"/>
  <c r="V450" i="1"/>
  <c r="V455" i="1"/>
  <c r="W461" i="1"/>
  <c r="Q473" i="1"/>
  <c r="V321" i="1"/>
  <c r="V467" i="1" l="1"/>
  <c r="V463" i="1"/>
  <c r="W468" i="1"/>
  <c r="V466" i="1"/>
</calcChain>
</file>

<file path=xl/sharedStrings.xml><?xml version="1.0" encoding="utf-8"?>
<sst xmlns="http://schemas.openxmlformats.org/spreadsheetml/2006/main" count="1700" uniqueCount="653">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</sst>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4" customFormat="1" ht="45" customHeight="1" x14ac:dyDescent="0.2">
      <c r="A1" s="42"/>
      <c r="B1" s="42"/>
      <c r="C1" s="42"/>
      <c r="D1" s="310" t="s">
        <v>0</v>
      </c>
      <c r="E1" s="311"/>
      <c r="F1" s="311"/>
      <c r="G1" s="13" t="s">
        <v>1</v>
      </c>
      <c r="H1" s="310" t="s">
        <v>2</v>
      </c>
      <c r="I1" s="311"/>
      <c r="J1" s="311"/>
      <c r="K1" s="311"/>
      <c r="L1" s="311"/>
      <c r="M1" s="311"/>
      <c r="N1" s="311"/>
      <c r="O1" s="312" t="s">
        <v>3</v>
      </c>
      <c r="P1" s="311"/>
      <c r="Q1" s="31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4" customFormat="1" ht="23.45" customHeight="1" x14ac:dyDescent="0.2">
      <c r="A5" s="315" t="s">
        <v>8</v>
      </c>
      <c r="B5" s="316"/>
      <c r="C5" s="317"/>
      <c r="D5" s="318"/>
      <c r="E5" s="319"/>
      <c r="F5" s="320" t="s">
        <v>9</v>
      </c>
      <c r="G5" s="317"/>
      <c r="H5" s="318" t="s">
        <v>652</v>
      </c>
      <c r="I5" s="321"/>
      <c r="J5" s="321"/>
      <c r="K5" s="319"/>
      <c r="M5" s="25" t="s">
        <v>10</v>
      </c>
      <c r="N5" s="322">
        <v>45171</v>
      </c>
      <c r="O5" s="323"/>
      <c r="Q5" s="324" t="s">
        <v>11</v>
      </c>
      <c r="R5" s="325"/>
      <c r="S5" s="326" t="s">
        <v>12</v>
      </c>
      <c r="T5" s="323"/>
      <c r="Y5" s="52"/>
      <c r="Z5" s="52"/>
      <c r="AA5" s="52"/>
    </row>
    <row r="6" spans="1:28" s="304" customFormat="1" ht="24" customHeight="1" x14ac:dyDescent="0.2">
      <c r="A6" s="315" t="s">
        <v>13</v>
      </c>
      <c r="B6" s="316"/>
      <c r="C6" s="317"/>
      <c r="D6" s="327" t="s">
        <v>614</v>
      </c>
      <c r="E6" s="328"/>
      <c r="F6" s="328"/>
      <c r="G6" s="328"/>
      <c r="H6" s="328"/>
      <c r="I6" s="328"/>
      <c r="J6" s="328"/>
      <c r="K6" s="323"/>
      <c r="M6" s="25" t="s">
        <v>15</v>
      </c>
      <c r="N6" s="329" t="str">
        <f>IF(N5=0," ",CHOOSE(WEEKDAY(N5,2),"Понедельник","Вторник","Среда","Четверг","Пятница","Суббота","Воскресенье"))</f>
        <v>Суббота</v>
      </c>
      <c r="O6" s="330"/>
      <c r="Q6" s="331" t="s">
        <v>16</v>
      </c>
      <c r="R6" s="325"/>
      <c r="S6" s="332" t="s">
        <v>17</v>
      </c>
      <c r="T6" s="333"/>
      <c r="Y6" s="52"/>
      <c r="Z6" s="52"/>
      <c r="AA6" s="52"/>
    </row>
    <row r="7" spans="1:28" s="304" customFormat="1" ht="21.75" hidden="1" customHeight="1" x14ac:dyDescent="0.2">
      <c r="A7" s="56"/>
      <c r="B7" s="56"/>
      <c r="C7" s="56"/>
      <c r="D7" s="338" t="str">
        <f>IFERROR(VLOOKUP(DeliveryAddress,Table,3,0),1)</f>
        <v>4</v>
      </c>
      <c r="E7" s="339"/>
      <c r="F7" s="339"/>
      <c r="G7" s="339"/>
      <c r="H7" s="339"/>
      <c r="I7" s="339"/>
      <c r="J7" s="339"/>
      <c r="K7" s="340"/>
      <c r="M7" s="25"/>
      <c r="N7" s="43"/>
      <c r="O7" s="43"/>
      <c r="Q7" s="314"/>
      <c r="R7" s="325"/>
      <c r="S7" s="334"/>
      <c r="T7" s="335"/>
      <c r="Y7" s="52"/>
      <c r="Z7" s="52"/>
      <c r="AA7" s="52"/>
    </row>
    <row r="8" spans="1:28" s="304" customFormat="1" ht="25.5" customHeight="1" x14ac:dyDescent="0.2">
      <c r="A8" s="341" t="s">
        <v>18</v>
      </c>
      <c r="B8" s="342"/>
      <c r="C8" s="343"/>
      <c r="D8" s="344"/>
      <c r="E8" s="345"/>
      <c r="F8" s="345"/>
      <c r="G8" s="345"/>
      <c r="H8" s="345"/>
      <c r="I8" s="345"/>
      <c r="J8" s="345"/>
      <c r="K8" s="346"/>
      <c r="M8" s="25" t="s">
        <v>19</v>
      </c>
      <c r="N8" s="347">
        <v>0.625</v>
      </c>
      <c r="O8" s="323"/>
      <c r="Q8" s="314"/>
      <c r="R8" s="325"/>
      <c r="S8" s="334"/>
      <c r="T8" s="335"/>
      <c r="Y8" s="52"/>
      <c r="Z8" s="52"/>
      <c r="AA8" s="52"/>
    </row>
    <row r="9" spans="1:28" s="304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49"/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M9" s="27" t="s">
        <v>20</v>
      </c>
      <c r="N9" s="322"/>
      <c r="O9" s="323"/>
      <c r="Q9" s="314"/>
      <c r="R9" s="325"/>
      <c r="S9" s="336"/>
      <c r="T9" s="337"/>
      <c r="U9" s="44"/>
      <c r="V9" s="44"/>
      <c r="W9" s="44"/>
      <c r="X9" s="44"/>
      <c r="Y9" s="52"/>
      <c r="Z9" s="52"/>
      <c r="AA9" s="52"/>
    </row>
    <row r="10" spans="1:28" s="304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52" t="str">
        <f>IFERROR(VLOOKUP($D$10,Proxy,2,FALSE),"")</f>
        <v/>
      </c>
      <c r="I10" s="314"/>
      <c r="J10" s="314"/>
      <c r="K10" s="314"/>
      <c r="M10" s="27" t="s">
        <v>21</v>
      </c>
      <c r="N10" s="347"/>
      <c r="O10" s="323"/>
      <c r="R10" s="25" t="s">
        <v>22</v>
      </c>
      <c r="S10" s="353" t="s">
        <v>23</v>
      </c>
      <c r="T10" s="333"/>
      <c r="U10" s="45"/>
      <c r="V10" s="45"/>
      <c r="W10" s="45"/>
      <c r="X10" s="45"/>
      <c r="Y10" s="52"/>
      <c r="Z10" s="52"/>
      <c r="AA10" s="52"/>
    </row>
    <row r="11" spans="1:28" s="30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7"/>
      <c r="O11" s="323"/>
      <c r="R11" s="25" t="s">
        <v>26</v>
      </c>
      <c r="S11" s="354" t="s">
        <v>27</v>
      </c>
      <c r="T11" s="355"/>
      <c r="U11" s="46"/>
      <c r="V11" s="46"/>
      <c r="W11" s="46"/>
      <c r="X11" s="46"/>
      <c r="Y11" s="52"/>
      <c r="Z11" s="52"/>
      <c r="AA11" s="52"/>
    </row>
    <row r="12" spans="1:28" s="304" customFormat="1" ht="18.600000000000001" customHeight="1" x14ac:dyDescent="0.2">
      <c r="A12" s="356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357"/>
      <c r="O12" s="340"/>
      <c r="P12" s="24"/>
      <c r="R12" s="25"/>
      <c r="S12" s="311"/>
      <c r="T12" s="314"/>
      <c r="Y12" s="52"/>
      <c r="Z12" s="52"/>
      <c r="AA12" s="52"/>
    </row>
    <row r="13" spans="1:28" s="304" customFormat="1" ht="23.25" customHeight="1" x14ac:dyDescent="0.2">
      <c r="A13" s="356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354"/>
      <c r="O13" s="355"/>
      <c r="P13" s="24"/>
      <c r="U13" s="50"/>
      <c r="V13" s="50"/>
      <c r="W13" s="50"/>
      <c r="X13" s="50"/>
      <c r="Y13" s="52"/>
      <c r="Z13" s="52"/>
      <c r="AA13" s="52"/>
    </row>
    <row r="14" spans="1:28" s="304" customFormat="1" ht="18.600000000000001" customHeight="1" x14ac:dyDescent="0.2">
      <c r="A14" s="356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4" customFormat="1" ht="22.5" customHeight="1" x14ac:dyDescent="0.2">
      <c r="A15" s="358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359" t="s">
        <v>34</v>
      </c>
      <c r="N15" s="311"/>
      <c r="O15" s="311"/>
      <c r="P15" s="311"/>
      <c r="Q15" s="31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0"/>
      <c r="N16" s="360"/>
      <c r="O16" s="360"/>
      <c r="P16" s="360"/>
      <c r="Q16" s="36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2" t="s">
        <v>35</v>
      </c>
      <c r="B17" s="362" t="s">
        <v>36</v>
      </c>
      <c r="C17" s="364" t="s">
        <v>37</v>
      </c>
      <c r="D17" s="362" t="s">
        <v>38</v>
      </c>
      <c r="E17" s="365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8"/>
      <c r="O17" s="368"/>
      <c r="P17" s="368"/>
      <c r="Q17" s="365"/>
      <c r="R17" s="361" t="s">
        <v>47</v>
      </c>
      <c r="S17" s="317"/>
      <c r="T17" s="362" t="s">
        <v>48</v>
      </c>
      <c r="U17" s="362" t="s">
        <v>49</v>
      </c>
      <c r="V17" s="370" t="s">
        <v>50</v>
      </c>
      <c r="W17" s="362" t="s">
        <v>51</v>
      </c>
      <c r="X17" s="372" t="s">
        <v>52</v>
      </c>
      <c r="Y17" s="372" t="s">
        <v>53</v>
      </c>
      <c r="Z17" s="372" t="s">
        <v>54</v>
      </c>
      <c r="AA17" s="374"/>
      <c r="AB17" s="375"/>
      <c r="AC17" s="379"/>
      <c r="AZ17" s="381" t="s">
        <v>55</v>
      </c>
    </row>
    <row r="18" spans="1:52" ht="14.25" customHeight="1" x14ac:dyDescent="0.2">
      <c r="A18" s="363"/>
      <c r="B18" s="363"/>
      <c r="C18" s="363"/>
      <c r="D18" s="366"/>
      <c r="E18" s="367"/>
      <c r="F18" s="363"/>
      <c r="G18" s="363"/>
      <c r="H18" s="363"/>
      <c r="I18" s="363"/>
      <c r="J18" s="363"/>
      <c r="K18" s="363"/>
      <c r="L18" s="363"/>
      <c r="M18" s="366"/>
      <c r="N18" s="369"/>
      <c r="O18" s="369"/>
      <c r="P18" s="369"/>
      <c r="Q18" s="367"/>
      <c r="R18" s="303" t="s">
        <v>56</v>
      </c>
      <c r="S18" s="303" t="s">
        <v>57</v>
      </c>
      <c r="T18" s="363"/>
      <c r="U18" s="363"/>
      <c r="V18" s="371"/>
      <c r="W18" s="363"/>
      <c r="X18" s="373"/>
      <c r="Y18" s="373"/>
      <c r="Z18" s="376"/>
      <c r="AA18" s="377"/>
      <c r="AB18" s="378"/>
      <c r="AC18" s="380"/>
      <c r="AZ18" s="314"/>
    </row>
    <row r="19" spans="1:52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52" ht="16.5" customHeight="1" x14ac:dyDescent="0.25">
      <c r="A20" s="384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2"/>
      <c r="Y20" s="302"/>
    </row>
    <row r="21" spans="1:52" ht="14.25" customHeight="1" x14ac:dyDescent="0.25">
      <c r="A21" s="385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3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8"/>
      <c r="O22" s="388"/>
      <c r="P22" s="388"/>
      <c r="Q22" s="33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0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91"/>
      <c r="M23" s="389" t="s">
        <v>64</v>
      </c>
      <c r="N23" s="342"/>
      <c r="O23" s="342"/>
      <c r="P23" s="342"/>
      <c r="Q23" s="342"/>
      <c r="R23" s="342"/>
      <c r="S23" s="343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91"/>
      <c r="M24" s="389" t="s">
        <v>64</v>
      </c>
      <c r="N24" s="342"/>
      <c r="O24" s="342"/>
      <c r="P24" s="342"/>
      <c r="Q24" s="342"/>
      <c r="R24" s="342"/>
      <c r="S24" s="343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85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6">
        <v>4607091383881</v>
      </c>
      <c r="E26" s="33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6">
        <v>4607091388237</v>
      </c>
      <c r="E27" s="33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6">
        <v>4607091383935</v>
      </c>
      <c r="E28" s="33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6">
        <v>4680115881853</v>
      </c>
      <c r="E29" s="33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8"/>
      <c r="O29" s="388"/>
      <c r="P29" s="388"/>
      <c r="Q29" s="33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6">
        <v>4607091383911</v>
      </c>
      <c r="E30" s="33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6">
        <v>4607091388244</v>
      </c>
      <c r="E31" s="33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0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91"/>
      <c r="M32" s="389" t="s">
        <v>64</v>
      </c>
      <c r="N32" s="342"/>
      <c r="O32" s="342"/>
      <c r="P32" s="342"/>
      <c r="Q32" s="342"/>
      <c r="R32" s="342"/>
      <c r="S32" s="343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91"/>
      <c r="M33" s="389" t="s">
        <v>64</v>
      </c>
      <c r="N33" s="342"/>
      <c r="O33" s="342"/>
      <c r="P33" s="342"/>
      <c r="Q33" s="342"/>
      <c r="R33" s="342"/>
      <c r="S33" s="343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85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6">
        <v>4607091388503</v>
      </c>
      <c r="E35" s="33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6">
        <v>4680115880139</v>
      </c>
      <c r="E36" s="330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0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90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91"/>
      <c r="M37" s="389" t="s">
        <v>64</v>
      </c>
      <c r="N37" s="342"/>
      <c r="O37" s="342"/>
      <c r="P37" s="342"/>
      <c r="Q37" s="342"/>
      <c r="R37" s="342"/>
      <c r="S37" s="343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4"/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91"/>
      <c r="M38" s="389" t="s">
        <v>64</v>
      </c>
      <c r="N38" s="342"/>
      <c r="O38" s="342"/>
      <c r="P38" s="342"/>
      <c r="Q38" s="342"/>
      <c r="R38" s="342"/>
      <c r="S38" s="343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85" t="s">
        <v>87</v>
      </c>
      <c r="B39" s="314"/>
      <c r="C39" s="314"/>
      <c r="D39" s="314"/>
      <c r="E39" s="314"/>
      <c r="F39" s="314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4"/>
      <c r="R39" s="314"/>
      <c r="S39" s="314"/>
      <c r="T39" s="314"/>
      <c r="U39" s="314"/>
      <c r="V39" s="314"/>
      <c r="W39" s="314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6">
        <v>4607091388282</v>
      </c>
      <c r="E40" s="330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0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90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91"/>
      <c r="M41" s="389" t="s">
        <v>64</v>
      </c>
      <c r="N41" s="342"/>
      <c r="O41" s="342"/>
      <c r="P41" s="342"/>
      <c r="Q41" s="342"/>
      <c r="R41" s="342"/>
      <c r="S41" s="343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4"/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91"/>
      <c r="M42" s="389" t="s">
        <v>64</v>
      </c>
      <c r="N42" s="342"/>
      <c r="O42" s="342"/>
      <c r="P42" s="342"/>
      <c r="Q42" s="342"/>
      <c r="R42" s="342"/>
      <c r="S42" s="343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85" t="s">
        <v>91</v>
      </c>
      <c r="B43" s="314"/>
      <c r="C43" s="314"/>
      <c r="D43" s="314"/>
      <c r="E43" s="314"/>
      <c r="F43" s="314"/>
      <c r="G43" s="314"/>
      <c r="H43" s="314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01"/>
      <c r="Y43" s="301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86">
        <v>4607091389111</v>
      </c>
      <c r="E44" s="330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0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90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91"/>
      <c r="M45" s="389" t="s">
        <v>64</v>
      </c>
      <c r="N45" s="342"/>
      <c r="O45" s="342"/>
      <c r="P45" s="342"/>
      <c r="Q45" s="342"/>
      <c r="R45" s="342"/>
      <c r="S45" s="343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4"/>
      <c r="B46" s="314"/>
      <c r="C46" s="314"/>
      <c r="D46" s="314"/>
      <c r="E46" s="314"/>
      <c r="F46" s="314"/>
      <c r="G46" s="314"/>
      <c r="H46" s="314"/>
      <c r="I46" s="314"/>
      <c r="J46" s="314"/>
      <c r="K46" s="314"/>
      <c r="L46" s="391"/>
      <c r="M46" s="389" t="s">
        <v>64</v>
      </c>
      <c r="N46" s="342"/>
      <c r="O46" s="342"/>
      <c r="P46" s="342"/>
      <c r="Q46" s="342"/>
      <c r="R46" s="342"/>
      <c r="S46" s="343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82" t="s">
        <v>94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52" ht="16.5" customHeight="1" x14ac:dyDescent="0.25">
      <c r="A48" s="384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2"/>
      <c r="Y48" s="302"/>
    </row>
    <row r="49" spans="1:52" ht="14.25" customHeight="1" x14ac:dyDescent="0.25">
      <c r="A49" s="385" t="s">
        <v>96</v>
      </c>
      <c r="B49" s="314"/>
      <c r="C49" s="314"/>
      <c r="D49" s="314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01"/>
      <c r="Y49" s="301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86">
        <v>4680115881440</v>
      </c>
      <c r="E50" s="330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0"/>
      <c r="R50" s="35"/>
      <c r="S50" s="35"/>
      <c r="T50" s="36" t="s">
        <v>63</v>
      </c>
      <c r="U50" s="306">
        <v>500</v>
      </c>
      <c r="V50" s="307">
        <f>IFERROR(IF(U50="",0,CEILING((U50/$H50),1)*$H50),"")</f>
        <v>507.6</v>
      </c>
      <c r="W50" s="37">
        <f>IFERROR(IF(V50=0,"",ROUNDUP(V50/H50,0)*0.02175),"")</f>
        <v>1.0222499999999999</v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86">
        <v>4680115881433</v>
      </c>
      <c r="E51" s="330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0"/>
      <c r="R51" s="35"/>
      <c r="S51" s="35"/>
      <c r="T51" s="36" t="s">
        <v>63</v>
      </c>
      <c r="U51" s="306">
        <v>0</v>
      </c>
      <c r="V51" s="307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59"/>
      <c r="AZ51" s="72" t="s">
        <v>1</v>
      </c>
    </row>
    <row r="52" spans="1:52" x14ac:dyDescent="0.2">
      <c r="A52" s="390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91"/>
      <c r="M52" s="389" t="s">
        <v>64</v>
      </c>
      <c r="N52" s="342"/>
      <c r="O52" s="342"/>
      <c r="P52" s="342"/>
      <c r="Q52" s="342"/>
      <c r="R52" s="342"/>
      <c r="S52" s="343"/>
      <c r="T52" s="38" t="s">
        <v>65</v>
      </c>
      <c r="U52" s="308">
        <f>IFERROR(U50/H50,"0")+IFERROR(U51/H51,"0")</f>
        <v>46.296296296296291</v>
      </c>
      <c r="V52" s="308">
        <f>IFERROR(V50/H50,"0")+IFERROR(V51/H51,"0")</f>
        <v>47</v>
      </c>
      <c r="W52" s="308">
        <f>IFERROR(IF(W50="",0,W50),"0")+IFERROR(IF(W51="",0,W51),"0")</f>
        <v>1.0222499999999999</v>
      </c>
      <c r="X52" s="309"/>
      <c r="Y52" s="309"/>
    </row>
    <row r="53" spans="1:52" x14ac:dyDescent="0.2">
      <c r="A53" s="314"/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91"/>
      <c r="M53" s="389" t="s">
        <v>64</v>
      </c>
      <c r="N53" s="342"/>
      <c r="O53" s="342"/>
      <c r="P53" s="342"/>
      <c r="Q53" s="342"/>
      <c r="R53" s="342"/>
      <c r="S53" s="343"/>
      <c r="T53" s="38" t="s">
        <v>63</v>
      </c>
      <c r="U53" s="308">
        <f>IFERROR(SUM(U50:U51),"0")</f>
        <v>500</v>
      </c>
      <c r="V53" s="308">
        <f>IFERROR(SUM(V50:V51),"0")</f>
        <v>507.6</v>
      </c>
      <c r="W53" s="38"/>
      <c r="X53" s="309"/>
      <c r="Y53" s="309"/>
    </row>
    <row r="54" spans="1:52" ht="16.5" customHeight="1" x14ac:dyDescent="0.25">
      <c r="A54" s="384" t="s">
        <v>102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2"/>
      <c r="Y54" s="302"/>
    </row>
    <row r="55" spans="1:52" ht="14.25" customHeight="1" x14ac:dyDescent="0.25">
      <c r="A55" s="385" t="s">
        <v>103</v>
      </c>
      <c r="B55" s="314"/>
      <c r="C55" s="314"/>
      <c r="D55" s="314"/>
      <c r="E55" s="314"/>
      <c r="F55" s="314"/>
      <c r="G55" s="314"/>
      <c r="H55" s="314"/>
      <c r="I55" s="314"/>
      <c r="J55" s="314"/>
      <c r="K55" s="314"/>
      <c r="L55" s="314"/>
      <c r="M55" s="314"/>
      <c r="N55" s="314"/>
      <c r="O55" s="314"/>
      <c r="P55" s="314"/>
      <c r="Q55" s="314"/>
      <c r="R55" s="314"/>
      <c r="S55" s="314"/>
      <c r="T55" s="314"/>
      <c r="U55" s="314"/>
      <c r="V55" s="314"/>
      <c r="W55" s="314"/>
      <c r="X55" s="301"/>
      <c r="Y55" s="301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86">
        <v>4680115881426</v>
      </c>
      <c r="E56" s="33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0"/>
      <c r="R56" s="35"/>
      <c r="S56" s="35"/>
      <c r="T56" s="36" t="s">
        <v>63</v>
      </c>
      <c r="U56" s="306">
        <v>160</v>
      </c>
      <c r="V56" s="307">
        <f>IFERROR(IF(U56="",0,CEILING((U56/$H56),1)*$H56),"")</f>
        <v>162</v>
      </c>
      <c r="W56" s="37">
        <f>IFERROR(IF(V56=0,"",ROUNDUP(V56/H56,0)*0.02175),"")</f>
        <v>0.32624999999999998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6">
        <v>4680115881419</v>
      </c>
      <c r="E57" s="33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0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6">
        <v>4680115881525</v>
      </c>
      <c r="E58" s="33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406" t="s">
        <v>110</v>
      </c>
      <c r="N58" s="388"/>
      <c r="O58" s="388"/>
      <c r="P58" s="388"/>
      <c r="Q58" s="33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0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91"/>
      <c r="M59" s="389" t="s">
        <v>64</v>
      </c>
      <c r="N59" s="342"/>
      <c r="O59" s="342"/>
      <c r="P59" s="342"/>
      <c r="Q59" s="342"/>
      <c r="R59" s="342"/>
      <c r="S59" s="343"/>
      <c r="T59" s="38" t="s">
        <v>65</v>
      </c>
      <c r="U59" s="308">
        <f>IFERROR(U56/H56,"0")+IFERROR(U57/H57,"0")+IFERROR(U58/H58,"0")</f>
        <v>14.814814814814813</v>
      </c>
      <c r="V59" s="308">
        <f>IFERROR(V56/H56,"0")+IFERROR(V57/H57,"0")+IFERROR(V58/H58,"0")</f>
        <v>14.999999999999998</v>
      </c>
      <c r="W59" s="308">
        <f>IFERROR(IF(W56="",0,W56),"0")+IFERROR(IF(W57="",0,W57),"0")+IFERROR(IF(W58="",0,W58),"0")</f>
        <v>0.32624999999999998</v>
      </c>
      <c r="X59" s="309"/>
      <c r="Y59" s="309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91"/>
      <c r="M60" s="389" t="s">
        <v>64</v>
      </c>
      <c r="N60" s="342"/>
      <c r="O60" s="342"/>
      <c r="P60" s="342"/>
      <c r="Q60" s="342"/>
      <c r="R60" s="342"/>
      <c r="S60" s="343"/>
      <c r="T60" s="38" t="s">
        <v>63</v>
      </c>
      <c r="U60" s="308">
        <f>IFERROR(SUM(U56:U58),"0")</f>
        <v>160</v>
      </c>
      <c r="V60" s="308">
        <f>IFERROR(SUM(V56:V58),"0")</f>
        <v>162</v>
      </c>
      <c r="W60" s="38"/>
      <c r="X60" s="309"/>
      <c r="Y60" s="309"/>
    </row>
    <row r="61" spans="1:52" ht="16.5" customHeight="1" x14ac:dyDescent="0.25">
      <c r="A61" s="384" t="s">
        <v>94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2"/>
      <c r="Y61" s="302"/>
    </row>
    <row r="62" spans="1:52" ht="14.25" customHeight="1" x14ac:dyDescent="0.25">
      <c r="A62" s="385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1"/>
      <c r="Y62" s="301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86">
        <v>4607091382945</v>
      </c>
      <c r="E63" s="330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0"/>
      <c r="R63" s="35"/>
      <c r="S63" s="35"/>
      <c r="T63" s="36" t="s">
        <v>63</v>
      </c>
      <c r="U63" s="306">
        <v>0</v>
      </c>
      <c r="V63" s="307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86">
        <v>4607091385670</v>
      </c>
      <c r="E64" s="33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0"/>
      <c r="R64" s="35"/>
      <c r="S64" s="35"/>
      <c r="T64" s="36" t="s">
        <v>63</v>
      </c>
      <c r="U64" s="306">
        <v>350</v>
      </c>
      <c r="V64" s="307">
        <f t="shared" si="2"/>
        <v>356.40000000000003</v>
      </c>
      <c r="W64" s="37">
        <f>IFERROR(IF(V64=0,"",ROUNDUP(V64/H64,0)*0.02175),"")</f>
        <v>0.71775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86">
        <v>4680115881327</v>
      </c>
      <c r="E65" s="33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0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86">
        <v>4607091388312</v>
      </c>
      <c r="E66" s="33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0"/>
      <c r="R66" s="35"/>
      <c r="S66" s="35"/>
      <c r="T66" s="36" t="s">
        <v>63</v>
      </c>
      <c r="U66" s="306">
        <v>50</v>
      </c>
      <c r="V66" s="307">
        <f t="shared" si="2"/>
        <v>54</v>
      </c>
      <c r="W66" s="37">
        <f>IFERROR(IF(V66=0,"",ROUNDUP(V66/H66,0)*0.02175),"")</f>
        <v>0.10874999999999999</v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86">
        <v>4680115882133</v>
      </c>
      <c r="E67" s="330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41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8"/>
      <c r="O67" s="388"/>
      <c r="P67" s="388"/>
      <c r="Q67" s="330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86">
        <v>4607091382952</v>
      </c>
      <c r="E68" s="330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>IFERROR(IF(V68=0,"",ROUNDUP(V68/H68,0)*0.00753),"")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86">
        <v>4680115882539</v>
      </c>
      <c r="E69" s="330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88"/>
      <c r="O69" s="388"/>
      <c r="P69" s="388"/>
      <c r="Q69" s="330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86">
        <v>4607091385687</v>
      </c>
      <c r="E70" s="33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86">
        <v>4607091384604</v>
      </c>
      <c r="E71" s="330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86">
        <v>4680115880283</v>
      </c>
      <c r="E72" s="330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86">
        <v>4680115881518</v>
      </c>
      <c r="E73" s="330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86">
        <v>4680115881303</v>
      </c>
      <c r="E74" s="330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 t="shared" si="3"/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86">
        <v>4607091381986</v>
      </c>
      <c r="E75" s="330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86">
        <v>4607091388466</v>
      </c>
      <c r="E76" s="330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IFERROR(IF(V76=0,"",ROUNDUP(V76/H76,0)*0.00753),"")</f>
        <v/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86">
        <v>4680115880269</v>
      </c>
      <c r="E77" s="330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86">
        <v>4680115880429</v>
      </c>
      <c r="E78" s="330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0"/>
      <c r="R78" s="35"/>
      <c r="S78" s="35"/>
      <c r="T78" s="36" t="s">
        <v>63</v>
      </c>
      <c r="U78" s="306">
        <v>0</v>
      </c>
      <c r="V78" s="307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86">
        <v>4680115881457</v>
      </c>
      <c r="E79" s="330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0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90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91"/>
      <c r="M80" s="389" t="s">
        <v>64</v>
      </c>
      <c r="N80" s="342"/>
      <c r="O80" s="342"/>
      <c r="P80" s="342"/>
      <c r="Q80" s="342"/>
      <c r="R80" s="342"/>
      <c r="S80" s="343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37.037037037037038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38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0.82650000000000001</v>
      </c>
      <c r="X80" s="309"/>
      <c r="Y80" s="309"/>
    </row>
    <row r="81" spans="1:52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91"/>
      <c r="M81" s="389" t="s">
        <v>64</v>
      </c>
      <c r="N81" s="342"/>
      <c r="O81" s="342"/>
      <c r="P81" s="342"/>
      <c r="Q81" s="342"/>
      <c r="R81" s="342"/>
      <c r="S81" s="343"/>
      <c r="T81" s="38" t="s">
        <v>63</v>
      </c>
      <c r="U81" s="308">
        <f>IFERROR(SUM(U63:U79),"0")</f>
        <v>400</v>
      </c>
      <c r="V81" s="308">
        <f>IFERROR(SUM(V63:V79),"0")</f>
        <v>410.40000000000003</v>
      </c>
      <c r="W81" s="38"/>
      <c r="X81" s="309"/>
      <c r="Y81" s="309"/>
    </row>
    <row r="82" spans="1:52" ht="14.25" customHeight="1" x14ac:dyDescent="0.25">
      <c r="A82" s="385" t="s">
        <v>96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01"/>
      <c r="Y82" s="301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86">
        <v>4607091388442</v>
      </c>
      <c r="E83" s="330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0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86">
        <v>4607091384789</v>
      </c>
      <c r="E84" s="330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425" t="s">
        <v>151</v>
      </c>
      <c r="N84" s="388"/>
      <c r="O84" s="388"/>
      <c r="P84" s="388"/>
      <c r="Q84" s="33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86">
        <v>4680115881488</v>
      </c>
      <c r="E85" s="330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86">
        <v>4607091384765</v>
      </c>
      <c r="E86" s="330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427" t="s">
        <v>156</v>
      </c>
      <c r="N86" s="388"/>
      <c r="O86" s="388"/>
      <c r="P86" s="388"/>
      <c r="Q86" s="33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86">
        <v>4680115880658</v>
      </c>
      <c r="E87" s="330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0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86">
        <v>4607091381962</v>
      </c>
      <c r="E88" s="330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0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90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91"/>
      <c r="M89" s="389" t="s">
        <v>64</v>
      </c>
      <c r="N89" s="342"/>
      <c r="O89" s="342"/>
      <c r="P89" s="342"/>
      <c r="Q89" s="342"/>
      <c r="R89" s="342"/>
      <c r="S89" s="343"/>
      <c r="T89" s="38" t="s">
        <v>65</v>
      </c>
      <c r="U89" s="308">
        <f>IFERROR(U83/H83,"0")+IFERROR(U84/H84,"0")+IFERROR(U85/H85,"0")+IFERROR(U86/H86,"0")+IFERROR(U87/H87,"0")+IFERROR(U88/H88,"0")</f>
        <v>0</v>
      </c>
      <c r="V89" s="308">
        <f>IFERROR(V83/H83,"0")+IFERROR(V84/H84,"0")+IFERROR(V85/H85,"0")+IFERROR(V86/H86,"0")+IFERROR(V87/H87,"0")+IFERROR(V88/H88,"0")</f>
        <v>0</v>
      </c>
      <c r="W89" s="308">
        <f>IFERROR(IF(W83="",0,W83),"0")+IFERROR(IF(W84="",0,W84),"0")+IFERROR(IF(W85="",0,W85),"0")+IFERROR(IF(W86="",0,W86),"0")+IFERROR(IF(W87="",0,W87),"0")+IFERROR(IF(W88="",0,W88),"0")</f>
        <v>0</v>
      </c>
      <c r="X89" s="309"/>
      <c r="Y89" s="309"/>
    </row>
    <row r="90" spans="1:52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91"/>
      <c r="M90" s="389" t="s">
        <v>64</v>
      </c>
      <c r="N90" s="342"/>
      <c r="O90" s="342"/>
      <c r="P90" s="342"/>
      <c r="Q90" s="342"/>
      <c r="R90" s="342"/>
      <c r="S90" s="343"/>
      <c r="T90" s="38" t="s">
        <v>63</v>
      </c>
      <c r="U90" s="308">
        <f>IFERROR(SUM(U83:U88),"0")</f>
        <v>0</v>
      </c>
      <c r="V90" s="308">
        <f>IFERROR(SUM(V83:V88),"0")</f>
        <v>0</v>
      </c>
      <c r="W90" s="38"/>
      <c r="X90" s="309"/>
      <c r="Y90" s="309"/>
    </row>
    <row r="91" spans="1:52" ht="14.25" customHeight="1" x14ac:dyDescent="0.25">
      <c r="A91" s="385" t="s">
        <v>59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01"/>
      <c r="Y91" s="301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86">
        <v>4607091387667</v>
      </c>
      <c r="E92" s="330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0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86">
        <v>4607091387636</v>
      </c>
      <c r="E93" s="330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86">
        <v>4607091384727</v>
      </c>
      <c r="E94" s="330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86">
        <v>4607091386745</v>
      </c>
      <c r="E95" s="330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86">
        <v>4607091382426</v>
      </c>
      <c r="E96" s="330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86">
        <v>4607091386547</v>
      </c>
      <c r="E97" s="330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86">
        <v>4607091384703</v>
      </c>
      <c r="E98" s="330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86">
        <v>4607091384734</v>
      </c>
      <c r="E99" s="330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0"/>
      <c r="R99" s="35"/>
      <c r="S99" s="35"/>
      <c r="T99" s="36" t="s">
        <v>63</v>
      </c>
      <c r="U99" s="306">
        <v>5.25</v>
      </c>
      <c r="V99" s="307">
        <f t="shared" si="5"/>
        <v>6.3000000000000007</v>
      </c>
      <c r="W99" s="37">
        <f>IFERROR(IF(V99=0,"",ROUNDUP(V99/H99,0)*0.00502),"")</f>
        <v>1.506E-2</v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86">
        <v>4607091382464</v>
      </c>
      <c r="E100" s="330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0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90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91"/>
      <c r="M101" s="389" t="s">
        <v>64</v>
      </c>
      <c r="N101" s="342"/>
      <c r="O101" s="342"/>
      <c r="P101" s="342"/>
      <c r="Q101" s="342"/>
      <c r="R101" s="342"/>
      <c r="S101" s="343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2.5</v>
      </c>
      <c r="V101" s="308">
        <f>IFERROR(V92/H92,"0")+IFERROR(V93/H93,"0")+IFERROR(V94/H94,"0")+IFERROR(V95/H95,"0")+IFERROR(V96/H96,"0")+IFERROR(V97/H97,"0")+IFERROR(V98/H98,"0")+IFERROR(V99/H99,"0")+IFERROR(V100/H100,"0")</f>
        <v>3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1.506E-2</v>
      </c>
      <c r="X101" s="309"/>
      <c r="Y101" s="309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91"/>
      <c r="M102" s="389" t="s">
        <v>64</v>
      </c>
      <c r="N102" s="342"/>
      <c r="O102" s="342"/>
      <c r="P102" s="342"/>
      <c r="Q102" s="342"/>
      <c r="R102" s="342"/>
      <c r="S102" s="343"/>
      <c r="T102" s="38" t="s">
        <v>63</v>
      </c>
      <c r="U102" s="308">
        <f>IFERROR(SUM(U92:U100),"0")</f>
        <v>5.25</v>
      </c>
      <c r="V102" s="308">
        <f>IFERROR(SUM(V92:V100),"0")</f>
        <v>6.3000000000000007</v>
      </c>
      <c r="W102" s="38"/>
      <c r="X102" s="309"/>
      <c r="Y102" s="309"/>
    </row>
    <row r="103" spans="1:52" ht="14.25" customHeight="1" x14ac:dyDescent="0.25">
      <c r="A103" s="385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1"/>
      <c r="Y103" s="301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86">
        <v>4607091386967</v>
      </c>
      <c r="E104" s="33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439" t="s">
        <v>181</v>
      </c>
      <c r="N104" s="388"/>
      <c r="O104" s="388"/>
      <c r="P104" s="388"/>
      <c r="Q104" s="330"/>
      <c r="R104" s="35"/>
      <c r="S104" s="35"/>
      <c r="T104" s="36" t="s">
        <v>63</v>
      </c>
      <c r="U104" s="306">
        <v>0</v>
      </c>
      <c r="V104" s="307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86">
        <v>4607091385304</v>
      </c>
      <c r="E105" s="330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86">
        <v>4607091386264</v>
      </c>
      <c r="E106" s="330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86">
        <v>4607091385731</v>
      </c>
      <c r="E107" s="330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442" t="s">
        <v>188</v>
      </c>
      <c r="N107" s="388"/>
      <c r="O107" s="388"/>
      <c r="P107" s="388"/>
      <c r="Q107" s="330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86">
        <v>4680115880214</v>
      </c>
      <c r="E108" s="330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443" t="s">
        <v>191</v>
      </c>
      <c r="N108" s="388"/>
      <c r="O108" s="388"/>
      <c r="P108" s="388"/>
      <c r="Q108" s="33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86">
        <v>4680115880894</v>
      </c>
      <c r="E109" s="330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444" t="s">
        <v>194</v>
      </c>
      <c r="N109" s="388"/>
      <c r="O109" s="388"/>
      <c r="P109" s="388"/>
      <c r="Q109" s="33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86">
        <v>4607091385427</v>
      </c>
      <c r="E110" s="330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90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91"/>
      <c r="M111" s="389" t="s">
        <v>64</v>
      </c>
      <c r="N111" s="342"/>
      <c r="O111" s="342"/>
      <c r="P111" s="342"/>
      <c r="Q111" s="342"/>
      <c r="R111" s="342"/>
      <c r="S111" s="343"/>
      <c r="T111" s="38" t="s">
        <v>65</v>
      </c>
      <c r="U111" s="308">
        <f>IFERROR(U104/H104,"0")+IFERROR(U105/H105,"0")+IFERROR(U106/H106,"0")+IFERROR(U107/H107,"0")+IFERROR(U108/H108,"0")+IFERROR(U109/H109,"0")+IFERROR(U110/H110,"0")</f>
        <v>0</v>
      </c>
      <c r="V111" s="308">
        <f>IFERROR(V104/H104,"0")+IFERROR(V105/H105,"0")+IFERROR(V106/H106,"0")+IFERROR(V107/H107,"0")+IFERROR(V108/H108,"0")+IFERROR(V109/H109,"0")+IFERROR(V110/H110,"0")</f>
        <v>0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09"/>
      <c r="Y111" s="309"/>
    </row>
    <row r="112" spans="1:52" x14ac:dyDescent="0.2">
      <c r="A112" s="314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91"/>
      <c r="M112" s="389" t="s">
        <v>64</v>
      </c>
      <c r="N112" s="342"/>
      <c r="O112" s="342"/>
      <c r="P112" s="342"/>
      <c r="Q112" s="342"/>
      <c r="R112" s="342"/>
      <c r="S112" s="343"/>
      <c r="T112" s="38" t="s">
        <v>63</v>
      </c>
      <c r="U112" s="308">
        <f>IFERROR(SUM(U104:U110),"0")</f>
        <v>0</v>
      </c>
      <c r="V112" s="308">
        <f>IFERROR(SUM(V104:V110),"0")</f>
        <v>0</v>
      </c>
      <c r="W112" s="38"/>
      <c r="X112" s="309"/>
      <c r="Y112" s="309"/>
    </row>
    <row r="113" spans="1:52" ht="14.25" customHeight="1" x14ac:dyDescent="0.25">
      <c r="A113" s="385" t="s">
        <v>197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01"/>
      <c r="Y113" s="301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86">
        <v>4607091383065</v>
      </c>
      <c r="E114" s="33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86">
        <v>4680115881532</v>
      </c>
      <c r="E115" s="33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8"/>
      <c r="O115" s="388"/>
      <c r="P115" s="388"/>
      <c r="Q115" s="33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86">
        <v>4680115880238</v>
      </c>
      <c r="E116" s="330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8"/>
      <c r="O116" s="388"/>
      <c r="P116" s="388"/>
      <c r="Q116" s="33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86">
        <v>4680115881464</v>
      </c>
      <c r="E117" s="330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449" t="s">
        <v>206</v>
      </c>
      <c r="N117" s="388"/>
      <c r="O117" s="388"/>
      <c r="P117" s="388"/>
      <c r="Q117" s="33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90"/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91"/>
      <c r="M118" s="389" t="s">
        <v>64</v>
      </c>
      <c r="N118" s="342"/>
      <c r="O118" s="342"/>
      <c r="P118" s="342"/>
      <c r="Q118" s="342"/>
      <c r="R118" s="342"/>
      <c r="S118" s="343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4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91"/>
      <c r="M119" s="389" t="s">
        <v>64</v>
      </c>
      <c r="N119" s="342"/>
      <c r="O119" s="342"/>
      <c r="P119" s="342"/>
      <c r="Q119" s="342"/>
      <c r="R119" s="342"/>
      <c r="S119" s="343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84" t="s">
        <v>207</v>
      </c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14"/>
      <c r="M120" s="314"/>
      <c r="N120" s="314"/>
      <c r="O120" s="314"/>
      <c r="P120" s="314"/>
      <c r="Q120" s="314"/>
      <c r="R120" s="314"/>
      <c r="S120" s="314"/>
      <c r="T120" s="314"/>
      <c r="U120" s="314"/>
      <c r="V120" s="314"/>
      <c r="W120" s="314"/>
      <c r="X120" s="302"/>
      <c r="Y120" s="302"/>
    </row>
    <row r="121" spans="1:52" ht="14.25" customHeight="1" x14ac:dyDescent="0.25">
      <c r="A121" s="385" t="s">
        <v>66</v>
      </c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01"/>
      <c r="Y121" s="301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86">
        <v>4607091385168</v>
      </c>
      <c r="E122" s="330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0"/>
      <c r="R122" s="35"/>
      <c r="S122" s="35"/>
      <c r="T122" s="36" t="s">
        <v>63</v>
      </c>
      <c r="U122" s="306">
        <v>0</v>
      </c>
      <c r="V122" s="307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86">
        <v>4607091383256</v>
      </c>
      <c r="E123" s="330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86">
        <v>4607091385748</v>
      </c>
      <c r="E124" s="330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86">
        <v>4607091384581</v>
      </c>
      <c r="E125" s="330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90"/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91"/>
      <c r="M126" s="389" t="s">
        <v>64</v>
      </c>
      <c r="N126" s="342"/>
      <c r="O126" s="342"/>
      <c r="P126" s="342"/>
      <c r="Q126" s="342"/>
      <c r="R126" s="342"/>
      <c r="S126" s="343"/>
      <c r="T126" s="38" t="s">
        <v>65</v>
      </c>
      <c r="U126" s="308">
        <f>IFERROR(U122/H122,"0")+IFERROR(U123/H123,"0")+IFERROR(U124/H124,"0")+IFERROR(U125/H125,"0")</f>
        <v>0</v>
      </c>
      <c r="V126" s="308">
        <f>IFERROR(V122/H122,"0")+IFERROR(V123/H123,"0")+IFERROR(V124/H124,"0")+IFERROR(V125/H125,"0")</f>
        <v>0</v>
      </c>
      <c r="W126" s="308">
        <f>IFERROR(IF(W122="",0,W122),"0")+IFERROR(IF(W123="",0,W123),"0")+IFERROR(IF(W124="",0,W124),"0")+IFERROR(IF(W125="",0,W125),"0")</f>
        <v>0</v>
      </c>
      <c r="X126" s="309"/>
      <c r="Y126" s="309"/>
    </row>
    <row r="127" spans="1:52" x14ac:dyDescent="0.2">
      <c r="A127" s="314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91"/>
      <c r="M127" s="389" t="s">
        <v>64</v>
      </c>
      <c r="N127" s="342"/>
      <c r="O127" s="342"/>
      <c r="P127" s="342"/>
      <c r="Q127" s="342"/>
      <c r="R127" s="342"/>
      <c r="S127" s="343"/>
      <c r="T127" s="38" t="s">
        <v>63</v>
      </c>
      <c r="U127" s="308">
        <f>IFERROR(SUM(U122:U125),"0")</f>
        <v>0</v>
      </c>
      <c r="V127" s="308">
        <f>IFERROR(SUM(V122:V125),"0")</f>
        <v>0</v>
      </c>
      <c r="W127" s="38"/>
      <c r="X127" s="309"/>
      <c r="Y127" s="309"/>
    </row>
    <row r="128" spans="1:52" ht="27.75" customHeight="1" x14ac:dyDescent="0.2">
      <c r="A128" s="382" t="s">
        <v>216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52" ht="16.5" customHeight="1" x14ac:dyDescent="0.25">
      <c r="A129" s="384" t="s">
        <v>217</v>
      </c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4"/>
      <c r="N129" s="314"/>
      <c r="O129" s="314"/>
      <c r="P129" s="314"/>
      <c r="Q129" s="314"/>
      <c r="R129" s="314"/>
      <c r="S129" s="314"/>
      <c r="T129" s="314"/>
      <c r="U129" s="314"/>
      <c r="V129" s="314"/>
      <c r="W129" s="314"/>
      <c r="X129" s="302"/>
      <c r="Y129" s="302"/>
    </row>
    <row r="130" spans="1:52" ht="14.25" customHeight="1" x14ac:dyDescent="0.25">
      <c r="A130" s="385" t="s">
        <v>103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301"/>
      <c r="Y130" s="301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86">
        <v>4607091383423</v>
      </c>
      <c r="E131" s="330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0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86">
        <v>4607091381405</v>
      </c>
      <c r="E132" s="33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86">
        <v>4607091386516</v>
      </c>
      <c r="E133" s="330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90"/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91"/>
      <c r="M134" s="389" t="s">
        <v>64</v>
      </c>
      <c r="N134" s="342"/>
      <c r="O134" s="342"/>
      <c r="P134" s="342"/>
      <c r="Q134" s="342"/>
      <c r="R134" s="342"/>
      <c r="S134" s="343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4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91"/>
      <c r="M135" s="389" t="s">
        <v>64</v>
      </c>
      <c r="N135" s="342"/>
      <c r="O135" s="342"/>
      <c r="P135" s="342"/>
      <c r="Q135" s="342"/>
      <c r="R135" s="342"/>
      <c r="S135" s="343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84" t="s">
        <v>224</v>
      </c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14"/>
      <c r="M136" s="314"/>
      <c r="N136" s="314"/>
      <c r="O136" s="314"/>
      <c r="P136" s="314"/>
      <c r="Q136" s="314"/>
      <c r="R136" s="314"/>
      <c r="S136" s="314"/>
      <c r="T136" s="314"/>
      <c r="U136" s="314"/>
      <c r="V136" s="314"/>
      <c r="W136" s="314"/>
      <c r="X136" s="302"/>
      <c r="Y136" s="302"/>
    </row>
    <row r="137" spans="1:52" ht="14.25" customHeight="1" x14ac:dyDescent="0.25">
      <c r="A137" s="385" t="s">
        <v>59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301"/>
      <c r="Y137" s="301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86">
        <v>4680115880993</v>
      </c>
      <c r="E138" s="330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8"/>
      <c r="O138" s="388"/>
      <c r="P138" s="388"/>
      <c r="Q138" s="330"/>
      <c r="R138" s="35"/>
      <c r="S138" s="35"/>
      <c r="T138" s="36" t="s">
        <v>63</v>
      </c>
      <c r="U138" s="306">
        <v>10</v>
      </c>
      <c r="V138" s="307">
        <f t="shared" ref="V138:V145" si="7">IFERROR(IF(U138="",0,CEILING((U138/$H138),1)*$H138),"")</f>
        <v>12.600000000000001</v>
      </c>
      <c r="W138" s="37">
        <f>IFERROR(IF(V138=0,"",ROUNDUP(V138/H138,0)*0.00753),"")</f>
        <v>2.2589999999999999E-2</v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86">
        <v>4680115881761</v>
      </c>
      <c r="E139" s="33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88"/>
      <c r="O139" s="388"/>
      <c r="P139" s="388"/>
      <c r="Q139" s="330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86">
        <v>4680115881563</v>
      </c>
      <c r="E140" s="330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8"/>
      <c r="O140" s="388"/>
      <c r="P140" s="388"/>
      <c r="Q140" s="33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86">
        <v>4680115880986</v>
      </c>
      <c r="E141" s="330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8"/>
      <c r="O141" s="388"/>
      <c r="P141" s="388"/>
      <c r="Q141" s="33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86">
        <v>4680115880207</v>
      </c>
      <c r="E142" s="330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8"/>
      <c r="O142" s="388"/>
      <c r="P142" s="388"/>
      <c r="Q142" s="33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86">
        <v>4680115881785</v>
      </c>
      <c r="E143" s="330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88"/>
      <c r="O143" s="388"/>
      <c r="P143" s="388"/>
      <c r="Q143" s="33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86">
        <v>4680115881679</v>
      </c>
      <c r="E144" s="330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8"/>
      <c r="O144" s="388"/>
      <c r="P144" s="388"/>
      <c r="Q144" s="33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86">
        <v>4680115880191</v>
      </c>
      <c r="E145" s="330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8"/>
      <c r="O145" s="388"/>
      <c r="P145" s="388"/>
      <c r="Q145" s="33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90"/>
      <c r="B146" s="314"/>
      <c r="C146" s="314"/>
      <c r="D146" s="314"/>
      <c r="E146" s="314"/>
      <c r="F146" s="314"/>
      <c r="G146" s="314"/>
      <c r="H146" s="314"/>
      <c r="I146" s="314"/>
      <c r="J146" s="314"/>
      <c r="K146" s="314"/>
      <c r="L146" s="391"/>
      <c r="M146" s="389" t="s">
        <v>64</v>
      </c>
      <c r="N146" s="342"/>
      <c r="O146" s="342"/>
      <c r="P146" s="342"/>
      <c r="Q146" s="342"/>
      <c r="R146" s="342"/>
      <c r="S146" s="343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2.3809523809523809</v>
      </c>
      <c r="V146" s="308">
        <f>IFERROR(V138/H138,"0")+IFERROR(V139/H139,"0")+IFERROR(V140/H140,"0")+IFERROR(V141/H141,"0")+IFERROR(V142/H142,"0")+IFERROR(V143/H143,"0")+IFERROR(V144/H144,"0")+IFERROR(V145/H145,"0")</f>
        <v>3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2.2589999999999999E-2</v>
      </c>
      <c r="X146" s="309"/>
      <c r="Y146" s="309"/>
    </row>
    <row r="147" spans="1:52" x14ac:dyDescent="0.2">
      <c r="A147" s="314"/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91"/>
      <c r="M147" s="389" t="s">
        <v>64</v>
      </c>
      <c r="N147" s="342"/>
      <c r="O147" s="342"/>
      <c r="P147" s="342"/>
      <c r="Q147" s="342"/>
      <c r="R147" s="342"/>
      <c r="S147" s="343"/>
      <c r="T147" s="38" t="s">
        <v>63</v>
      </c>
      <c r="U147" s="308">
        <f>IFERROR(SUM(U138:U145),"0")</f>
        <v>10</v>
      </c>
      <c r="V147" s="308">
        <f>IFERROR(SUM(V138:V145),"0")</f>
        <v>12.600000000000001</v>
      </c>
      <c r="W147" s="38"/>
      <c r="X147" s="309"/>
      <c r="Y147" s="309"/>
    </row>
    <row r="148" spans="1:52" ht="16.5" customHeight="1" x14ac:dyDescent="0.25">
      <c r="A148" s="384" t="s">
        <v>241</v>
      </c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14"/>
      <c r="M148" s="314"/>
      <c r="N148" s="314"/>
      <c r="O148" s="314"/>
      <c r="P148" s="314"/>
      <c r="Q148" s="314"/>
      <c r="R148" s="314"/>
      <c r="S148" s="314"/>
      <c r="T148" s="314"/>
      <c r="U148" s="314"/>
      <c r="V148" s="314"/>
      <c r="W148" s="314"/>
      <c r="X148" s="302"/>
      <c r="Y148" s="302"/>
    </row>
    <row r="149" spans="1:52" ht="14.25" customHeight="1" x14ac:dyDescent="0.25">
      <c r="A149" s="385" t="s">
        <v>103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01"/>
      <c r="Y149" s="301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86">
        <v>4680115881402</v>
      </c>
      <c r="E150" s="330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88"/>
      <c r="O150" s="388"/>
      <c r="P150" s="388"/>
      <c r="Q150" s="330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86">
        <v>4680115881396</v>
      </c>
      <c r="E151" s="330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8"/>
      <c r="O151" s="388"/>
      <c r="P151" s="388"/>
      <c r="Q151" s="33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90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91"/>
      <c r="M152" s="389" t="s">
        <v>64</v>
      </c>
      <c r="N152" s="342"/>
      <c r="O152" s="342"/>
      <c r="P152" s="342"/>
      <c r="Q152" s="342"/>
      <c r="R152" s="342"/>
      <c r="S152" s="343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4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91"/>
      <c r="M153" s="389" t="s">
        <v>64</v>
      </c>
      <c r="N153" s="342"/>
      <c r="O153" s="342"/>
      <c r="P153" s="342"/>
      <c r="Q153" s="342"/>
      <c r="R153" s="342"/>
      <c r="S153" s="343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85" t="s">
        <v>96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01"/>
      <c r="Y154" s="301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86">
        <v>4680115882935</v>
      </c>
      <c r="E155" s="330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67" t="s">
        <v>248</v>
      </c>
      <c r="N155" s="388"/>
      <c r="O155" s="388"/>
      <c r="P155" s="388"/>
      <c r="Q155" s="330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86">
        <v>4680115880764</v>
      </c>
      <c r="E156" s="330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8"/>
      <c r="O156" s="388"/>
      <c r="P156" s="388"/>
      <c r="Q156" s="33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90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91"/>
      <c r="M157" s="389" t="s">
        <v>64</v>
      </c>
      <c r="N157" s="342"/>
      <c r="O157" s="342"/>
      <c r="P157" s="342"/>
      <c r="Q157" s="342"/>
      <c r="R157" s="342"/>
      <c r="S157" s="343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91"/>
      <c r="M158" s="389" t="s">
        <v>64</v>
      </c>
      <c r="N158" s="342"/>
      <c r="O158" s="342"/>
      <c r="P158" s="342"/>
      <c r="Q158" s="342"/>
      <c r="R158" s="342"/>
      <c r="S158" s="343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85" t="s">
        <v>59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01"/>
      <c r="Y159" s="301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86">
        <v>4680115882683</v>
      </c>
      <c r="E160" s="330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88"/>
      <c r="O160" s="388"/>
      <c r="P160" s="388"/>
      <c r="Q160" s="330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86">
        <v>4680115882690</v>
      </c>
      <c r="E161" s="33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88"/>
      <c r="O161" s="388"/>
      <c r="P161" s="388"/>
      <c r="Q161" s="33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86">
        <v>4680115882669</v>
      </c>
      <c r="E162" s="33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8"/>
      <c r="O162" s="388"/>
      <c r="P162" s="388"/>
      <c r="Q162" s="33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86">
        <v>4680115882676</v>
      </c>
      <c r="E163" s="33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88"/>
      <c r="O163" s="388"/>
      <c r="P163" s="388"/>
      <c r="Q163" s="33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90"/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91"/>
      <c r="M164" s="389" t="s">
        <v>64</v>
      </c>
      <c r="N164" s="342"/>
      <c r="O164" s="342"/>
      <c r="P164" s="342"/>
      <c r="Q164" s="342"/>
      <c r="R164" s="342"/>
      <c r="S164" s="343"/>
      <c r="T164" s="38" t="s">
        <v>65</v>
      </c>
      <c r="U164" s="308">
        <f>IFERROR(U160/H160,"0")+IFERROR(U161/H161,"0")+IFERROR(U162/H162,"0")+IFERROR(U163/H163,"0")</f>
        <v>0</v>
      </c>
      <c r="V164" s="308">
        <f>IFERROR(V160/H160,"0")+IFERROR(V161/H161,"0")+IFERROR(V162/H162,"0")+IFERROR(V163/H163,"0")</f>
        <v>0</v>
      </c>
      <c r="W164" s="308">
        <f>IFERROR(IF(W160="",0,W160),"0")+IFERROR(IF(W161="",0,W161),"0")+IFERROR(IF(W162="",0,W162),"0")+IFERROR(IF(W163="",0,W163),"0")</f>
        <v>0</v>
      </c>
      <c r="X164" s="309"/>
      <c r="Y164" s="309"/>
    </row>
    <row r="165" spans="1:52" x14ac:dyDescent="0.2">
      <c r="A165" s="314"/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91"/>
      <c r="M165" s="389" t="s">
        <v>64</v>
      </c>
      <c r="N165" s="342"/>
      <c r="O165" s="342"/>
      <c r="P165" s="342"/>
      <c r="Q165" s="342"/>
      <c r="R165" s="342"/>
      <c r="S165" s="343"/>
      <c r="T165" s="38" t="s">
        <v>63</v>
      </c>
      <c r="U165" s="308">
        <f>IFERROR(SUM(U160:U163),"0")</f>
        <v>0</v>
      </c>
      <c r="V165" s="308">
        <f>IFERROR(SUM(V160:V163),"0")</f>
        <v>0</v>
      </c>
      <c r="W165" s="38"/>
      <c r="X165" s="309"/>
      <c r="Y165" s="309"/>
    </row>
    <row r="166" spans="1:52" ht="14.25" customHeight="1" x14ac:dyDescent="0.25">
      <c r="A166" s="385" t="s">
        <v>66</v>
      </c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14"/>
      <c r="M166" s="314"/>
      <c r="N166" s="314"/>
      <c r="O166" s="314"/>
      <c r="P166" s="314"/>
      <c r="Q166" s="314"/>
      <c r="R166" s="314"/>
      <c r="S166" s="314"/>
      <c r="T166" s="314"/>
      <c r="U166" s="314"/>
      <c r="V166" s="314"/>
      <c r="W166" s="314"/>
      <c r="X166" s="301"/>
      <c r="Y166" s="301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86">
        <v>4680115881556</v>
      </c>
      <c r="E167" s="330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88"/>
      <c r="O167" s="388"/>
      <c r="P167" s="388"/>
      <c r="Q167" s="330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86">
        <v>4680115880573</v>
      </c>
      <c r="E168" s="330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88"/>
      <c r="O168" s="388"/>
      <c r="P168" s="388"/>
      <c r="Q168" s="330"/>
      <c r="R168" s="35"/>
      <c r="S168" s="35"/>
      <c r="T168" s="36" t="s">
        <v>63</v>
      </c>
      <c r="U168" s="306">
        <v>0</v>
      </c>
      <c r="V168" s="307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86">
        <v>4680115881594</v>
      </c>
      <c r="E169" s="330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8"/>
      <c r="O169" s="388"/>
      <c r="P169" s="388"/>
      <c r="Q169" s="33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86">
        <v>4680115881587</v>
      </c>
      <c r="E170" s="330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8"/>
      <c r="O170" s="388"/>
      <c r="P170" s="388"/>
      <c r="Q170" s="33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86">
        <v>4680115880962</v>
      </c>
      <c r="E171" s="330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8"/>
      <c r="O171" s="388"/>
      <c r="P171" s="388"/>
      <c r="Q171" s="33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86">
        <v>4680115881617</v>
      </c>
      <c r="E172" s="330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8"/>
      <c r="O172" s="388"/>
      <c r="P172" s="388"/>
      <c r="Q172" s="33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86">
        <v>4680115881228</v>
      </c>
      <c r="E173" s="330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8"/>
      <c r="O173" s="388"/>
      <c r="P173" s="388"/>
      <c r="Q173" s="330"/>
      <c r="R173" s="35"/>
      <c r="S173" s="35"/>
      <c r="T173" s="36" t="s">
        <v>63</v>
      </c>
      <c r="U173" s="306">
        <v>268</v>
      </c>
      <c r="V173" s="307">
        <f t="shared" si="8"/>
        <v>268.8</v>
      </c>
      <c r="W173" s="37">
        <f>IFERROR(IF(V173=0,"",ROUNDUP(V173/H173,0)*0.00753),"")</f>
        <v>0.84336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86">
        <v>4680115881037</v>
      </c>
      <c r="E174" s="330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8"/>
      <c r="O174" s="388"/>
      <c r="P174" s="388"/>
      <c r="Q174" s="33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86">
        <v>4680115881211</v>
      </c>
      <c r="E175" s="330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8"/>
      <c r="O175" s="388"/>
      <c r="P175" s="388"/>
      <c r="Q175" s="330"/>
      <c r="R175" s="35"/>
      <c r="S175" s="35"/>
      <c r="T175" s="36" t="s">
        <v>63</v>
      </c>
      <c r="U175" s="306">
        <v>144</v>
      </c>
      <c r="V175" s="307">
        <f t="shared" si="8"/>
        <v>144</v>
      </c>
      <c r="W175" s="37">
        <f>IFERROR(IF(V175=0,"",ROUNDUP(V175/H175,0)*0.00753),"")</f>
        <v>0.45180000000000003</v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86">
        <v>4680115881020</v>
      </c>
      <c r="E176" s="330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8"/>
      <c r="O176" s="388"/>
      <c r="P176" s="388"/>
      <c r="Q176" s="33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86">
        <v>4680115882195</v>
      </c>
      <c r="E177" s="330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8"/>
      <c r="O177" s="388"/>
      <c r="P177" s="388"/>
      <c r="Q177" s="33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86">
        <v>4680115882607</v>
      </c>
      <c r="E178" s="330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88"/>
      <c r="O178" s="388"/>
      <c r="P178" s="388"/>
      <c r="Q178" s="33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86">
        <v>4680115880092</v>
      </c>
      <c r="E179" s="33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8"/>
      <c r="O179" s="388"/>
      <c r="P179" s="388"/>
      <c r="Q179" s="330"/>
      <c r="R179" s="35"/>
      <c r="S179" s="35"/>
      <c r="T179" s="36" t="s">
        <v>63</v>
      </c>
      <c r="U179" s="306">
        <v>0</v>
      </c>
      <c r="V179" s="307">
        <f t="shared" si="8"/>
        <v>0</v>
      </c>
      <c r="W179" s="37" t="str">
        <f t="shared" si="9"/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86">
        <v>4680115880221</v>
      </c>
      <c r="E180" s="33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8"/>
      <c r="O180" s="388"/>
      <c r="P180" s="388"/>
      <c r="Q180" s="330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86">
        <v>4680115882942</v>
      </c>
      <c r="E181" s="33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88"/>
      <c r="O181" s="388"/>
      <c r="P181" s="388"/>
      <c r="Q181" s="33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86">
        <v>4680115880504</v>
      </c>
      <c r="E182" s="33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8"/>
      <c r="O182" s="388"/>
      <c r="P182" s="388"/>
      <c r="Q182" s="33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86">
        <v>4680115882164</v>
      </c>
      <c r="E183" s="33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8"/>
      <c r="O183" s="388"/>
      <c r="P183" s="388"/>
      <c r="Q183" s="33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90"/>
      <c r="B184" s="314"/>
      <c r="C184" s="314"/>
      <c r="D184" s="314"/>
      <c r="E184" s="314"/>
      <c r="F184" s="314"/>
      <c r="G184" s="314"/>
      <c r="H184" s="314"/>
      <c r="I184" s="314"/>
      <c r="J184" s="314"/>
      <c r="K184" s="314"/>
      <c r="L184" s="391"/>
      <c r="M184" s="389" t="s">
        <v>64</v>
      </c>
      <c r="N184" s="342"/>
      <c r="O184" s="342"/>
      <c r="P184" s="342"/>
      <c r="Q184" s="342"/>
      <c r="R184" s="342"/>
      <c r="S184" s="343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171.66666666666669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172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1.2951600000000001</v>
      </c>
      <c r="X184" s="309"/>
      <c r="Y184" s="309"/>
    </row>
    <row r="185" spans="1:52" x14ac:dyDescent="0.2">
      <c r="A185" s="314"/>
      <c r="B185" s="314"/>
      <c r="C185" s="314"/>
      <c r="D185" s="314"/>
      <c r="E185" s="314"/>
      <c r="F185" s="314"/>
      <c r="G185" s="314"/>
      <c r="H185" s="314"/>
      <c r="I185" s="314"/>
      <c r="J185" s="314"/>
      <c r="K185" s="314"/>
      <c r="L185" s="391"/>
      <c r="M185" s="389" t="s">
        <v>64</v>
      </c>
      <c r="N185" s="342"/>
      <c r="O185" s="342"/>
      <c r="P185" s="342"/>
      <c r="Q185" s="342"/>
      <c r="R185" s="342"/>
      <c r="S185" s="343"/>
      <c r="T185" s="38" t="s">
        <v>63</v>
      </c>
      <c r="U185" s="308">
        <f>IFERROR(SUM(U167:U183),"0")</f>
        <v>412</v>
      </c>
      <c r="V185" s="308">
        <f>IFERROR(SUM(V167:V183),"0")</f>
        <v>412.8</v>
      </c>
      <c r="W185" s="38"/>
      <c r="X185" s="309"/>
      <c r="Y185" s="309"/>
    </row>
    <row r="186" spans="1:52" ht="14.25" customHeight="1" x14ac:dyDescent="0.25">
      <c r="A186" s="385" t="s">
        <v>197</v>
      </c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01"/>
      <c r="Y186" s="301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86">
        <v>4680115880801</v>
      </c>
      <c r="E187" s="33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8"/>
      <c r="O187" s="388"/>
      <c r="P187" s="388"/>
      <c r="Q187" s="33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86">
        <v>4680115880818</v>
      </c>
      <c r="E188" s="33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8"/>
      <c r="O188" s="388"/>
      <c r="P188" s="388"/>
      <c r="Q188" s="330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90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91"/>
      <c r="M189" s="389" t="s">
        <v>64</v>
      </c>
      <c r="N189" s="342"/>
      <c r="O189" s="342"/>
      <c r="P189" s="342"/>
      <c r="Q189" s="342"/>
      <c r="R189" s="342"/>
      <c r="S189" s="343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91"/>
      <c r="M190" s="389" t="s">
        <v>64</v>
      </c>
      <c r="N190" s="342"/>
      <c r="O190" s="342"/>
      <c r="P190" s="342"/>
      <c r="Q190" s="342"/>
      <c r="R190" s="342"/>
      <c r="S190" s="343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84" t="s">
        <v>297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02"/>
      <c r="Y191" s="302"/>
    </row>
    <row r="192" spans="1:52" ht="14.25" customHeight="1" x14ac:dyDescent="0.25">
      <c r="A192" s="385" t="s">
        <v>103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01"/>
      <c r="Y192" s="301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86">
        <v>4607091387445</v>
      </c>
      <c r="E193" s="33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8"/>
      <c r="O193" s="388"/>
      <c r="P193" s="388"/>
      <c r="Q193" s="33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86">
        <v>4607091386004</v>
      </c>
      <c r="E194" s="33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8"/>
      <c r="O194" s="388"/>
      <c r="P194" s="388"/>
      <c r="Q194" s="33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86">
        <v>4607091386004</v>
      </c>
      <c r="E195" s="33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8"/>
      <c r="O195" s="388"/>
      <c r="P195" s="388"/>
      <c r="Q195" s="33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86">
        <v>4607091386073</v>
      </c>
      <c r="E196" s="33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8"/>
      <c r="O196" s="388"/>
      <c r="P196" s="388"/>
      <c r="Q196" s="33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86">
        <v>4607091387322</v>
      </c>
      <c r="E197" s="330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8"/>
      <c r="O197" s="388"/>
      <c r="P197" s="388"/>
      <c r="Q197" s="33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86">
        <v>4607091387322</v>
      </c>
      <c r="E198" s="330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8"/>
      <c r="O198" s="388"/>
      <c r="P198" s="388"/>
      <c r="Q198" s="33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86">
        <v>4607091387377</v>
      </c>
      <c r="E199" s="33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8"/>
      <c r="O199" s="388"/>
      <c r="P199" s="388"/>
      <c r="Q199" s="33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86">
        <v>4607091387353</v>
      </c>
      <c r="E200" s="33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8"/>
      <c r="O200" s="388"/>
      <c r="P200" s="388"/>
      <c r="Q200" s="33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86">
        <v>4607091386011</v>
      </c>
      <c r="E201" s="33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8"/>
      <c r="O201" s="388"/>
      <c r="P201" s="388"/>
      <c r="Q201" s="33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86">
        <v>4607091387308</v>
      </c>
      <c r="E202" s="33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8"/>
      <c r="O202" s="388"/>
      <c r="P202" s="388"/>
      <c r="Q202" s="33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86">
        <v>4607091387339</v>
      </c>
      <c r="E203" s="33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8"/>
      <c r="O203" s="388"/>
      <c r="P203" s="388"/>
      <c r="Q203" s="33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86">
        <v>4680115882638</v>
      </c>
      <c r="E204" s="33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88"/>
      <c r="O204" s="388"/>
      <c r="P204" s="388"/>
      <c r="Q204" s="33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86">
        <v>4680115881938</v>
      </c>
      <c r="E205" s="33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8"/>
      <c r="O205" s="388"/>
      <c r="P205" s="388"/>
      <c r="Q205" s="33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86">
        <v>4607091387346</v>
      </c>
      <c r="E206" s="33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8"/>
      <c r="O206" s="388"/>
      <c r="P206" s="388"/>
      <c r="Q206" s="33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86">
        <v>4607091389807</v>
      </c>
      <c r="E207" s="33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8"/>
      <c r="O207" s="388"/>
      <c r="P207" s="388"/>
      <c r="Q207" s="33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90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91"/>
      <c r="M208" s="389" t="s">
        <v>64</v>
      </c>
      <c r="N208" s="342"/>
      <c r="O208" s="342"/>
      <c r="P208" s="342"/>
      <c r="Q208" s="342"/>
      <c r="R208" s="342"/>
      <c r="S208" s="343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4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91"/>
      <c r="M209" s="389" t="s">
        <v>64</v>
      </c>
      <c r="N209" s="342"/>
      <c r="O209" s="342"/>
      <c r="P209" s="342"/>
      <c r="Q209" s="342"/>
      <c r="R209" s="342"/>
      <c r="S209" s="343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85" t="s">
        <v>96</v>
      </c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86">
        <v>4680115881914</v>
      </c>
      <c r="E211" s="33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8"/>
      <c r="O211" s="388"/>
      <c r="P211" s="388"/>
      <c r="Q211" s="33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90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91"/>
      <c r="M212" s="389" t="s">
        <v>64</v>
      </c>
      <c r="N212" s="342"/>
      <c r="O212" s="342"/>
      <c r="P212" s="342"/>
      <c r="Q212" s="342"/>
      <c r="R212" s="342"/>
      <c r="S212" s="343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91"/>
      <c r="M213" s="389" t="s">
        <v>64</v>
      </c>
      <c r="N213" s="342"/>
      <c r="O213" s="342"/>
      <c r="P213" s="342"/>
      <c r="Q213" s="342"/>
      <c r="R213" s="342"/>
      <c r="S213" s="343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85" t="s">
        <v>59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1"/>
      <c r="Y214" s="301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86">
        <v>4607091387193</v>
      </c>
      <c r="E215" s="33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8"/>
      <c r="O215" s="388"/>
      <c r="P215" s="388"/>
      <c r="Q215" s="330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86">
        <v>4607091387230</v>
      </c>
      <c r="E216" s="33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8"/>
      <c r="O216" s="388"/>
      <c r="P216" s="388"/>
      <c r="Q216" s="330"/>
      <c r="R216" s="35"/>
      <c r="S216" s="35"/>
      <c r="T216" s="36" t="s">
        <v>63</v>
      </c>
      <c r="U216" s="306">
        <v>0</v>
      </c>
      <c r="V216" s="307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86">
        <v>4607091387285</v>
      </c>
      <c r="E217" s="33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8"/>
      <c r="O217" s="388"/>
      <c r="P217" s="388"/>
      <c r="Q217" s="33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86">
        <v>4607091389845</v>
      </c>
      <c r="E218" s="33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8"/>
      <c r="O218" s="388"/>
      <c r="P218" s="388"/>
      <c r="Q218" s="330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90"/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91"/>
      <c r="M219" s="389" t="s">
        <v>64</v>
      </c>
      <c r="N219" s="342"/>
      <c r="O219" s="342"/>
      <c r="P219" s="342"/>
      <c r="Q219" s="342"/>
      <c r="R219" s="342"/>
      <c r="S219" s="343"/>
      <c r="T219" s="38" t="s">
        <v>65</v>
      </c>
      <c r="U219" s="308">
        <f>IFERROR(U215/H215,"0")+IFERROR(U216/H216,"0")+IFERROR(U217/H217,"0")+IFERROR(U218/H218,"0")</f>
        <v>0</v>
      </c>
      <c r="V219" s="308">
        <f>IFERROR(V215/H215,"0")+IFERROR(V216/H216,"0")+IFERROR(V217/H217,"0")+IFERROR(V218/H218,"0")</f>
        <v>0</v>
      </c>
      <c r="W219" s="308">
        <f>IFERROR(IF(W215="",0,W215),"0")+IFERROR(IF(W216="",0,W216),"0")+IFERROR(IF(W217="",0,W217),"0")+IFERROR(IF(W218="",0,W218),"0")</f>
        <v>0</v>
      </c>
      <c r="X219" s="309"/>
      <c r="Y219" s="309"/>
    </row>
    <row r="220" spans="1:52" x14ac:dyDescent="0.2">
      <c r="A220" s="314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91"/>
      <c r="M220" s="389" t="s">
        <v>64</v>
      </c>
      <c r="N220" s="342"/>
      <c r="O220" s="342"/>
      <c r="P220" s="342"/>
      <c r="Q220" s="342"/>
      <c r="R220" s="342"/>
      <c r="S220" s="343"/>
      <c r="T220" s="38" t="s">
        <v>63</v>
      </c>
      <c r="U220" s="308">
        <f>IFERROR(SUM(U215:U218),"0")</f>
        <v>0</v>
      </c>
      <c r="V220" s="308">
        <f>IFERROR(SUM(V215:V218),"0")</f>
        <v>0</v>
      </c>
      <c r="W220" s="38"/>
      <c r="X220" s="309"/>
      <c r="Y220" s="309"/>
    </row>
    <row r="221" spans="1:52" ht="14.25" customHeight="1" x14ac:dyDescent="0.25">
      <c r="A221" s="385" t="s">
        <v>66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01"/>
      <c r="Y221" s="301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86">
        <v>4607091387766</v>
      </c>
      <c r="E222" s="33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8"/>
      <c r="O222" s="388"/>
      <c r="P222" s="388"/>
      <c r="Q222" s="330"/>
      <c r="R222" s="35"/>
      <c r="S222" s="35"/>
      <c r="T222" s="36" t="s">
        <v>63</v>
      </c>
      <c r="U222" s="306">
        <v>0</v>
      </c>
      <c r="V222" s="307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86">
        <v>4607091387957</v>
      </c>
      <c r="E223" s="33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8"/>
      <c r="O223" s="388"/>
      <c r="P223" s="388"/>
      <c r="Q223" s="33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86">
        <v>4607091387964</v>
      </c>
      <c r="E224" s="33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8"/>
      <c r="O224" s="388"/>
      <c r="P224" s="388"/>
      <c r="Q224" s="33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86">
        <v>4607091381672</v>
      </c>
      <c r="E225" s="33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8"/>
      <c r="O225" s="388"/>
      <c r="P225" s="388"/>
      <c r="Q225" s="33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86">
        <v>4607091387537</v>
      </c>
      <c r="E226" s="33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8"/>
      <c r="O226" s="388"/>
      <c r="P226" s="388"/>
      <c r="Q226" s="33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86">
        <v>4607091387513</v>
      </c>
      <c r="E227" s="33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8"/>
      <c r="O227" s="388"/>
      <c r="P227" s="388"/>
      <c r="Q227" s="33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90"/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91"/>
      <c r="M228" s="389" t="s">
        <v>64</v>
      </c>
      <c r="N228" s="342"/>
      <c r="O228" s="342"/>
      <c r="P228" s="342"/>
      <c r="Q228" s="342"/>
      <c r="R228" s="342"/>
      <c r="S228" s="343"/>
      <c r="T228" s="38" t="s">
        <v>65</v>
      </c>
      <c r="U228" s="308">
        <f>IFERROR(U222/H222,"0")+IFERROR(U223/H223,"0")+IFERROR(U224/H224,"0")+IFERROR(U225/H225,"0")+IFERROR(U226/H226,"0")+IFERROR(U227/H227,"0")</f>
        <v>0</v>
      </c>
      <c r="V228" s="308">
        <f>IFERROR(V222/H222,"0")+IFERROR(V223/H223,"0")+IFERROR(V224/H224,"0")+IFERROR(V225/H225,"0")+IFERROR(V226/H226,"0")+IFERROR(V227/H227,"0")</f>
        <v>0</v>
      </c>
      <c r="W228" s="308">
        <f>IFERROR(IF(W222="",0,W222),"0")+IFERROR(IF(W223="",0,W223),"0")+IFERROR(IF(W224="",0,W224),"0")+IFERROR(IF(W225="",0,W225),"0")+IFERROR(IF(W226="",0,W226),"0")+IFERROR(IF(W227="",0,W227),"0")</f>
        <v>0</v>
      </c>
      <c r="X228" s="309"/>
      <c r="Y228" s="309"/>
    </row>
    <row r="229" spans="1:52" x14ac:dyDescent="0.2">
      <c r="A229" s="314"/>
      <c r="B229" s="314"/>
      <c r="C229" s="314"/>
      <c r="D229" s="314"/>
      <c r="E229" s="314"/>
      <c r="F229" s="314"/>
      <c r="G229" s="314"/>
      <c r="H229" s="314"/>
      <c r="I229" s="314"/>
      <c r="J229" s="314"/>
      <c r="K229" s="314"/>
      <c r="L229" s="391"/>
      <c r="M229" s="389" t="s">
        <v>64</v>
      </c>
      <c r="N229" s="342"/>
      <c r="O229" s="342"/>
      <c r="P229" s="342"/>
      <c r="Q229" s="342"/>
      <c r="R229" s="342"/>
      <c r="S229" s="343"/>
      <c r="T229" s="38" t="s">
        <v>63</v>
      </c>
      <c r="U229" s="308">
        <f>IFERROR(SUM(U222:U227),"0")</f>
        <v>0</v>
      </c>
      <c r="V229" s="308">
        <f>IFERROR(SUM(V222:V227),"0")</f>
        <v>0</v>
      </c>
      <c r="W229" s="38"/>
      <c r="X229" s="309"/>
      <c r="Y229" s="309"/>
    </row>
    <row r="230" spans="1:52" ht="14.25" customHeight="1" x14ac:dyDescent="0.25">
      <c r="A230" s="385" t="s">
        <v>197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01"/>
      <c r="Y230" s="301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86">
        <v>4607091380880</v>
      </c>
      <c r="E231" s="33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8"/>
      <c r="O231" s="388"/>
      <c r="P231" s="388"/>
      <c r="Q231" s="330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86">
        <v>4607091384482</v>
      </c>
      <c r="E232" s="33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8"/>
      <c r="O232" s="388"/>
      <c r="P232" s="388"/>
      <c r="Q232" s="330"/>
      <c r="R232" s="35"/>
      <c r="S232" s="35"/>
      <c r="T232" s="36" t="s">
        <v>63</v>
      </c>
      <c r="U232" s="306">
        <v>0</v>
      </c>
      <c r="V232" s="307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86">
        <v>4607091380897</v>
      </c>
      <c r="E233" s="33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8"/>
      <c r="O233" s="388"/>
      <c r="P233" s="388"/>
      <c r="Q233" s="330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86">
        <v>4680115880368</v>
      </c>
      <c r="E234" s="33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88"/>
      <c r="O234" s="388"/>
      <c r="P234" s="388"/>
      <c r="Q234" s="33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90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91"/>
      <c r="M235" s="389" t="s">
        <v>64</v>
      </c>
      <c r="N235" s="342"/>
      <c r="O235" s="342"/>
      <c r="P235" s="342"/>
      <c r="Q235" s="342"/>
      <c r="R235" s="342"/>
      <c r="S235" s="343"/>
      <c r="T235" s="38" t="s">
        <v>65</v>
      </c>
      <c r="U235" s="308">
        <f>IFERROR(U231/H231,"0")+IFERROR(U232/H232,"0")+IFERROR(U233/H233,"0")+IFERROR(U234/H234,"0")</f>
        <v>0</v>
      </c>
      <c r="V235" s="308">
        <f>IFERROR(V231/H231,"0")+IFERROR(V232/H232,"0")+IFERROR(V233/H233,"0")+IFERROR(V234/H234,"0")</f>
        <v>0</v>
      </c>
      <c r="W235" s="308">
        <f>IFERROR(IF(W231="",0,W231),"0")+IFERROR(IF(W232="",0,W232),"0")+IFERROR(IF(W233="",0,W233),"0")+IFERROR(IF(W234="",0,W234),"0")</f>
        <v>0</v>
      </c>
      <c r="X235" s="309"/>
      <c r="Y235" s="309"/>
    </row>
    <row r="236" spans="1:52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91"/>
      <c r="M236" s="389" t="s">
        <v>64</v>
      </c>
      <c r="N236" s="342"/>
      <c r="O236" s="342"/>
      <c r="P236" s="342"/>
      <c r="Q236" s="342"/>
      <c r="R236" s="342"/>
      <c r="S236" s="343"/>
      <c r="T236" s="38" t="s">
        <v>63</v>
      </c>
      <c r="U236" s="308">
        <f>IFERROR(SUM(U231:U234),"0")</f>
        <v>0</v>
      </c>
      <c r="V236" s="308">
        <f>IFERROR(SUM(V231:V234),"0")</f>
        <v>0</v>
      </c>
      <c r="W236" s="38"/>
      <c r="X236" s="309"/>
      <c r="Y236" s="309"/>
    </row>
    <row r="237" spans="1:52" ht="14.25" customHeight="1" x14ac:dyDescent="0.25">
      <c r="A237" s="385" t="s">
        <v>79</v>
      </c>
      <c r="B237" s="314"/>
      <c r="C237" s="314"/>
      <c r="D237" s="314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01"/>
      <c r="Y237" s="301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86">
        <v>4607091388374</v>
      </c>
      <c r="E238" s="33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522" t="s">
        <v>359</v>
      </c>
      <c r="N238" s="388"/>
      <c r="O238" s="388"/>
      <c r="P238" s="388"/>
      <c r="Q238" s="33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86">
        <v>4607091388381</v>
      </c>
      <c r="E239" s="33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523" t="s">
        <v>362</v>
      </c>
      <c r="N239" s="388"/>
      <c r="O239" s="388"/>
      <c r="P239" s="388"/>
      <c r="Q239" s="33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86">
        <v>4607091388404</v>
      </c>
      <c r="E240" s="33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8"/>
      <c r="O240" s="388"/>
      <c r="P240" s="388"/>
      <c r="Q240" s="33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90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91"/>
      <c r="M241" s="389" t="s">
        <v>64</v>
      </c>
      <c r="N241" s="342"/>
      <c r="O241" s="342"/>
      <c r="P241" s="342"/>
      <c r="Q241" s="342"/>
      <c r="R241" s="342"/>
      <c r="S241" s="343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4"/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91"/>
      <c r="M242" s="389" t="s">
        <v>64</v>
      </c>
      <c r="N242" s="342"/>
      <c r="O242" s="342"/>
      <c r="P242" s="342"/>
      <c r="Q242" s="342"/>
      <c r="R242" s="342"/>
      <c r="S242" s="343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85" t="s">
        <v>365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01"/>
      <c r="Y243" s="301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86">
        <v>4680115881808</v>
      </c>
      <c r="E244" s="33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8"/>
      <c r="O244" s="388"/>
      <c r="P244" s="388"/>
      <c r="Q244" s="33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86">
        <v>4680115881822</v>
      </c>
      <c r="E245" s="33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8"/>
      <c r="O245" s="388"/>
      <c r="P245" s="388"/>
      <c r="Q245" s="33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86">
        <v>4680115880016</v>
      </c>
      <c r="E246" s="33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8"/>
      <c r="O246" s="388"/>
      <c r="P246" s="388"/>
      <c r="Q246" s="33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90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91"/>
      <c r="M247" s="389" t="s">
        <v>64</v>
      </c>
      <c r="N247" s="342"/>
      <c r="O247" s="342"/>
      <c r="P247" s="342"/>
      <c r="Q247" s="342"/>
      <c r="R247" s="342"/>
      <c r="S247" s="343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91"/>
      <c r="M248" s="389" t="s">
        <v>64</v>
      </c>
      <c r="N248" s="342"/>
      <c r="O248" s="342"/>
      <c r="P248" s="342"/>
      <c r="Q248" s="342"/>
      <c r="R248" s="342"/>
      <c r="S248" s="343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84" t="s">
        <v>373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02"/>
      <c r="Y249" s="302"/>
    </row>
    <row r="250" spans="1:52" ht="14.25" customHeight="1" x14ac:dyDescent="0.25">
      <c r="A250" s="385" t="s">
        <v>103</v>
      </c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01"/>
      <c r="Y250" s="301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86">
        <v>4607091387421</v>
      </c>
      <c r="E251" s="33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8"/>
      <c r="O251" s="388"/>
      <c r="P251" s="388"/>
      <c r="Q251" s="330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86">
        <v>4607091387421</v>
      </c>
      <c r="E252" s="33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8"/>
      <c r="O252" s="388"/>
      <c r="P252" s="388"/>
      <c r="Q252" s="33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86">
        <v>4607091387452</v>
      </c>
      <c r="E253" s="330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8"/>
      <c r="O253" s="388"/>
      <c r="P253" s="388"/>
      <c r="Q253" s="33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86">
        <v>4607091387452</v>
      </c>
      <c r="E254" s="33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8"/>
      <c r="O254" s="388"/>
      <c r="P254" s="388"/>
      <c r="Q254" s="33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86">
        <v>4607091385984</v>
      </c>
      <c r="E255" s="33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8"/>
      <c r="O255" s="388"/>
      <c r="P255" s="388"/>
      <c r="Q255" s="33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86">
        <v>4607091387438</v>
      </c>
      <c r="E256" s="33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8"/>
      <c r="O256" s="388"/>
      <c r="P256" s="388"/>
      <c r="Q256" s="33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86">
        <v>4607091387469</v>
      </c>
      <c r="E257" s="33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8"/>
      <c r="O257" s="388"/>
      <c r="P257" s="388"/>
      <c r="Q257" s="33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90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91"/>
      <c r="M258" s="389" t="s">
        <v>64</v>
      </c>
      <c r="N258" s="342"/>
      <c r="O258" s="342"/>
      <c r="P258" s="342"/>
      <c r="Q258" s="342"/>
      <c r="R258" s="342"/>
      <c r="S258" s="343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4"/>
      <c r="B259" s="314"/>
      <c r="C259" s="314"/>
      <c r="D259" s="314"/>
      <c r="E259" s="314"/>
      <c r="F259" s="314"/>
      <c r="G259" s="314"/>
      <c r="H259" s="314"/>
      <c r="I259" s="314"/>
      <c r="J259" s="314"/>
      <c r="K259" s="314"/>
      <c r="L259" s="391"/>
      <c r="M259" s="389" t="s">
        <v>64</v>
      </c>
      <c r="N259" s="342"/>
      <c r="O259" s="342"/>
      <c r="P259" s="342"/>
      <c r="Q259" s="342"/>
      <c r="R259" s="342"/>
      <c r="S259" s="343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85" t="s">
        <v>59</v>
      </c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01"/>
      <c r="Y260" s="301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86">
        <v>4607091387292</v>
      </c>
      <c r="E261" s="33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8"/>
      <c r="O261" s="388"/>
      <c r="P261" s="388"/>
      <c r="Q261" s="33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86">
        <v>4607091387315</v>
      </c>
      <c r="E262" s="33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8"/>
      <c r="O262" s="388"/>
      <c r="P262" s="388"/>
      <c r="Q262" s="33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90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91"/>
      <c r="M263" s="389" t="s">
        <v>64</v>
      </c>
      <c r="N263" s="342"/>
      <c r="O263" s="342"/>
      <c r="P263" s="342"/>
      <c r="Q263" s="342"/>
      <c r="R263" s="342"/>
      <c r="S263" s="343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91"/>
      <c r="M264" s="389" t="s">
        <v>64</v>
      </c>
      <c r="N264" s="342"/>
      <c r="O264" s="342"/>
      <c r="P264" s="342"/>
      <c r="Q264" s="342"/>
      <c r="R264" s="342"/>
      <c r="S264" s="343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84" t="s">
        <v>390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02"/>
      <c r="Y265" s="302"/>
    </row>
    <row r="266" spans="1:52" ht="14.25" customHeight="1" x14ac:dyDescent="0.25">
      <c r="A266" s="385" t="s">
        <v>59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01"/>
      <c r="Y266" s="301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86">
        <v>4607091383232</v>
      </c>
      <c r="E267" s="330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8"/>
      <c r="O267" s="388"/>
      <c r="P267" s="388"/>
      <c r="Q267" s="330"/>
      <c r="R267" s="35"/>
      <c r="S267" s="35"/>
      <c r="T267" s="36" t="s">
        <v>63</v>
      </c>
      <c r="U267" s="306">
        <v>0</v>
      </c>
      <c r="V267" s="307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86">
        <v>4607091383836</v>
      </c>
      <c r="E268" s="330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8"/>
      <c r="O268" s="388"/>
      <c r="P268" s="388"/>
      <c r="Q268" s="330"/>
      <c r="R268" s="35"/>
      <c r="S268" s="35"/>
      <c r="T268" s="36" t="s">
        <v>63</v>
      </c>
      <c r="U268" s="306">
        <v>0</v>
      </c>
      <c r="V268" s="307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x14ac:dyDescent="0.2">
      <c r="A269" s="390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91"/>
      <c r="M269" s="389" t="s">
        <v>64</v>
      </c>
      <c r="N269" s="342"/>
      <c r="O269" s="342"/>
      <c r="P269" s="342"/>
      <c r="Q269" s="342"/>
      <c r="R269" s="342"/>
      <c r="S269" s="343"/>
      <c r="T269" s="38" t="s">
        <v>65</v>
      </c>
      <c r="U269" s="308">
        <f>IFERROR(U267/H267,"0")+IFERROR(U268/H268,"0")</f>
        <v>0</v>
      </c>
      <c r="V269" s="308">
        <f>IFERROR(V267/H267,"0")+IFERROR(V268/H268,"0")</f>
        <v>0</v>
      </c>
      <c r="W269" s="308">
        <f>IFERROR(IF(W267="",0,W267),"0")+IFERROR(IF(W268="",0,W268),"0")</f>
        <v>0</v>
      </c>
      <c r="X269" s="309"/>
      <c r="Y269" s="309"/>
    </row>
    <row r="270" spans="1:52" x14ac:dyDescent="0.2">
      <c r="A270" s="314"/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91"/>
      <c r="M270" s="389" t="s">
        <v>64</v>
      </c>
      <c r="N270" s="342"/>
      <c r="O270" s="342"/>
      <c r="P270" s="342"/>
      <c r="Q270" s="342"/>
      <c r="R270" s="342"/>
      <c r="S270" s="343"/>
      <c r="T270" s="38" t="s">
        <v>63</v>
      </c>
      <c r="U270" s="308">
        <f>IFERROR(SUM(U267:U268),"0")</f>
        <v>0</v>
      </c>
      <c r="V270" s="308">
        <f>IFERROR(SUM(V267:V268),"0")</f>
        <v>0</v>
      </c>
      <c r="W270" s="38"/>
      <c r="X270" s="309"/>
      <c r="Y270" s="309"/>
    </row>
    <row r="271" spans="1:52" ht="14.25" customHeight="1" x14ac:dyDescent="0.25">
      <c r="A271" s="385" t="s">
        <v>66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01"/>
      <c r="Y271" s="301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86">
        <v>4607091387919</v>
      </c>
      <c r="E272" s="330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8"/>
      <c r="O272" s="388"/>
      <c r="P272" s="388"/>
      <c r="Q272" s="33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86">
        <v>4607091383942</v>
      </c>
      <c r="E273" s="330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8"/>
      <c r="O273" s="388"/>
      <c r="P273" s="388"/>
      <c r="Q273" s="330"/>
      <c r="R273" s="35"/>
      <c r="S273" s="35"/>
      <c r="T273" s="36" t="s">
        <v>63</v>
      </c>
      <c r="U273" s="306">
        <v>302.39999999999998</v>
      </c>
      <c r="V273" s="307">
        <f>IFERROR(IF(U273="",0,CEILING((U273/$H273),1)*$H273),"")</f>
        <v>302.39999999999998</v>
      </c>
      <c r="W273" s="37">
        <f>IFERROR(IF(V273=0,"",ROUNDUP(V273/H273,0)*0.00753),"")</f>
        <v>0.90360000000000007</v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86">
        <v>4607091383959</v>
      </c>
      <c r="E274" s="330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8"/>
      <c r="O274" s="388"/>
      <c r="P274" s="388"/>
      <c r="Q274" s="330"/>
      <c r="R274" s="35"/>
      <c r="S274" s="35"/>
      <c r="T274" s="36" t="s">
        <v>63</v>
      </c>
      <c r="U274" s="306">
        <v>0</v>
      </c>
      <c r="V274" s="307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90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91"/>
      <c r="M275" s="389" t="s">
        <v>64</v>
      </c>
      <c r="N275" s="342"/>
      <c r="O275" s="342"/>
      <c r="P275" s="342"/>
      <c r="Q275" s="342"/>
      <c r="R275" s="342"/>
      <c r="S275" s="343"/>
      <c r="T275" s="38" t="s">
        <v>65</v>
      </c>
      <c r="U275" s="308">
        <f>IFERROR(U272/H272,"0")+IFERROR(U273/H273,"0")+IFERROR(U274/H274,"0")</f>
        <v>119.99999999999999</v>
      </c>
      <c r="V275" s="308">
        <f>IFERROR(V272/H272,"0")+IFERROR(V273/H273,"0")+IFERROR(V274/H274,"0")</f>
        <v>119.99999999999999</v>
      </c>
      <c r="W275" s="308">
        <f>IFERROR(IF(W272="",0,W272),"0")+IFERROR(IF(W273="",0,W273),"0")+IFERROR(IF(W274="",0,W274),"0")</f>
        <v>0.90360000000000007</v>
      </c>
      <c r="X275" s="309"/>
      <c r="Y275" s="309"/>
    </row>
    <row r="276" spans="1:52" x14ac:dyDescent="0.2">
      <c r="A276" s="314"/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91"/>
      <c r="M276" s="389" t="s">
        <v>64</v>
      </c>
      <c r="N276" s="342"/>
      <c r="O276" s="342"/>
      <c r="P276" s="342"/>
      <c r="Q276" s="342"/>
      <c r="R276" s="342"/>
      <c r="S276" s="343"/>
      <c r="T276" s="38" t="s">
        <v>63</v>
      </c>
      <c r="U276" s="308">
        <f>IFERROR(SUM(U272:U274),"0")</f>
        <v>302.39999999999998</v>
      </c>
      <c r="V276" s="308">
        <f>IFERROR(SUM(V272:V274),"0")</f>
        <v>302.39999999999998</v>
      </c>
      <c r="W276" s="38"/>
      <c r="X276" s="309"/>
      <c r="Y276" s="309"/>
    </row>
    <row r="277" spans="1:52" ht="14.25" customHeight="1" x14ac:dyDescent="0.25">
      <c r="A277" s="385" t="s">
        <v>197</v>
      </c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4"/>
      <c r="M277" s="314"/>
      <c r="N277" s="314"/>
      <c r="O277" s="314"/>
      <c r="P277" s="314"/>
      <c r="Q277" s="314"/>
      <c r="R277" s="314"/>
      <c r="S277" s="314"/>
      <c r="T277" s="314"/>
      <c r="U277" s="314"/>
      <c r="V277" s="314"/>
      <c r="W277" s="314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86">
        <v>4607091388831</v>
      </c>
      <c r="E278" s="330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8"/>
      <c r="O278" s="388"/>
      <c r="P278" s="388"/>
      <c r="Q278" s="330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90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91"/>
      <c r="M279" s="389" t="s">
        <v>64</v>
      </c>
      <c r="N279" s="342"/>
      <c r="O279" s="342"/>
      <c r="P279" s="342"/>
      <c r="Q279" s="342"/>
      <c r="R279" s="342"/>
      <c r="S279" s="343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91"/>
      <c r="M280" s="389" t="s">
        <v>64</v>
      </c>
      <c r="N280" s="342"/>
      <c r="O280" s="342"/>
      <c r="P280" s="342"/>
      <c r="Q280" s="342"/>
      <c r="R280" s="342"/>
      <c r="S280" s="343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85" t="s">
        <v>79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01"/>
      <c r="Y281" s="301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86">
        <v>4607091383102</v>
      </c>
      <c r="E282" s="330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8"/>
      <c r="O282" s="388"/>
      <c r="P282" s="388"/>
      <c r="Q282" s="330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90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91"/>
      <c r="M283" s="389" t="s">
        <v>64</v>
      </c>
      <c r="N283" s="342"/>
      <c r="O283" s="342"/>
      <c r="P283" s="342"/>
      <c r="Q283" s="342"/>
      <c r="R283" s="342"/>
      <c r="S283" s="343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91"/>
      <c r="M284" s="389" t="s">
        <v>64</v>
      </c>
      <c r="N284" s="342"/>
      <c r="O284" s="342"/>
      <c r="P284" s="342"/>
      <c r="Q284" s="342"/>
      <c r="R284" s="342"/>
      <c r="S284" s="343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82" t="s">
        <v>405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49"/>
      <c r="Y285" s="49"/>
    </row>
    <row r="286" spans="1:52" ht="16.5" customHeight="1" x14ac:dyDescent="0.25">
      <c r="A286" s="384" t="s">
        <v>406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02"/>
      <c r="Y286" s="302"/>
    </row>
    <row r="287" spans="1:52" ht="14.25" customHeight="1" x14ac:dyDescent="0.25">
      <c r="A287" s="385" t="s">
        <v>103</v>
      </c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4"/>
      <c r="N287" s="314"/>
      <c r="O287" s="314"/>
      <c r="P287" s="314"/>
      <c r="Q287" s="314"/>
      <c r="R287" s="314"/>
      <c r="S287" s="314"/>
      <c r="T287" s="314"/>
      <c r="U287" s="314"/>
      <c r="V287" s="314"/>
      <c r="W287" s="314"/>
      <c r="X287" s="301"/>
      <c r="Y287" s="301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86">
        <v>4607091383997</v>
      </c>
      <c r="E288" s="33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8"/>
      <c r="O288" s="388"/>
      <c r="P288" s="388"/>
      <c r="Q288" s="330"/>
      <c r="R288" s="35"/>
      <c r="S288" s="35"/>
      <c r="T288" s="36" t="s">
        <v>63</v>
      </c>
      <c r="U288" s="306">
        <v>0</v>
      </c>
      <c r="V288" s="307">
        <f t="shared" ref="V288:V295" si="14"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86">
        <v>4607091383997</v>
      </c>
      <c r="E289" s="33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8"/>
      <c r="O289" s="388"/>
      <c r="P289" s="388"/>
      <c r="Q289" s="33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86">
        <v>4607091384130</v>
      </c>
      <c r="E290" s="33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8"/>
      <c r="O290" s="388"/>
      <c r="P290" s="388"/>
      <c r="Q290" s="330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IFERROR(IF(V290=0,"",ROUNDUP(V290/H290,0)*0.02175),"")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86">
        <v>4607091384130</v>
      </c>
      <c r="E291" s="33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8"/>
      <c r="O291" s="388"/>
      <c r="P291" s="388"/>
      <c r="Q291" s="33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86">
        <v>4607091384147</v>
      </c>
      <c r="E292" s="33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8"/>
      <c r="O292" s="388"/>
      <c r="P292" s="388"/>
      <c r="Q292" s="330"/>
      <c r="R292" s="35"/>
      <c r="S292" s="35"/>
      <c r="T292" s="36" t="s">
        <v>63</v>
      </c>
      <c r="U292" s="306">
        <v>0</v>
      </c>
      <c r="V292" s="307">
        <f t="shared" si="14"/>
        <v>0</v>
      </c>
      <c r="W292" s="37" t="str">
        <f>IFERROR(IF(V292=0,"",ROUNDUP(V292/H292,0)*0.02175),"")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86">
        <v>4607091384147</v>
      </c>
      <c r="E293" s="330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549" t="s">
        <v>416</v>
      </c>
      <c r="N293" s="388"/>
      <c r="O293" s="388"/>
      <c r="P293" s="388"/>
      <c r="Q293" s="33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86">
        <v>4607091384154</v>
      </c>
      <c r="E294" s="33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8"/>
      <c r="O294" s="388"/>
      <c r="P294" s="388"/>
      <c r="Q294" s="330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86">
        <v>4607091384161</v>
      </c>
      <c r="E295" s="330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8"/>
      <c r="O295" s="388"/>
      <c r="P295" s="388"/>
      <c r="Q295" s="330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90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91"/>
      <c r="M296" s="389" t="s">
        <v>64</v>
      </c>
      <c r="N296" s="342"/>
      <c r="O296" s="342"/>
      <c r="P296" s="342"/>
      <c r="Q296" s="342"/>
      <c r="R296" s="342"/>
      <c r="S296" s="343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0</v>
      </c>
      <c r="V296" s="308">
        <f>IFERROR(V288/H288,"0")+IFERROR(V289/H289,"0")+IFERROR(V290/H290,"0")+IFERROR(V291/H291,"0")+IFERROR(V292/H292,"0")+IFERROR(V293/H293,"0")+IFERROR(V294/H294,"0")+IFERROR(V295/H295,"0")</f>
        <v>0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309"/>
      <c r="Y296" s="309"/>
    </row>
    <row r="297" spans="1:52" x14ac:dyDescent="0.2">
      <c r="A297" s="314"/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91"/>
      <c r="M297" s="389" t="s">
        <v>64</v>
      </c>
      <c r="N297" s="342"/>
      <c r="O297" s="342"/>
      <c r="P297" s="342"/>
      <c r="Q297" s="342"/>
      <c r="R297" s="342"/>
      <c r="S297" s="343"/>
      <c r="T297" s="38" t="s">
        <v>63</v>
      </c>
      <c r="U297" s="308">
        <f>IFERROR(SUM(U288:U295),"0")</f>
        <v>0</v>
      </c>
      <c r="V297" s="308">
        <f>IFERROR(SUM(V288:V295),"0")</f>
        <v>0</v>
      </c>
      <c r="W297" s="38"/>
      <c r="X297" s="309"/>
      <c r="Y297" s="309"/>
    </row>
    <row r="298" spans="1:52" ht="14.25" customHeight="1" x14ac:dyDescent="0.25">
      <c r="A298" s="385" t="s">
        <v>96</v>
      </c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4"/>
      <c r="M298" s="314"/>
      <c r="N298" s="314"/>
      <c r="O298" s="314"/>
      <c r="P298" s="314"/>
      <c r="Q298" s="314"/>
      <c r="R298" s="314"/>
      <c r="S298" s="314"/>
      <c r="T298" s="314"/>
      <c r="U298" s="314"/>
      <c r="V298" s="314"/>
      <c r="W298" s="314"/>
      <c r="X298" s="301"/>
      <c r="Y298" s="301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86">
        <v>4607091383980</v>
      </c>
      <c r="E299" s="330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8"/>
      <c r="O299" s="388"/>
      <c r="P299" s="388"/>
      <c r="Q299" s="330"/>
      <c r="R299" s="35"/>
      <c r="S299" s="35"/>
      <c r="T299" s="36" t="s">
        <v>63</v>
      </c>
      <c r="U299" s="306">
        <v>0</v>
      </c>
      <c r="V299" s="307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86">
        <v>4607091384178</v>
      </c>
      <c r="E300" s="330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8"/>
      <c r="O300" s="388"/>
      <c r="P300" s="388"/>
      <c r="Q300" s="330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90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91"/>
      <c r="M301" s="389" t="s">
        <v>64</v>
      </c>
      <c r="N301" s="342"/>
      <c r="O301" s="342"/>
      <c r="P301" s="342"/>
      <c r="Q301" s="342"/>
      <c r="R301" s="342"/>
      <c r="S301" s="343"/>
      <c r="T301" s="38" t="s">
        <v>65</v>
      </c>
      <c r="U301" s="308">
        <f>IFERROR(U299/H299,"0")+IFERROR(U300/H300,"0")</f>
        <v>0</v>
      </c>
      <c r="V301" s="308">
        <f>IFERROR(V299/H299,"0")+IFERROR(V300/H300,"0")</f>
        <v>0</v>
      </c>
      <c r="W301" s="308">
        <f>IFERROR(IF(W299="",0,W299),"0")+IFERROR(IF(W300="",0,W300),"0")</f>
        <v>0</v>
      </c>
      <c r="X301" s="309"/>
      <c r="Y301" s="309"/>
    </row>
    <row r="302" spans="1:52" x14ac:dyDescent="0.2">
      <c r="A302" s="314"/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91"/>
      <c r="M302" s="389" t="s">
        <v>64</v>
      </c>
      <c r="N302" s="342"/>
      <c r="O302" s="342"/>
      <c r="P302" s="342"/>
      <c r="Q302" s="342"/>
      <c r="R302" s="342"/>
      <c r="S302" s="343"/>
      <c r="T302" s="38" t="s">
        <v>63</v>
      </c>
      <c r="U302" s="308">
        <f>IFERROR(SUM(U299:U300),"0")</f>
        <v>0</v>
      </c>
      <c r="V302" s="308">
        <f>IFERROR(SUM(V299:V300),"0")</f>
        <v>0</v>
      </c>
      <c r="W302" s="38"/>
      <c r="X302" s="309"/>
      <c r="Y302" s="309"/>
    </row>
    <row r="303" spans="1:52" ht="14.25" customHeight="1" x14ac:dyDescent="0.25">
      <c r="A303" s="385" t="s">
        <v>59</v>
      </c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  <c r="S303" s="314"/>
      <c r="T303" s="314"/>
      <c r="U303" s="314"/>
      <c r="V303" s="314"/>
      <c r="W303" s="314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86">
        <v>4607091384857</v>
      </c>
      <c r="E304" s="330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8"/>
      <c r="O304" s="388"/>
      <c r="P304" s="388"/>
      <c r="Q304" s="330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90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91"/>
      <c r="M305" s="389" t="s">
        <v>64</v>
      </c>
      <c r="N305" s="342"/>
      <c r="O305" s="342"/>
      <c r="P305" s="342"/>
      <c r="Q305" s="342"/>
      <c r="R305" s="342"/>
      <c r="S305" s="343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91"/>
      <c r="M306" s="389" t="s">
        <v>64</v>
      </c>
      <c r="N306" s="342"/>
      <c r="O306" s="342"/>
      <c r="P306" s="342"/>
      <c r="Q306" s="342"/>
      <c r="R306" s="342"/>
      <c r="S306" s="343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85" t="s">
        <v>66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01"/>
      <c r="Y307" s="301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86">
        <v>4607091384260</v>
      </c>
      <c r="E308" s="330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8"/>
      <c r="O308" s="388"/>
      <c r="P308" s="388"/>
      <c r="Q308" s="330"/>
      <c r="R308" s="35"/>
      <c r="S308" s="35"/>
      <c r="T308" s="36" t="s">
        <v>63</v>
      </c>
      <c r="U308" s="306">
        <v>0</v>
      </c>
      <c r="V308" s="307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90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91"/>
      <c r="M309" s="389" t="s">
        <v>64</v>
      </c>
      <c r="N309" s="342"/>
      <c r="O309" s="342"/>
      <c r="P309" s="342"/>
      <c r="Q309" s="342"/>
      <c r="R309" s="342"/>
      <c r="S309" s="343"/>
      <c r="T309" s="38" t="s">
        <v>65</v>
      </c>
      <c r="U309" s="308">
        <f>IFERROR(U308/H308,"0")</f>
        <v>0</v>
      </c>
      <c r="V309" s="308">
        <f>IFERROR(V308/H308,"0")</f>
        <v>0</v>
      </c>
      <c r="W309" s="308">
        <f>IFERROR(IF(W308="",0,W308),"0")</f>
        <v>0</v>
      </c>
      <c r="X309" s="309"/>
      <c r="Y309" s="309"/>
    </row>
    <row r="310" spans="1:52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91"/>
      <c r="M310" s="389" t="s">
        <v>64</v>
      </c>
      <c r="N310" s="342"/>
      <c r="O310" s="342"/>
      <c r="P310" s="342"/>
      <c r="Q310" s="342"/>
      <c r="R310" s="342"/>
      <c r="S310" s="343"/>
      <c r="T310" s="38" t="s">
        <v>63</v>
      </c>
      <c r="U310" s="308">
        <f>IFERROR(SUM(U308:U308),"0")</f>
        <v>0</v>
      </c>
      <c r="V310" s="308">
        <f>IFERROR(SUM(V308:V308),"0")</f>
        <v>0</v>
      </c>
      <c r="W310" s="38"/>
      <c r="X310" s="309"/>
      <c r="Y310" s="309"/>
    </row>
    <row r="311" spans="1:52" ht="14.25" customHeight="1" x14ac:dyDescent="0.25">
      <c r="A311" s="385" t="s">
        <v>197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01"/>
      <c r="Y311" s="301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86">
        <v>4607091384673</v>
      </c>
      <c r="E312" s="330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8"/>
      <c r="O312" s="388"/>
      <c r="P312" s="388"/>
      <c r="Q312" s="330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5" t="s">
        <v>1</v>
      </c>
    </row>
    <row r="313" spans="1:52" x14ac:dyDescent="0.2">
      <c r="A313" s="390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91"/>
      <c r="M313" s="389" t="s">
        <v>64</v>
      </c>
      <c r="N313" s="342"/>
      <c r="O313" s="342"/>
      <c r="P313" s="342"/>
      <c r="Q313" s="342"/>
      <c r="R313" s="342"/>
      <c r="S313" s="343"/>
      <c r="T313" s="38" t="s">
        <v>65</v>
      </c>
      <c r="U313" s="308">
        <f>IFERROR(U312/H312,"0")</f>
        <v>0</v>
      </c>
      <c r="V313" s="308">
        <f>IFERROR(V312/H312,"0")</f>
        <v>0</v>
      </c>
      <c r="W313" s="308">
        <f>IFERROR(IF(W312="",0,W312),"0")</f>
        <v>0</v>
      </c>
      <c r="X313" s="309"/>
      <c r="Y313" s="309"/>
    </row>
    <row r="314" spans="1:52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91"/>
      <c r="M314" s="389" t="s">
        <v>64</v>
      </c>
      <c r="N314" s="342"/>
      <c r="O314" s="342"/>
      <c r="P314" s="342"/>
      <c r="Q314" s="342"/>
      <c r="R314" s="342"/>
      <c r="S314" s="343"/>
      <c r="T314" s="38" t="s">
        <v>63</v>
      </c>
      <c r="U314" s="308">
        <f>IFERROR(SUM(U312:U312),"0")</f>
        <v>0</v>
      </c>
      <c r="V314" s="308">
        <f>IFERROR(SUM(V312:V312),"0")</f>
        <v>0</v>
      </c>
      <c r="W314" s="38"/>
      <c r="X314" s="309"/>
      <c r="Y314" s="309"/>
    </row>
    <row r="315" spans="1:52" ht="16.5" customHeight="1" x14ac:dyDescent="0.25">
      <c r="A315" s="384" t="s">
        <v>431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02"/>
      <c r="Y315" s="302"/>
    </row>
    <row r="316" spans="1:52" ht="14.25" customHeight="1" x14ac:dyDescent="0.25">
      <c r="A316" s="385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01"/>
      <c r="Y316" s="301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86">
        <v>4607091384185</v>
      </c>
      <c r="E317" s="330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8"/>
      <c r="O317" s="388"/>
      <c r="P317" s="388"/>
      <c r="Q317" s="330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86">
        <v>4607091384192</v>
      </c>
      <c r="E318" s="330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8"/>
      <c r="O318" s="388"/>
      <c r="P318" s="388"/>
      <c r="Q318" s="330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86">
        <v>4680115881907</v>
      </c>
      <c r="E319" s="330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8"/>
      <c r="O319" s="388"/>
      <c r="P319" s="388"/>
      <c r="Q319" s="33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86">
        <v>4607091384680</v>
      </c>
      <c r="E320" s="330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8"/>
      <c r="O320" s="388"/>
      <c r="P320" s="388"/>
      <c r="Q320" s="33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90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91"/>
      <c r="M321" s="389" t="s">
        <v>64</v>
      </c>
      <c r="N321" s="342"/>
      <c r="O321" s="342"/>
      <c r="P321" s="342"/>
      <c r="Q321" s="342"/>
      <c r="R321" s="342"/>
      <c r="S321" s="343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91"/>
      <c r="M322" s="389" t="s">
        <v>64</v>
      </c>
      <c r="N322" s="342"/>
      <c r="O322" s="342"/>
      <c r="P322" s="342"/>
      <c r="Q322" s="342"/>
      <c r="R322" s="342"/>
      <c r="S322" s="343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85" t="s">
        <v>59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01"/>
      <c r="Y323" s="301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86">
        <v>4607091384802</v>
      </c>
      <c r="E324" s="330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8"/>
      <c r="O324" s="388"/>
      <c r="P324" s="388"/>
      <c r="Q324" s="33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86">
        <v>4607091384826</v>
      </c>
      <c r="E325" s="330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8"/>
      <c r="O325" s="388"/>
      <c r="P325" s="388"/>
      <c r="Q325" s="33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90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91"/>
      <c r="M326" s="389" t="s">
        <v>64</v>
      </c>
      <c r="N326" s="342"/>
      <c r="O326" s="342"/>
      <c r="P326" s="342"/>
      <c r="Q326" s="342"/>
      <c r="R326" s="342"/>
      <c r="S326" s="343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91"/>
      <c r="M327" s="389" t="s">
        <v>64</v>
      </c>
      <c r="N327" s="342"/>
      <c r="O327" s="342"/>
      <c r="P327" s="342"/>
      <c r="Q327" s="342"/>
      <c r="R327" s="342"/>
      <c r="S327" s="343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85" t="s">
        <v>66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01"/>
      <c r="Y328" s="301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86">
        <v>4607091384246</v>
      </c>
      <c r="E329" s="330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8"/>
      <c r="O329" s="388"/>
      <c r="P329" s="388"/>
      <c r="Q329" s="330"/>
      <c r="R329" s="35"/>
      <c r="S329" s="35"/>
      <c r="T329" s="36" t="s">
        <v>63</v>
      </c>
      <c r="U329" s="306">
        <v>0</v>
      </c>
      <c r="V329" s="307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86">
        <v>4680115881976</v>
      </c>
      <c r="E330" s="330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5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8"/>
      <c r="O330" s="388"/>
      <c r="P330" s="388"/>
      <c r="Q330" s="330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86">
        <v>4607091384253</v>
      </c>
      <c r="E331" s="330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8"/>
      <c r="O331" s="388"/>
      <c r="P331" s="388"/>
      <c r="Q331" s="33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86">
        <v>4680115881969</v>
      </c>
      <c r="E332" s="330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8"/>
      <c r="O332" s="388"/>
      <c r="P332" s="388"/>
      <c r="Q332" s="330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90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91"/>
      <c r="M333" s="389" t="s">
        <v>64</v>
      </c>
      <c r="N333" s="342"/>
      <c r="O333" s="342"/>
      <c r="P333" s="342"/>
      <c r="Q333" s="342"/>
      <c r="R333" s="342"/>
      <c r="S333" s="343"/>
      <c r="T333" s="38" t="s">
        <v>65</v>
      </c>
      <c r="U333" s="308">
        <f>IFERROR(U329/H329,"0")+IFERROR(U330/H330,"0")+IFERROR(U331/H331,"0")+IFERROR(U332/H332,"0")</f>
        <v>0</v>
      </c>
      <c r="V333" s="308">
        <f>IFERROR(V329/H329,"0")+IFERROR(V330/H330,"0")+IFERROR(V331/H331,"0")+IFERROR(V332/H332,"0")</f>
        <v>0</v>
      </c>
      <c r="W333" s="308">
        <f>IFERROR(IF(W329="",0,W329),"0")+IFERROR(IF(W330="",0,W330),"0")+IFERROR(IF(W331="",0,W331),"0")+IFERROR(IF(W332="",0,W332),"0")</f>
        <v>0</v>
      </c>
      <c r="X333" s="309"/>
      <c r="Y333" s="309"/>
    </row>
    <row r="334" spans="1:52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91"/>
      <c r="M334" s="389" t="s">
        <v>64</v>
      </c>
      <c r="N334" s="342"/>
      <c r="O334" s="342"/>
      <c r="P334" s="342"/>
      <c r="Q334" s="342"/>
      <c r="R334" s="342"/>
      <c r="S334" s="343"/>
      <c r="T334" s="38" t="s">
        <v>63</v>
      </c>
      <c r="U334" s="308">
        <f>IFERROR(SUM(U329:U332),"0")</f>
        <v>0</v>
      </c>
      <c r="V334" s="308">
        <f>IFERROR(SUM(V329:V332),"0")</f>
        <v>0</v>
      </c>
      <c r="W334" s="38"/>
      <c r="X334" s="309"/>
      <c r="Y334" s="309"/>
    </row>
    <row r="335" spans="1:52" ht="14.25" customHeight="1" x14ac:dyDescent="0.25">
      <c r="A335" s="385" t="s">
        <v>197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01"/>
      <c r="Y335" s="301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86">
        <v>4607091389357</v>
      </c>
      <c r="E336" s="330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8"/>
      <c r="O336" s="388"/>
      <c r="P336" s="388"/>
      <c r="Q336" s="330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90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91"/>
      <c r="M337" s="389" t="s">
        <v>64</v>
      </c>
      <c r="N337" s="342"/>
      <c r="O337" s="342"/>
      <c r="P337" s="342"/>
      <c r="Q337" s="342"/>
      <c r="R337" s="342"/>
      <c r="S337" s="343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91"/>
      <c r="M338" s="389" t="s">
        <v>64</v>
      </c>
      <c r="N338" s="342"/>
      <c r="O338" s="342"/>
      <c r="P338" s="342"/>
      <c r="Q338" s="342"/>
      <c r="R338" s="342"/>
      <c r="S338" s="343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82" t="s">
        <v>454</v>
      </c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383"/>
      <c r="O339" s="383"/>
      <c r="P339" s="383"/>
      <c r="Q339" s="383"/>
      <c r="R339" s="383"/>
      <c r="S339" s="383"/>
      <c r="T339" s="383"/>
      <c r="U339" s="383"/>
      <c r="V339" s="383"/>
      <c r="W339" s="383"/>
      <c r="X339" s="49"/>
      <c r="Y339" s="49"/>
    </row>
    <row r="340" spans="1:52" ht="16.5" customHeight="1" x14ac:dyDescent="0.25">
      <c r="A340" s="384" t="s">
        <v>455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02"/>
      <c r="Y340" s="302"/>
    </row>
    <row r="341" spans="1:52" ht="14.25" customHeight="1" x14ac:dyDescent="0.25">
      <c r="A341" s="385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01"/>
      <c r="Y341" s="301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86">
        <v>4607091389708</v>
      </c>
      <c r="E342" s="330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8"/>
      <c r="O342" s="388"/>
      <c r="P342" s="388"/>
      <c r="Q342" s="330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86">
        <v>4607091389692</v>
      </c>
      <c r="E343" s="330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88"/>
      <c r="O343" s="388"/>
      <c r="P343" s="388"/>
      <c r="Q343" s="330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90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91"/>
      <c r="M344" s="389" t="s">
        <v>64</v>
      </c>
      <c r="N344" s="342"/>
      <c r="O344" s="342"/>
      <c r="P344" s="342"/>
      <c r="Q344" s="342"/>
      <c r="R344" s="342"/>
      <c r="S344" s="343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91"/>
      <c r="M345" s="389" t="s">
        <v>64</v>
      </c>
      <c r="N345" s="342"/>
      <c r="O345" s="342"/>
      <c r="P345" s="342"/>
      <c r="Q345" s="342"/>
      <c r="R345" s="342"/>
      <c r="S345" s="343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85" t="s">
        <v>59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01"/>
      <c r="Y346" s="301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86">
        <v>4607091389753</v>
      </c>
      <c r="E347" s="330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57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88"/>
      <c r="O347" s="388"/>
      <c r="P347" s="388"/>
      <c r="Q347" s="330"/>
      <c r="R347" s="35"/>
      <c r="S347" s="35"/>
      <c r="T347" s="36" t="s">
        <v>63</v>
      </c>
      <c r="U347" s="306">
        <v>0</v>
      </c>
      <c r="V347" s="307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86">
        <v>4607091389760</v>
      </c>
      <c r="E348" s="330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5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88"/>
      <c r="O348" s="388"/>
      <c r="P348" s="388"/>
      <c r="Q348" s="33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86">
        <v>4607091389746</v>
      </c>
      <c r="E349" s="330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88"/>
      <c r="O349" s="388"/>
      <c r="P349" s="388"/>
      <c r="Q349" s="330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86">
        <v>4680115882928</v>
      </c>
      <c r="E350" s="330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88"/>
      <c r="O350" s="388"/>
      <c r="P350" s="388"/>
      <c r="Q350" s="33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86">
        <v>4680115883147</v>
      </c>
      <c r="E351" s="330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5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88"/>
      <c r="O351" s="388"/>
      <c r="P351" s="388"/>
      <c r="Q351" s="330"/>
      <c r="R351" s="35"/>
      <c r="S351" s="35"/>
      <c r="T351" s="36" t="s">
        <v>63</v>
      </c>
      <c r="U351" s="306">
        <v>28</v>
      </c>
      <c r="V351" s="307">
        <f t="shared" si="15"/>
        <v>28.56</v>
      </c>
      <c r="W351" s="37">
        <f t="shared" ref="W351:W359" si="16">IFERROR(IF(V351=0,"",ROUNDUP(V351/H351,0)*0.00502),"")</f>
        <v>8.5339999999999999E-2</v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86">
        <v>4607091384338</v>
      </c>
      <c r="E352" s="330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88"/>
      <c r="O352" s="388"/>
      <c r="P352" s="388"/>
      <c r="Q352" s="33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86">
        <v>4680115883154</v>
      </c>
      <c r="E353" s="330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88"/>
      <c r="O353" s="388"/>
      <c r="P353" s="388"/>
      <c r="Q353" s="33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86">
        <v>4607091389524</v>
      </c>
      <c r="E354" s="330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88"/>
      <c r="O354" s="388"/>
      <c r="P354" s="388"/>
      <c r="Q354" s="33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86">
        <v>4680115883161</v>
      </c>
      <c r="E355" s="330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88"/>
      <c r="O355" s="388"/>
      <c r="P355" s="388"/>
      <c r="Q355" s="330"/>
      <c r="R355" s="35"/>
      <c r="S355" s="35"/>
      <c r="T355" s="36" t="s">
        <v>63</v>
      </c>
      <c r="U355" s="306">
        <v>30.8</v>
      </c>
      <c r="V355" s="307">
        <f t="shared" si="15"/>
        <v>31.919999999999998</v>
      </c>
      <c r="W355" s="37">
        <f t="shared" si="16"/>
        <v>9.5380000000000006E-2</v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86">
        <v>4607091384345</v>
      </c>
      <c r="E356" s="330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5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88"/>
      <c r="O356" s="388"/>
      <c r="P356" s="388"/>
      <c r="Q356" s="330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86">
        <v>4680115883178</v>
      </c>
      <c r="E357" s="330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88"/>
      <c r="O357" s="388"/>
      <c r="P357" s="388"/>
      <c r="Q357" s="330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86">
        <v>4607091389531</v>
      </c>
      <c r="E358" s="330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88"/>
      <c r="O358" s="388"/>
      <c r="P358" s="388"/>
      <c r="Q358" s="330"/>
      <c r="R358" s="35"/>
      <c r="S358" s="35"/>
      <c r="T358" s="36" t="s">
        <v>63</v>
      </c>
      <c r="U358" s="306">
        <v>0</v>
      </c>
      <c r="V358" s="307">
        <f t="shared" si="15"/>
        <v>0</v>
      </c>
      <c r="W358" s="37" t="str">
        <f t="shared" si="16"/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86">
        <v>4680115883185</v>
      </c>
      <c r="E359" s="330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582" t="s">
        <v>486</v>
      </c>
      <c r="N359" s="388"/>
      <c r="O359" s="388"/>
      <c r="P359" s="388"/>
      <c r="Q359" s="330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90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91"/>
      <c r="M360" s="389" t="s">
        <v>64</v>
      </c>
      <c r="N360" s="342"/>
      <c r="O360" s="342"/>
      <c r="P360" s="342"/>
      <c r="Q360" s="342"/>
      <c r="R360" s="342"/>
      <c r="S360" s="343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35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36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0.18071999999999999</v>
      </c>
      <c r="X360" s="309"/>
      <c r="Y360" s="309"/>
    </row>
    <row r="361" spans="1:52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91"/>
      <c r="M361" s="389" t="s">
        <v>64</v>
      </c>
      <c r="N361" s="342"/>
      <c r="O361" s="342"/>
      <c r="P361" s="342"/>
      <c r="Q361" s="342"/>
      <c r="R361" s="342"/>
      <c r="S361" s="343"/>
      <c r="T361" s="38" t="s">
        <v>63</v>
      </c>
      <c r="U361" s="308">
        <f>IFERROR(SUM(U347:U359),"0")</f>
        <v>58.8</v>
      </c>
      <c r="V361" s="308">
        <f>IFERROR(SUM(V347:V359),"0")</f>
        <v>60.48</v>
      </c>
      <c r="W361" s="38"/>
      <c r="X361" s="309"/>
      <c r="Y361" s="309"/>
    </row>
    <row r="362" spans="1:52" ht="14.25" customHeight="1" x14ac:dyDescent="0.25">
      <c r="A362" s="385" t="s">
        <v>66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01"/>
      <c r="Y362" s="301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86">
        <v>4607091389685</v>
      </c>
      <c r="E363" s="330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8"/>
      <c r="O363" s="388"/>
      <c r="P363" s="388"/>
      <c r="Q363" s="330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86">
        <v>4607091389654</v>
      </c>
      <c r="E364" s="330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8"/>
      <c r="O364" s="388"/>
      <c r="P364" s="388"/>
      <c r="Q364" s="330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86">
        <v>4607091384352</v>
      </c>
      <c r="E365" s="330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8"/>
      <c r="O365" s="388"/>
      <c r="P365" s="388"/>
      <c r="Q365" s="33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86">
        <v>4607091389661</v>
      </c>
      <c r="E366" s="330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8"/>
      <c r="O366" s="388"/>
      <c r="P366" s="388"/>
      <c r="Q366" s="330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90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91"/>
      <c r="M367" s="389" t="s">
        <v>64</v>
      </c>
      <c r="N367" s="342"/>
      <c r="O367" s="342"/>
      <c r="P367" s="342"/>
      <c r="Q367" s="342"/>
      <c r="R367" s="342"/>
      <c r="S367" s="343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91"/>
      <c r="M368" s="389" t="s">
        <v>64</v>
      </c>
      <c r="N368" s="342"/>
      <c r="O368" s="342"/>
      <c r="P368" s="342"/>
      <c r="Q368" s="342"/>
      <c r="R368" s="342"/>
      <c r="S368" s="343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85" t="s">
        <v>197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86">
        <v>4680115881648</v>
      </c>
      <c r="E370" s="330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5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8"/>
      <c r="O370" s="388"/>
      <c r="P370" s="388"/>
      <c r="Q370" s="33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90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91"/>
      <c r="M371" s="389" t="s">
        <v>64</v>
      </c>
      <c r="N371" s="342"/>
      <c r="O371" s="342"/>
      <c r="P371" s="342"/>
      <c r="Q371" s="342"/>
      <c r="R371" s="342"/>
      <c r="S371" s="343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91"/>
      <c r="M372" s="389" t="s">
        <v>64</v>
      </c>
      <c r="N372" s="342"/>
      <c r="O372" s="342"/>
      <c r="P372" s="342"/>
      <c r="Q372" s="342"/>
      <c r="R372" s="342"/>
      <c r="S372" s="343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85" t="s">
        <v>79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01"/>
      <c r="Y373" s="301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86">
        <v>4680115883017</v>
      </c>
      <c r="E374" s="330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58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88"/>
      <c r="O374" s="388"/>
      <c r="P374" s="388"/>
      <c r="Q374" s="330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86">
        <v>4680115883031</v>
      </c>
      <c r="E375" s="330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58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88"/>
      <c r="O375" s="388"/>
      <c r="P375" s="388"/>
      <c r="Q375" s="33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86">
        <v>4680115883024</v>
      </c>
      <c r="E376" s="330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59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88"/>
      <c r="O376" s="388"/>
      <c r="P376" s="388"/>
      <c r="Q376" s="330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90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91"/>
      <c r="M377" s="389" t="s">
        <v>64</v>
      </c>
      <c r="N377" s="342"/>
      <c r="O377" s="342"/>
      <c r="P377" s="342"/>
      <c r="Q377" s="342"/>
      <c r="R377" s="342"/>
      <c r="S377" s="343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4"/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91"/>
      <c r="M378" s="389" t="s">
        <v>64</v>
      </c>
      <c r="N378" s="342"/>
      <c r="O378" s="342"/>
      <c r="P378" s="342"/>
      <c r="Q378" s="342"/>
      <c r="R378" s="342"/>
      <c r="S378" s="343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85" t="s">
        <v>91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01"/>
      <c r="Y379" s="301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86">
        <v>4680115882997</v>
      </c>
      <c r="E380" s="330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591" t="s">
        <v>506</v>
      </c>
      <c r="N380" s="388"/>
      <c r="O380" s="388"/>
      <c r="P380" s="388"/>
      <c r="Q380" s="33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90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91"/>
      <c r="M381" s="389" t="s">
        <v>64</v>
      </c>
      <c r="N381" s="342"/>
      <c r="O381" s="342"/>
      <c r="P381" s="342"/>
      <c r="Q381" s="342"/>
      <c r="R381" s="342"/>
      <c r="S381" s="343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91"/>
      <c r="M382" s="389" t="s">
        <v>64</v>
      </c>
      <c r="N382" s="342"/>
      <c r="O382" s="342"/>
      <c r="P382" s="342"/>
      <c r="Q382" s="342"/>
      <c r="R382" s="342"/>
      <c r="S382" s="343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84" t="s">
        <v>507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02"/>
      <c r="Y383" s="302"/>
    </row>
    <row r="384" spans="1:52" ht="14.25" customHeight="1" x14ac:dyDescent="0.25">
      <c r="A384" s="385" t="s">
        <v>96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01"/>
      <c r="Y384" s="301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86">
        <v>4607091389388</v>
      </c>
      <c r="E385" s="330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88"/>
      <c r="O385" s="388"/>
      <c r="P385" s="388"/>
      <c r="Q385" s="330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86">
        <v>4607091389364</v>
      </c>
      <c r="E386" s="330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88"/>
      <c r="O386" s="388"/>
      <c r="P386" s="388"/>
      <c r="Q386" s="330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90"/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91"/>
      <c r="M387" s="389" t="s">
        <v>64</v>
      </c>
      <c r="N387" s="342"/>
      <c r="O387" s="342"/>
      <c r="P387" s="342"/>
      <c r="Q387" s="342"/>
      <c r="R387" s="342"/>
      <c r="S387" s="343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4"/>
      <c r="B388" s="314"/>
      <c r="C388" s="314"/>
      <c r="D388" s="314"/>
      <c r="E388" s="314"/>
      <c r="F388" s="314"/>
      <c r="G388" s="314"/>
      <c r="H388" s="314"/>
      <c r="I388" s="314"/>
      <c r="J388" s="314"/>
      <c r="K388" s="314"/>
      <c r="L388" s="391"/>
      <c r="M388" s="389" t="s">
        <v>64</v>
      </c>
      <c r="N388" s="342"/>
      <c r="O388" s="342"/>
      <c r="P388" s="342"/>
      <c r="Q388" s="342"/>
      <c r="R388" s="342"/>
      <c r="S388" s="343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85" t="s">
        <v>59</v>
      </c>
      <c r="B389" s="314"/>
      <c r="C389" s="314"/>
      <c r="D389" s="314"/>
      <c r="E389" s="314"/>
      <c r="F389" s="314"/>
      <c r="G389" s="314"/>
      <c r="H389" s="314"/>
      <c r="I389" s="314"/>
      <c r="J389" s="314"/>
      <c r="K389" s="314"/>
      <c r="L389" s="314"/>
      <c r="M389" s="314"/>
      <c r="N389" s="314"/>
      <c r="O389" s="314"/>
      <c r="P389" s="314"/>
      <c r="Q389" s="314"/>
      <c r="R389" s="314"/>
      <c r="S389" s="314"/>
      <c r="T389" s="314"/>
      <c r="U389" s="314"/>
      <c r="V389" s="314"/>
      <c r="W389" s="314"/>
      <c r="X389" s="301"/>
      <c r="Y389" s="301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86">
        <v>4607091389739</v>
      </c>
      <c r="E390" s="330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88"/>
      <c r="O390" s="388"/>
      <c r="P390" s="388"/>
      <c r="Q390" s="330"/>
      <c r="R390" s="35"/>
      <c r="S390" s="35"/>
      <c r="T390" s="36" t="s">
        <v>63</v>
      </c>
      <c r="U390" s="306">
        <v>0</v>
      </c>
      <c r="V390" s="307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86">
        <v>4680115883048</v>
      </c>
      <c r="E391" s="330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88"/>
      <c r="O391" s="388"/>
      <c r="P391" s="388"/>
      <c r="Q391" s="33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86">
        <v>4607091389425</v>
      </c>
      <c r="E392" s="330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88"/>
      <c r="O392" s="388"/>
      <c r="P392" s="388"/>
      <c r="Q392" s="330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86">
        <v>4680115882911</v>
      </c>
      <c r="E393" s="330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597" t="s">
        <v>520</v>
      </c>
      <c r="N393" s="388"/>
      <c r="O393" s="388"/>
      <c r="P393" s="388"/>
      <c r="Q393" s="330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86">
        <v>4680115880771</v>
      </c>
      <c r="E394" s="330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88"/>
      <c r="O394" s="388"/>
      <c r="P394" s="388"/>
      <c r="Q394" s="330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86">
        <v>4607091389500</v>
      </c>
      <c r="E395" s="330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88"/>
      <c r="O395" s="388"/>
      <c r="P395" s="388"/>
      <c r="Q395" s="330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86">
        <v>4680115881983</v>
      </c>
      <c r="E396" s="330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88"/>
      <c r="O396" s="388"/>
      <c r="P396" s="388"/>
      <c r="Q396" s="330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90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91"/>
      <c r="M397" s="389" t="s">
        <v>64</v>
      </c>
      <c r="N397" s="342"/>
      <c r="O397" s="342"/>
      <c r="P397" s="342"/>
      <c r="Q397" s="342"/>
      <c r="R397" s="342"/>
      <c r="S397" s="343"/>
      <c r="T397" s="38" t="s">
        <v>65</v>
      </c>
      <c r="U397" s="308">
        <f>IFERROR(U390/H390,"0")+IFERROR(U391/H391,"0")+IFERROR(U392/H392,"0")+IFERROR(U393/H393,"0")+IFERROR(U394/H394,"0")+IFERROR(U395/H395,"0")+IFERROR(U396/H396,"0")</f>
        <v>0</v>
      </c>
      <c r="V397" s="308">
        <f>IFERROR(V390/H390,"0")+IFERROR(V391/H391,"0")+IFERROR(V392/H392,"0")+IFERROR(V393/H393,"0")+IFERROR(V394/H394,"0")+IFERROR(V395/H395,"0")+IFERROR(V396/H396,"0")</f>
        <v>0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09"/>
      <c r="Y397" s="309"/>
    </row>
    <row r="398" spans="1:52" x14ac:dyDescent="0.2">
      <c r="A398" s="314"/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91"/>
      <c r="M398" s="389" t="s">
        <v>64</v>
      </c>
      <c r="N398" s="342"/>
      <c r="O398" s="342"/>
      <c r="P398" s="342"/>
      <c r="Q398" s="342"/>
      <c r="R398" s="342"/>
      <c r="S398" s="343"/>
      <c r="T398" s="38" t="s">
        <v>63</v>
      </c>
      <c r="U398" s="308">
        <f>IFERROR(SUM(U390:U396),"0")</f>
        <v>0</v>
      </c>
      <c r="V398" s="308">
        <f>IFERROR(SUM(V390:V396),"0")</f>
        <v>0</v>
      </c>
      <c r="W398" s="38"/>
      <c r="X398" s="309"/>
      <c r="Y398" s="309"/>
    </row>
    <row r="399" spans="1:52" ht="14.25" customHeight="1" x14ac:dyDescent="0.25">
      <c r="A399" s="385" t="s">
        <v>79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01"/>
      <c r="Y399" s="301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86">
        <v>4680115883000</v>
      </c>
      <c r="E400" s="330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60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88"/>
      <c r="O400" s="388"/>
      <c r="P400" s="388"/>
      <c r="Q400" s="330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90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91"/>
      <c r="M401" s="389" t="s">
        <v>64</v>
      </c>
      <c r="N401" s="342"/>
      <c r="O401" s="342"/>
      <c r="P401" s="342"/>
      <c r="Q401" s="342"/>
      <c r="R401" s="342"/>
      <c r="S401" s="343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4"/>
      <c r="B402" s="314"/>
      <c r="C402" s="314"/>
      <c r="D402" s="314"/>
      <c r="E402" s="314"/>
      <c r="F402" s="314"/>
      <c r="G402" s="314"/>
      <c r="H402" s="314"/>
      <c r="I402" s="314"/>
      <c r="J402" s="314"/>
      <c r="K402" s="314"/>
      <c r="L402" s="391"/>
      <c r="M402" s="389" t="s">
        <v>64</v>
      </c>
      <c r="N402" s="342"/>
      <c r="O402" s="342"/>
      <c r="P402" s="342"/>
      <c r="Q402" s="342"/>
      <c r="R402" s="342"/>
      <c r="S402" s="343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85" t="s">
        <v>91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301"/>
      <c r="Y403" s="301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86">
        <v>4680115882980</v>
      </c>
      <c r="E404" s="330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60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88"/>
      <c r="O404" s="388"/>
      <c r="P404" s="388"/>
      <c r="Q404" s="330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90"/>
      <c r="B405" s="314"/>
      <c r="C405" s="314"/>
      <c r="D405" s="314"/>
      <c r="E405" s="314"/>
      <c r="F405" s="314"/>
      <c r="G405" s="314"/>
      <c r="H405" s="314"/>
      <c r="I405" s="314"/>
      <c r="J405" s="314"/>
      <c r="K405" s="314"/>
      <c r="L405" s="391"/>
      <c r="M405" s="389" t="s">
        <v>64</v>
      </c>
      <c r="N405" s="342"/>
      <c r="O405" s="342"/>
      <c r="P405" s="342"/>
      <c r="Q405" s="342"/>
      <c r="R405" s="342"/>
      <c r="S405" s="343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4"/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91"/>
      <c r="M406" s="389" t="s">
        <v>64</v>
      </c>
      <c r="N406" s="342"/>
      <c r="O406" s="342"/>
      <c r="P406" s="342"/>
      <c r="Q406" s="342"/>
      <c r="R406" s="342"/>
      <c r="S406" s="343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82" t="s">
        <v>531</v>
      </c>
      <c r="B407" s="383"/>
      <c r="C407" s="383"/>
      <c r="D407" s="383"/>
      <c r="E407" s="383"/>
      <c r="F407" s="383"/>
      <c r="G407" s="383"/>
      <c r="H407" s="383"/>
      <c r="I407" s="383"/>
      <c r="J407" s="383"/>
      <c r="K407" s="383"/>
      <c r="L407" s="383"/>
      <c r="M407" s="383"/>
      <c r="N407" s="383"/>
      <c r="O407" s="383"/>
      <c r="P407" s="383"/>
      <c r="Q407" s="383"/>
      <c r="R407" s="383"/>
      <c r="S407" s="383"/>
      <c r="T407" s="383"/>
      <c r="U407" s="383"/>
      <c r="V407" s="383"/>
      <c r="W407" s="383"/>
      <c r="X407" s="49"/>
      <c r="Y407" s="49"/>
    </row>
    <row r="408" spans="1:52" ht="16.5" customHeight="1" x14ac:dyDescent="0.25">
      <c r="A408" s="384" t="s">
        <v>531</v>
      </c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4"/>
      <c r="N408" s="314"/>
      <c r="O408" s="314"/>
      <c r="P408" s="314"/>
      <c r="Q408" s="314"/>
      <c r="R408" s="314"/>
      <c r="S408" s="314"/>
      <c r="T408" s="314"/>
      <c r="U408" s="314"/>
      <c r="V408" s="314"/>
      <c r="W408" s="314"/>
      <c r="X408" s="302"/>
      <c r="Y408" s="302"/>
    </row>
    <row r="409" spans="1:52" ht="14.25" customHeight="1" x14ac:dyDescent="0.25">
      <c r="A409" s="385" t="s">
        <v>103</v>
      </c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4"/>
      <c r="N409" s="314"/>
      <c r="O409" s="314"/>
      <c r="P409" s="314"/>
      <c r="Q409" s="314"/>
      <c r="R409" s="314"/>
      <c r="S409" s="314"/>
      <c r="T409" s="314"/>
      <c r="U409" s="314"/>
      <c r="V409" s="314"/>
      <c r="W409" s="314"/>
      <c r="X409" s="301"/>
      <c r="Y409" s="301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86">
        <v>4607091389067</v>
      </c>
      <c r="E410" s="330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88"/>
      <c r="O410" s="388"/>
      <c r="P410" s="388"/>
      <c r="Q410" s="330"/>
      <c r="R410" s="35"/>
      <c r="S410" s="35"/>
      <c r="T410" s="36" t="s">
        <v>63</v>
      </c>
      <c r="U410" s="306">
        <v>0</v>
      </c>
      <c r="V410" s="307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86">
        <v>4607091383522</v>
      </c>
      <c r="E411" s="330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88"/>
      <c r="O411" s="388"/>
      <c r="P411" s="388"/>
      <c r="Q411" s="330"/>
      <c r="R411" s="35"/>
      <c r="S411" s="35"/>
      <c r="T411" s="36" t="s">
        <v>63</v>
      </c>
      <c r="U411" s="306">
        <v>270</v>
      </c>
      <c r="V411" s="307">
        <f t="shared" si="18"/>
        <v>274.56</v>
      </c>
      <c r="W411" s="37">
        <f>IFERROR(IF(V411=0,"",ROUNDUP(V411/H411,0)*0.01196),"")</f>
        <v>0.62192000000000003</v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86">
        <v>4607091384437</v>
      </c>
      <c r="E412" s="330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60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88"/>
      <c r="O412" s="388"/>
      <c r="P412" s="388"/>
      <c r="Q412" s="330"/>
      <c r="R412" s="35"/>
      <c r="S412" s="35"/>
      <c r="T412" s="36" t="s">
        <v>63</v>
      </c>
      <c r="U412" s="306">
        <v>170</v>
      </c>
      <c r="V412" s="307">
        <f t="shared" si="18"/>
        <v>174.24</v>
      </c>
      <c r="W412" s="37">
        <f>IFERROR(IF(V412=0,"",ROUNDUP(V412/H412,0)*0.01196),"")</f>
        <v>0.39468000000000003</v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86">
        <v>4607091389104</v>
      </c>
      <c r="E413" s="330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88"/>
      <c r="O413" s="388"/>
      <c r="P413" s="388"/>
      <c r="Q413" s="330"/>
      <c r="R413" s="35"/>
      <c r="S413" s="35"/>
      <c r="T413" s="36" t="s">
        <v>63</v>
      </c>
      <c r="U413" s="306">
        <v>330</v>
      </c>
      <c r="V413" s="307">
        <f t="shared" si="18"/>
        <v>332.64000000000004</v>
      </c>
      <c r="W413" s="37">
        <f>IFERROR(IF(V413=0,"",ROUNDUP(V413/H413,0)*0.01196),"")</f>
        <v>0.75348000000000004</v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86">
        <v>4680115880603</v>
      </c>
      <c r="E414" s="330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60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88"/>
      <c r="O414" s="388"/>
      <c r="P414" s="388"/>
      <c r="Q414" s="330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86">
        <v>4607091389999</v>
      </c>
      <c r="E415" s="330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88"/>
      <c r="O415" s="388"/>
      <c r="P415" s="388"/>
      <c r="Q415" s="330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86">
        <v>4680115882782</v>
      </c>
      <c r="E416" s="330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88"/>
      <c r="O416" s="388"/>
      <c r="P416" s="388"/>
      <c r="Q416" s="330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86">
        <v>4607091389098</v>
      </c>
      <c r="E417" s="330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6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88"/>
      <c r="O417" s="388"/>
      <c r="P417" s="388"/>
      <c r="Q417" s="330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86">
        <v>4607091389982</v>
      </c>
      <c r="E418" s="33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6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88"/>
      <c r="O418" s="388"/>
      <c r="P418" s="388"/>
      <c r="Q418" s="330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90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91"/>
      <c r="M419" s="389" t="s">
        <v>64</v>
      </c>
      <c r="N419" s="342"/>
      <c r="O419" s="342"/>
      <c r="P419" s="342"/>
      <c r="Q419" s="342"/>
      <c r="R419" s="342"/>
      <c r="S419" s="343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145.83333333333331</v>
      </c>
      <c r="V419" s="308">
        <f>IFERROR(V410/H410,"0")+IFERROR(V411/H411,"0")+IFERROR(V412/H412,"0")+IFERROR(V413/H413,"0")+IFERROR(V414/H414,"0")+IFERROR(V415/H415,"0")+IFERROR(V416/H416,"0")+IFERROR(V417/H417,"0")+IFERROR(V418/H418,"0")</f>
        <v>148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1.7700800000000001</v>
      </c>
      <c r="X419" s="309"/>
      <c r="Y419" s="309"/>
    </row>
    <row r="420" spans="1:52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91"/>
      <c r="M420" s="389" t="s">
        <v>64</v>
      </c>
      <c r="N420" s="342"/>
      <c r="O420" s="342"/>
      <c r="P420" s="342"/>
      <c r="Q420" s="342"/>
      <c r="R420" s="342"/>
      <c r="S420" s="343"/>
      <c r="T420" s="38" t="s">
        <v>63</v>
      </c>
      <c r="U420" s="308">
        <f>IFERROR(SUM(U410:U418),"0")</f>
        <v>770</v>
      </c>
      <c r="V420" s="308">
        <f>IFERROR(SUM(V410:V418),"0")</f>
        <v>781.44</v>
      </c>
      <c r="W420" s="38"/>
      <c r="X420" s="309"/>
      <c r="Y420" s="309"/>
    </row>
    <row r="421" spans="1:52" ht="14.25" customHeight="1" x14ac:dyDescent="0.25">
      <c r="A421" s="385" t="s">
        <v>96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01"/>
      <c r="Y421" s="301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86">
        <v>4607091388930</v>
      </c>
      <c r="E422" s="33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6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88"/>
      <c r="O422" s="388"/>
      <c r="P422" s="388"/>
      <c r="Q422" s="330"/>
      <c r="R422" s="35"/>
      <c r="S422" s="35"/>
      <c r="T422" s="36" t="s">
        <v>63</v>
      </c>
      <c r="U422" s="306">
        <v>100</v>
      </c>
      <c r="V422" s="307">
        <f>IFERROR(IF(U422="",0,CEILING((U422/$H422),1)*$H422),"")</f>
        <v>100.32000000000001</v>
      </c>
      <c r="W422" s="37">
        <f>IFERROR(IF(V422=0,"",ROUNDUP(V422/H422,0)*0.01196),"")</f>
        <v>0.22724</v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86">
        <v>4680115880054</v>
      </c>
      <c r="E423" s="330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6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88"/>
      <c r="O423" s="388"/>
      <c r="P423" s="388"/>
      <c r="Q423" s="330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90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91"/>
      <c r="M424" s="389" t="s">
        <v>64</v>
      </c>
      <c r="N424" s="342"/>
      <c r="O424" s="342"/>
      <c r="P424" s="342"/>
      <c r="Q424" s="342"/>
      <c r="R424" s="342"/>
      <c r="S424" s="343"/>
      <c r="T424" s="38" t="s">
        <v>65</v>
      </c>
      <c r="U424" s="308">
        <f>IFERROR(U422/H422,"0")+IFERROR(U423/H423,"0")</f>
        <v>18.939393939393938</v>
      </c>
      <c r="V424" s="308">
        <f>IFERROR(V422/H422,"0")+IFERROR(V423/H423,"0")</f>
        <v>19</v>
      </c>
      <c r="W424" s="308">
        <f>IFERROR(IF(W422="",0,W422),"0")+IFERROR(IF(W423="",0,W423),"0")</f>
        <v>0.22724</v>
      </c>
      <c r="X424" s="309"/>
      <c r="Y424" s="309"/>
    </row>
    <row r="425" spans="1:52" x14ac:dyDescent="0.2">
      <c r="A425" s="314"/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91"/>
      <c r="M425" s="389" t="s">
        <v>64</v>
      </c>
      <c r="N425" s="342"/>
      <c r="O425" s="342"/>
      <c r="P425" s="342"/>
      <c r="Q425" s="342"/>
      <c r="R425" s="342"/>
      <c r="S425" s="343"/>
      <c r="T425" s="38" t="s">
        <v>63</v>
      </c>
      <c r="U425" s="308">
        <f>IFERROR(SUM(U422:U423),"0")</f>
        <v>100</v>
      </c>
      <c r="V425" s="308">
        <f>IFERROR(SUM(V422:V423),"0")</f>
        <v>100.32000000000001</v>
      </c>
      <c r="W425" s="38"/>
      <c r="X425" s="309"/>
      <c r="Y425" s="309"/>
    </row>
    <row r="426" spans="1:52" ht="14.25" customHeight="1" x14ac:dyDescent="0.25">
      <c r="A426" s="385" t="s">
        <v>59</v>
      </c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  <c r="S426" s="314"/>
      <c r="T426" s="314"/>
      <c r="U426" s="314"/>
      <c r="V426" s="314"/>
      <c r="W426" s="314"/>
      <c r="X426" s="301"/>
      <c r="Y426" s="301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86">
        <v>4680115883116</v>
      </c>
      <c r="E427" s="330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6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88"/>
      <c r="O427" s="388"/>
      <c r="P427" s="388"/>
      <c r="Q427" s="330"/>
      <c r="R427" s="35"/>
      <c r="S427" s="35"/>
      <c r="T427" s="36" t="s">
        <v>63</v>
      </c>
      <c r="U427" s="306">
        <v>490</v>
      </c>
      <c r="V427" s="307">
        <f t="shared" ref="V427:V432" si="19">IFERROR(IF(U427="",0,CEILING((U427/$H427),1)*$H427),"")</f>
        <v>491.04</v>
      </c>
      <c r="W427" s="37">
        <f>IFERROR(IF(V427=0,"",ROUNDUP(V427/H427,0)*0.01196),"")</f>
        <v>1.1122799999999999</v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86">
        <v>4680115883093</v>
      </c>
      <c r="E428" s="330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6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88"/>
      <c r="O428" s="388"/>
      <c r="P428" s="388"/>
      <c r="Q428" s="330"/>
      <c r="R428" s="35"/>
      <c r="S428" s="35"/>
      <c r="T428" s="36" t="s">
        <v>63</v>
      </c>
      <c r="U428" s="306">
        <v>350</v>
      </c>
      <c r="V428" s="307">
        <f t="shared" si="19"/>
        <v>353.76</v>
      </c>
      <c r="W428" s="37">
        <f>IFERROR(IF(V428=0,"",ROUNDUP(V428/H428,0)*0.01196),"")</f>
        <v>0.80132000000000003</v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86">
        <v>4680115883109</v>
      </c>
      <c r="E429" s="330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6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88"/>
      <c r="O429" s="388"/>
      <c r="P429" s="388"/>
      <c r="Q429" s="330"/>
      <c r="R429" s="35"/>
      <c r="S429" s="35"/>
      <c r="T429" s="36" t="s">
        <v>63</v>
      </c>
      <c r="U429" s="306">
        <v>290</v>
      </c>
      <c r="V429" s="307">
        <f t="shared" si="19"/>
        <v>290.40000000000003</v>
      </c>
      <c r="W429" s="37">
        <f>IFERROR(IF(V429=0,"",ROUNDUP(V429/H429,0)*0.01196),"")</f>
        <v>0.65780000000000005</v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86">
        <v>4680115882072</v>
      </c>
      <c r="E430" s="330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617" t="s">
        <v>562</v>
      </c>
      <c r="N430" s="388"/>
      <c r="O430" s="388"/>
      <c r="P430" s="388"/>
      <c r="Q430" s="330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86">
        <v>4680115882102</v>
      </c>
      <c r="E431" s="330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618" t="s">
        <v>565</v>
      </c>
      <c r="N431" s="388"/>
      <c r="O431" s="388"/>
      <c r="P431" s="388"/>
      <c r="Q431" s="330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86">
        <v>4680115882096</v>
      </c>
      <c r="E432" s="330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619" t="s">
        <v>568</v>
      </c>
      <c r="N432" s="388"/>
      <c r="O432" s="388"/>
      <c r="P432" s="388"/>
      <c r="Q432" s="330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90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91"/>
      <c r="M433" s="389" t="s">
        <v>64</v>
      </c>
      <c r="N433" s="342"/>
      <c r="O433" s="342"/>
      <c r="P433" s="342"/>
      <c r="Q433" s="342"/>
      <c r="R433" s="342"/>
      <c r="S433" s="343"/>
      <c r="T433" s="38" t="s">
        <v>65</v>
      </c>
      <c r="U433" s="308">
        <f>IFERROR(U427/H427,"0")+IFERROR(U428/H428,"0")+IFERROR(U429/H429,"0")+IFERROR(U430/H430,"0")+IFERROR(U431/H431,"0")+IFERROR(U432/H432,"0")</f>
        <v>214.0151515151515</v>
      </c>
      <c r="V433" s="308">
        <f>IFERROR(V427/H427,"0")+IFERROR(V428/H428,"0")+IFERROR(V429/H429,"0")+IFERROR(V430/H430,"0")+IFERROR(V431/H431,"0")+IFERROR(V432/H432,"0")</f>
        <v>215</v>
      </c>
      <c r="W433" s="308">
        <f>IFERROR(IF(W427="",0,W427),"0")+IFERROR(IF(W428="",0,W428),"0")+IFERROR(IF(W429="",0,W429),"0")+IFERROR(IF(W430="",0,W430),"0")+IFERROR(IF(W431="",0,W431),"0")+IFERROR(IF(W432="",0,W432),"0")</f>
        <v>2.5714000000000001</v>
      </c>
      <c r="X433" s="309"/>
      <c r="Y433" s="309"/>
    </row>
    <row r="434" spans="1:52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91"/>
      <c r="M434" s="389" t="s">
        <v>64</v>
      </c>
      <c r="N434" s="342"/>
      <c r="O434" s="342"/>
      <c r="P434" s="342"/>
      <c r="Q434" s="342"/>
      <c r="R434" s="342"/>
      <c r="S434" s="343"/>
      <c r="T434" s="38" t="s">
        <v>63</v>
      </c>
      <c r="U434" s="308">
        <f>IFERROR(SUM(U427:U432),"0")</f>
        <v>1130</v>
      </c>
      <c r="V434" s="308">
        <f>IFERROR(SUM(V427:V432),"0")</f>
        <v>1135.2</v>
      </c>
      <c r="W434" s="38"/>
      <c r="X434" s="309"/>
      <c r="Y434" s="309"/>
    </row>
    <row r="435" spans="1:52" ht="14.25" customHeight="1" x14ac:dyDescent="0.25">
      <c r="A435" s="385" t="s">
        <v>66</v>
      </c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4"/>
      <c r="N435" s="314"/>
      <c r="O435" s="314"/>
      <c r="P435" s="314"/>
      <c r="Q435" s="314"/>
      <c r="R435" s="314"/>
      <c r="S435" s="314"/>
      <c r="T435" s="314"/>
      <c r="U435" s="314"/>
      <c r="V435" s="314"/>
      <c r="W435" s="314"/>
      <c r="X435" s="301"/>
      <c r="Y435" s="301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86">
        <v>4607091383409</v>
      </c>
      <c r="E436" s="330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6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8"/>
      <c r="O436" s="388"/>
      <c r="P436" s="388"/>
      <c r="Q436" s="330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86">
        <v>4607091383416</v>
      </c>
      <c r="E437" s="330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8"/>
      <c r="O437" s="388"/>
      <c r="P437" s="388"/>
      <c r="Q437" s="330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90"/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91"/>
      <c r="M438" s="389" t="s">
        <v>64</v>
      </c>
      <c r="N438" s="342"/>
      <c r="O438" s="342"/>
      <c r="P438" s="342"/>
      <c r="Q438" s="342"/>
      <c r="R438" s="342"/>
      <c r="S438" s="343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4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91"/>
      <c r="M439" s="389" t="s">
        <v>64</v>
      </c>
      <c r="N439" s="342"/>
      <c r="O439" s="342"/>
      <c r="P439" s="342"/>
      <c r="Q439" s="342"/>
      <c r="R439" s="342"/>
      <c r="S439" s="343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82" t="s">
        <v>573</v>
      </c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383"/>
      <c r="O440" s="383"/>
      <c r="P440" s="383"/>
      <c r="Q440" s="383"/>
      <c r="R440" s="383"/>
      <c r="S440" s="383"/>
      <c r="T440" s="383"/>
      <c r="U440" s="383"/>
      <c r="V440" s="383"/>
      <c r="W440" s="383"/>
      <c r="X440" s="49"/>
      <c r="Y440" s="49"/>
    </row>
    <row r="441" spans="1:52" ht="16.5" customHeight="1" x14ac:dyDescent="0.25">
      <c r="A441" s="384" t="s">
        <v>574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02"/>
      <c r="Y441" s="302"/>
    </row>
    <row r="442" spans="1:52" ht="14.25" customHeight="1" x14ac:dyDescent="0.25">
      <c r="A442" s="385" t="s">
        <v>103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01"/>
      <c r="Y442" s="301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86">
        <v>4680115881099</v>
      </c>
      <c r="E443" s="330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62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8"/>
      <c r="O443" s="388"/>
      <c r="P443" s="388"/>
      <c r="Q443" s="33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86">
        <v>4680115881150</v>
      </c>
      <c r="E444" s="330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62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8"/>
      <c r="O444" s="388"/>
      <c r="P444" s="388"/>
      <c r="Q444" s="330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x14ac:dyDescent="0.2">
      <c r="A445" s="390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91"/>
      <c r="M445" s="389" t="s">
        <v>64</v>
      </c>
      <c r="N445" s="342"/>
      <c r="O445" s="342"/>
      <c r="P445" s="342"/>
      <c r="Q445" s="342"/>
      <c r="R445" s="342"/>
      <c r="S445" s="343"/>
      <c r="T445" s="38" t="s">
        <v>65</v>
      </c>
      <c r="U445" s="308">
        <f>IFERROR(U443/H443,"0")+IFERROR(U444/H444,"0")</f>
        <v>0</v>
      </c>
      <c r="V445" s="308">
        <f>IFERROR(V443/H443,"0")+IFERROR(V444/H444,"0")</f>
        <v>0</v>
      </c>
      <c r="W445" s="308">
        <f>IFERROR(IF(W443="",0,W443),"0")+IFERROR(IF(W444="",0,W444),"0")</f>
        <v>0</v>
      </c>
      <c r="X445" s="309"/>
      <c r="Y445" s="309"/>
    </row>
    <row r="446" spans="1:52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91"/>
      <c r="M446" s="389" t="s">
        <v>64</v>
      </c>
      <c r="N446" s="342"/>
      <c r="O446" s="342"/>
      <c r="P446" s="342"/>
      <c r="Q446" s="342"/>
      <c r="R446" s="342"/>
      <c r="S446" s="343"/>
      <c r="T446" s="38" t="s">
        <v>63</v>
      </c>
      <c r="U446" s="308">
        <f>IFERROR(SUM(U443:U444),"0")</f>
        <v>0</v>
      </c>
      <c r="V446" s="308">
        <f>IFERROR(SUM(V443:V444),"0")</f>
        <v>0</v>
      </c>
      <c r="W446" s="38"/>
      <c r="X446" s="309"/>
      <c r="Y446" s="309"/>
    </row>
    <row r="447" spans="1:52" ht="14.25" customHeight="1" x14ac:dyDescent="0.25">
      <c r="A447" s="385" t="s">
        <v>96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01"/>
      <c r="Y447" s="301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86">
        <v>4680115881112</v>
      </c>
      <c r="E448" s="330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62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8"/>
      <c r="O448" s="388"/>
      <c r="P448" s="388"/>
      <c r="Q448" s="330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86">
        <v>4680115881129</v>
      </c>
      <c r="E449" s="330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62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8"/>
      <c r="O449" s="388"/>
      <c r="P449" s="388"/>
      <c r="Q449" s="33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90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91"/>
      <c r="M450" s="389" t="s">
        <v>64</v>
      </c>
      <c r="N450" s="342"/>
      <c r="O450" s="342"/>
      <c r="P450" s="342"/>
      <c r="Q450" s="342"/>
      <c r="R450" s="342"/>
      <c r="S450" s="343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91"/>
      <c r="M451" s="389" t="s">
        <v>64</v>
      </c>
      <c r="N451" s="342"/>
      <c r="O451" s="342"/>
      <c r="P451" s="342"/>
      <c r="Q451" s="342"/>
      <c r="R451" s="342"/>
      <c r="S451" s="343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85" t="s">
        <v>59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01"/>
      <c r="Y452" s="301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86">
        <v>4680115881167</v>
      </c>
      <c r="E453" s="330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62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8"/>
      <c r="O453" s="388"/>
      <c r="P453" s="388"/>
      <c r="Q453" s="330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86">
        <v>4680115881136</v>
      </c>
      <c r="E454" s="330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62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8"/>
      <c r="O454" s="388"/>
      <c r="P454" s="388"/>
      <c r="Q454" s="330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90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91"/>
      <c r="M455" s="389" t="s">
        <v>64</v>
      </c>
      <c r="N455" s="342"/>
      <c r="O455" s="342"/>
      <c r="P455" s="342"/>
      <c r="Q455" s="342"/>
      <c r="R455" s="342"/>
      <c r="S455" s="343"/>
      <c r="T455" s="38" t="s">
        <v>65</v>
      </c>
      <c r="U455" s="308">
        <f>IFERROR(U453/H453,"0")+IFERROR(U454/H454,"0")</f>
        <v>0</v>
      </c>
      <c r="V455" s="308">
        <f>IFERROR(V453/H453,"0")+IFERROR(V454/H454,"0")</f>
        <v>0</v>
      </c>
      <c r="W455" s="308">
        <f>IFERROR(IF(W453="",0,W453),"0")+IFERROR(IF(W454="",0,W454),"0")</f>
        <v>0</v>
      </c>
      <c r="X455" s="309"/>
      <c r="Y455" s="309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91"/>
      <c r="M456" s="389" t="s">
        <v>64</v>
      </c>
      <c r="N456" s="342"/>
      <c r="O456" s="342"/>
      <c r="P456" s="342"/>
      <c r="Q456" s="342"/>
      <c r="R456" s="342"/>
      <c r="S456" s="343"/>
      <c r="T456" s="38" t="s">
        <v>63</v>
      </c>
      <c r="U456" s="308">
        <f>IFERROR(SUM(U453:U454),"0")</f>
        <v>0</v>
      </c>
      <c r="V456" s="308">
        <f>IFERROR(SUM(V453:V454),"0")</f>
        <v>0</v>
      </c>
      <c r="W456" s="38"/>
      <c r="X456" s="309"/>
      <c r="Y456" s="309"/>
    </row>
    <row r="457" spans="1:52" ht="14.25" customHeight="1" x14ac:dyDescent="0.25">
      <c r="A457" s="385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1"/>
      <c r="Y457" s="301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86">
        <v>4680115881143</v>
      </c>
      <c r="E458" s="330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628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8"/>
      <c r="O458" s="388"/>
      <c r="P458" s="388"/>
      <c r="Q458" s="330"/>
      <c r="R458" s="35"/>
      <c r="S458" s="35"/>
      <c r="T458" s="36" t="s">
        <v>63</v>
      </c>
      <c r="U458" s="306">
        <v>0</v>
      </c>
      <c r="V458" s="307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86">
        <v>4680115881068</v>
      </c>
      <c r="E459" s="330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8"/>
      <c r="O459" s="388"/>
      <c r="P459" s="388"/>
      <c r="Q459" s="330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86">
        <v>4680115881075</v>
      </c>
      <c r="E460" s="330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6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8"/>
      <c r="O460" s="388"/>
      <c r="P460" s="388"/>
      <c r="Q460" s="330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90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91"/>
      <c r="M461" s="389" t="s">
        <v>64</v>
      </c>
      <c r="N461" s="342"/>
      <c r="O461" s="342"/>
      <c r="P461" s="342"/>
      <c r="Q461" s="342"/>
      <c r="R461" s="342"/>
      <c r="S461" s="343"/>
      <c r="T461" s="38" t="s">
        <v>65</v>
      </c>
      <c r="U461" s="308">
        <f>IFERROR(U458/H458,"0")+IFERROR(U459/H459,"0")+IFERROR(U460/H460,"0")</f>
        <v>0</v>
      </c>
      <c r="V461" s="308">
        <f>IFERROR(V458/H458,"0")+IFERROR(V459/H459,"0")+IFERROR(V460/H460,"0")</f>
        <v>0</v>
      </c>
      <c r="W461" s="308">
        <f>IFERROR(IF(W458="",0,W458),"0")+IFERROR(IF(W459="",0,W459),"0")+IFERROR(IF(W460="",0,W460),"0")</f>
        <v>0</v>
      </c>
      <c r="X461" s="309"/>
      <c r="Y461" s="309"/>
    </row>
    <row r="462" spans="1:52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91"/>
      <c r="M462" s="389" t="s">
        <v>64</v>
      </c>
      <c r="N462" s="342"/>
      <c r="O462" s="342"/>
      <c r="P462" s="342"/>
      <c r="Q462" s="342"/>
      <c r="R462" s="342"/>
      <c r="S462" s="343"/>
      <c r="T462" s="38" t="s">
        <v>63</v>
      </c>
      <c r="U462" s="308">
        <f>IFERROR(SUM(U458:U460),"0")</f>
        <v>0</v>
      </c>
      <c r="V462" s="308">
        <f>IFERROR(SUM(V458:V460),"0")</f>
        <v>0</v>
      </c>
      <c r="W462" s="38"/>
      <c r="X462" s="309"/>
      <c r="Y462" s="309"/>
    </row>
    <row r="463" spans="1:52" ht="15" customHeight="1" x14ac:dyDescent="0.2">
      <c r="A463" s="632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25"/>
      <c r="M463" s="631" t="s">
        <v>593</v>
      </c>
      <c r="N463" s="316"/>
      <c r="O463" s="316"/>
      <c r="P463" s="316"/>
      <c r="Q463" s="316"/>
      <c r="R463" s="316"/>
      <c r="S463" s="317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3848.45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3891.54</v>
      </c>
      <c r="W463" s="38"/>
      <c r="X463" s="309"/>
      <c r="Y463" s="309"/>
    </row>
    <row r="464" spans="1:52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25"/>
      <c r="M464" s="631" t="s">
        <v>594</v>
      </c>
      <c r="N464" s="316"/>
      <c r="O464" s="316"/>
      <c r="P464" s="316"/>
      <c r="Q464" s="316"/>
      <c r="R464" s="316"/>
      <c r="S464" s="317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4104.3171284271284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4149.8599999999997</v>
      </c>
      <c r="W464" s="38"/>
      <c r="X464" s="309"/>
      <c r="Y464" s="309"/>
    </row>
    <row r="465" spans="1:28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25"/>
      <c r="M465" s="631" t="s">
        <v>595</v>
      </c>
      <c r="N465" s="316"/>
      <c r="O465" s="316"/>
      <c r="P465" s="316"/>
      <c r="Q465" s="316"/>
      <c r="R465" s="316"/>
      <c r="S465" s="31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8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8</v>
      </c>
      <c r="W465" s="38"/>
      <c r="X465" s="309"/>
      <c r="Y465" s="309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25"/>
      <c r="M466" s="631" t="s">
        <v>597</v>
      </c>
      <c r="N466" s="316"/>
      <c r="O466" s="316"/>
      <c r="P466" s="316"/>
      <c r="Q466" s="316"/>
      <c r="R466" s="316"/>
      <c r="S466" s="317"/>
      <c r="T466" s="38" t="s">
        <v>63</v>
      </c>
      <c r="U466" s="308">
        <f>GrossWeightTotal+PalletQtyTotal*25</f>
        <v>4304.3171284271284</v>
      </c>
      <c r="V466" s="308">
        <f>GrossWeightTotalR+PalletQtyTotalR*25</f>
        <v>4349.8599999999997</v>
      </c>
      <c r="W466" s="38"/>
      <c r="X466" s="309"/>
      <c r="Y466" s="309"/>
    </row>
    <row r="467" spans="1:28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25"/>
      <c r="M467" s="631" t="s">
        <v>598</v>
      </c>
      <c r="N467" s="316"/>
      <c r="O467" s="316"/>
      <c r="P467" s="316"/>
      <c r="Q467" s="316"/>
      <c r="R467" s="316"/>
      <c r="S467" s="317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808.48364598364606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816</v>
      </c>
      <c r="W467" s="38"/>
      <c r="X467" s="309"/>
      <c r="Y467" s="309"/>
    </row>
    <row r="468" spans="1:28" ht="14.25" customHeight="1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25"/>
      <c r="M468" s="631" t="s">
        <v>599</v>
      </c>
      <c r="N468" s="316"/>
      <c r="O468" s="316"/>
      <c r="P468" s="316"/>
      <c r="Q468" s="316"/>
      <c r="R468" s="316"/>
      <c r="S468" s="317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9.1608499999999999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0" t="s">
        <v>58</v>
      </c>
      <c r="C470" s="633" t="s">
        <v>94</v>
      </c>
      <c r="D470" s="634"/>
      <c r="E470" s="634"/>
      <c r="F470" s="635"/>
      <c r="G470" s="633" t="s">
        <v>216</v>
      </c>
      <c r="H470" s="634"/>
      <c r="I470" s="634"/>
      <c r="J470" s="634"/>
      <c r="K470" s="634"/>
      <c r="L470" s="635"/>
      <c r="M470" s="633" t="s">
        <v>405</v>
      </c>
      <c r="N470" s="635"/>
      <c r="O470" s="633" t="s">
        <v>454</v>
      </c>
      <c r="P470" s="635"/>
      <c r="Q470" s="300" t="s">
        <v>531</v>
      </c>
      <c r="R470" s="300" t="s">
        <v>573</v>
      </c>
      <c r="S470" s="1"/>
      <c r="T470" s="1"/>
      <c r="Y470" s="53"/>
      <c r="AB470" s="1"/>
    </row>
    <row r="471" spans="1:28" ht="14.25" customHeight="1" thickTop="1" x14ac:dyDescent="0.2">
      <c r="A471" s="636" t="s">
        <v>602</v>
      </c>
      <c r="B471" s="633" t="s">
        <v>58</v>
      </c>
      <c r="C471" s="633" t="s">
        <v>95</v>
      </c>
      <c r="D471" s="633" t="s">
        <v>102</v>
      </c>
      <c r="E471" s="633" t="s">
        <v>94</v>
      </c>
      <c r="F471" s="633" t="s">
        <v>207</v>
      </c>
      <c r="G471" s="633" t="s">
        <v>217</v>
      </c>
      <c r="H471" s="633" t="s">
        <v>224</v>
      </c>
      <c r="I471" s="633" t="s">
        <v>241</v>
      </c>
      <c r="J471" s="633" t="s">
        <v>297</v>
      </c>
      <c r="K471" s="633" t="s">
        <v>373</v>
      </c>
      <c r="L471" s="633" t="s">
        <v>390</v>
      </c>
      <c r="M471" s="633" t="s">
        <v>406</v>
      </c>
      <c r="N471" s="633" t="s">
        <v>431</v>
      </c>
      <c r="O471" s="633" t="s">
        <v>455</v>
      </c>
      <c r="P471" s="633" t="s">
        <v>507</v>
      </c>
      <c r="Q471" s="633" t="s">
        <v>531</v>
      </c>
      <c r="R471" s="633" t="s">
        <v>574</v>
      </c>
      <c r="S471" s="1"/>
      <c r="T471" s="1"/>
      <c r="Y471" s="53"/>
      <c r="AB471" s="1"/>
    </row>
    <row r="472" spans="1:28" ht="13.5" customHeight="1" thickBot="1" x14ac:dyDescent="0.25">
      <c r="A472" s="637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507.6</v>
      </c>
      <c r="D473" s="47">
        <f>IFERROR(V56*1,"0")+IFERROR(V57*1,"0")+IFERROR(V58*1,"0")</f>
        <v>162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416.70000000000005</v>
      </c>
      <c r="F473" s="47">
        <f>IFERROR(V122*1,"0")+IFERROR(V123*1,"0")+IFERROR(V124*1,"0")+IFERROR(V125*1,"0")</f>
        <v>0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12.600000000000001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412.8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302.39999999999998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0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60.48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2016.9600000000003</v>
      </c>
      <c r="R473" s="47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2023-08-30T11:00:49Z</dcterms:modified>
</cp:coreProperties>
</file>