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<sst xmlns="http://schemas.openxmlformats.org/spreadsheetml/2006/main" count="787" uniqueCount="329">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</sst>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7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4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4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7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 t="s">
        <v>328</v>
      </c>
      <c r="I5" s="327"/>
      <c r="J5" s="327"/>
      <c r="K5" s="325"/>
      <c r="M5" s="25" t="s">
        <v>10</v>
      </c>
      <c r="N5" s="320">
        <v>45173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47" customFormat="1" ht="24" customHeight="1" x14ac:dyDescent="0.2">
      <c r="A6" s="303" t="s">
        <v>13</v>
      </c>
      <c r="B6" s="170"/>
      <c r="C6" s="171"/>
      <c r="D6" s="304" t="s">
        <v>312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Понедельник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47" customFormat="1" ht="21.75" hidden="1" customHeight="1" x14ac:dyDescent="0.2">
      <c r="A7" s="56"/>
      <c r="B7" s="56"/>
      <c r="C7" s="56"/>
      <c r="D7" s="313" t="str">
        <f>IFERROR(VLOOKUP(DeliveryAddress,Table,3,0),1)</f>
        <v>2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47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0.375</v>
      </c>
      <c r="O8" s="298"/>
      <c r="Q8" s="167"/>
      <c r="R8" s="173"/>
      <c r="S8" s="309"/>
      <c r="T8" s="310"/>
      <c r="Y8" s="52"/>
      <c r="Z8" s="52"/>
      <c r="AA8" s="52"/>
    </row>
    <row r="9" spans="1:28" s="147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47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4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47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47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47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47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48" t="s">
        <v>56</v>
      </c>
      <c r="S18" s="148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9"/>
      <c r="Y20" s="149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0"/>
      <c r="Y21" s="150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9"/>
      <c r="Y26" s="149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0"/>
      <c r="Y27" s="150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72</v>
      </c>
      <c r="V30" s="154">
        <f>IFERROR(IF(U30="","",U30),"")</f>
        <v>72</v>
      </c>
      <c r="W30" s="37">
        <f>IFERROR(IF(U30="","",U30*0.00936),"")</f>
        <v>0.67392000000000007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72</v>
      </c>
      <c r="V32" s="155">
        <f>IFERROR(SUM(V28:V31),"0")</f>
        <v>72</v>
      </c>
      <c r="W32" s="155">
        <f>IFERROR(IF(W28="",0,W28),"0")+IFERROR(IF(W29="",0,W29),"0")+IFERROR(IF(W30="",0,W30),"0")+IFERROR(IF(W31="",0,W31),"0")</f>
        <v>0.67392000000000007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108</v>
      </c>
      <c r="V33" s="155">
        <f>IFERROR(SUMPRODUCT(V28:V31*H28:H31),"0")</f>
        <v>108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9"/>
      <c r="Y34" s="149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0"/>
      <c r="Y35" s="150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17</v>
      </c>
      <c r="V39" s="154">
        <f>IFERROR(IF(U39="","",U39),"")</f>
        <v>17</v>
      </c>
      <c r="W39" s="37">
        <f>IFERROR(IF(U39="","",U39*0.0155),"")</f>
        <v>0.26350000000000001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17</v>
      </c>
      <c r="V40" s="155">
        <f>IFERROR(SUM(V36:V39),"0")</f>
        <v>17</v>
      </c>
      <c r="W40" s="155">
        <f>IFERROR(IF(W36="",0,W36),"0")+IFERROR(IF(W37="",0,W37),"0")+IFERROR(IF(W38="",0,W38),"0")+IFERROR(IF(W39="",0,W39),"0")</f>
        <v>0.26350000000000001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102</v>
      </c>
      <c r="V41" s="155">
        <f>IFERROR(SUMPRODUCT(V36:V39*H36:H39),"0")</f>
        <v>102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9"/>
      <c r="Y42" s="149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0"/>
      <c r="Y43" s="150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9"/>
      <c r="Y48" s="149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0"/>
      <c r="Y49" s="150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33</v>
      </c>
      <c r="V55" s="154">
        <f t="shared" si="0"/>
        <v>33</v>
      </c>
      <c r="W55" s="37">
        <f t="shared" si="1"/>
        <v>0.51149999999999995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33</v>
      </c>
      <c r="V56" s="155">
        <f>IFERROR(SUM(V50:V55),"0")</f>
        <v>33</v>
      </c>
      <c r="W56" s="155">
        <f>IFERROR(IF(W50="",0,W50),"0")+IFERROR(IF(W51="",0,W51),"0")+IFERROR(IF(W52="",0,W52),"0")+IFERROR(IF(W53="",0,W53),"0")+IFERROR(IF(W54="",0,W54),"0")+IFERROR(IF(W55="",0,W55),"0")</f>
        <v>0.51149999999999995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237.6</v>
      </c>
      <c r="V57" s="155">
        <f>IFERROR(SUMPRODUCT(V50:V55*H50:H55),"0")</f>
        <v>237.6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9"/>
      <c r="Y58" s="149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50"/>
      <c r="Y59" s="150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147</v>
      </c>
      <c r="V61" s="154">
        <f>IFERROR(IF(U61="","",U61),"")</f>
        <v>147</v>
      </c>
      <c r="W61" s="37">
        <f>IFERROR(IF(U61="","",U61*0.00855),"")</f>
        <v>1.25685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147</v>
      </c>
      <c r="V62" s="155">
        <f>IFERROR(SUM(V60:V61),"0")</f>
        <v>147</v>
      </c>
      <c r="W62" s="155">
        <f>IFERROR(IF(W60="",0,W60),"0")+IFERROR(IF(W61="",0,W61),"0")</f>
        <v>1.25685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735</v>
      </c>
      <c r="V63" s="155">
        <f>IFERROR(SUMPRODUCT(V60:V61*H60:H61),"0")</f>
        <v>735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9"/>
      <c r="Y64" s="149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50"/>
      <c r="Y65" s="150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9"/>
      <c r="Y69" s="149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50"/>
      <c r="Y70" s="150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9"/>
      <c r="Y75" s="149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50"/>
      <c r="Y76" s="150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52</v>
      </c>
      <c r="V79" s="154">
        <f t="shared" si="2"/>
        <v>52</v>
      </c>
      <c r="W79" s="37">
        <f t="shared" si="3"/>
        <v>0.92976000000000003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57</v>
      </c>
      <c r="V82" s="154">
        <f t="shared" si="2"/>
        <v>57</v>
      </c>
      <c r="W82" s="37">
        <f t="shared" si="3"/>
        <v>1.0191600000000001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109</v>
      </c>
      <c r="V83" s="155">
        <f>IFERROR(SUM(V77:V82),"0")</f>
        <v>109</v>
      </c>
      <c r="W83" s="155">
        <f>IFERROR(IF(W77="",0,W77),"0")+IFERROR(IF(W78="",0,W78),"0")+IFERROR(IF(W79="",0,W79),"0")+IFERROR(IF(W80="",0,W80),"0")+IFERROR(IF(W81="",0,W81),"0")+IFERROR(IF(W82="",0,W82),"0")</f>
        <v>1.9489200000000002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392.40000000000003</v>
      </c>
      <c r="V84" s="155">
        <f>IFERROR(SUMPRODUCT(V77:V82*H77:H82),"0")</f>
        <v>392.40000000000003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9"/>
      <c r="Y85" s="149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50"/>
      <c r="Y86" s="150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9"/>
      <c r="Y92" s="149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50"/>
      <c r="Y93" s="150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76</v>
      </c>
      <c r="V95" s="154">
        <f>IFERROR(IF(U95="","",U95),"")</f>
        <v>76</v>
      </c>
      <c r="W95" s="37">
        <f>IFERROR(IF(U95="","",U95*0.0155),"")</f>
        <v>1.1779999999999999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12</v>
      </c>
      <c r="V96" s="154">
        <f>IFERROR(IF(U96="","",U96),"")</f>
        <v>12</v>
      </c>
      <c r="W96" s="37">
        <f>IFERROR(IF(U96="","",U96*0.0155),"")</f>
        <v>0.186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123</v>
      </c>
      <c r="V97" s="154">
        <f>IFERROR(IF(U97="","",U97),"")</f>
        <v>123</v>
      </c>
      <c r="W97" s="37">
        <f>IFERROR(IF(U97="","",U97*0.0155),"")</f>
        <v>1.9065000000000001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211</v>
      </c>
      <c r="V98" s="155">
        <f>IFERROR(SUM(V94:V97),"0")</f>
        <v>211</v>
      </c>
      <c r="W98" s="155">
        <f>IFERROR(IF(W94="",0,W94),"0")+IFERROR(IF(W95="",0,W95),"0")+IFERROR(IF(W96="",0,W96),"0")+IFERROR(IF(W97="",0,W97),"0")</f>
        <v>3.2705000000000002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1515.3600000000001</v>
      </c>
      <c r="V99" s="155">
        <f>IFERROR(SUMPRODUCT(V94:V97*H94:H97),"0")</f>
        <v>1515.3600000000001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9"/>
      <c r="Y100" s="149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50"/>
      <c r="Y101" s="150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52</v>
      </c>
      <c r="V102" s="154">
        <f>IFERROR(IF(U102="","",U102),"")</f>
        <v>52</v>
      </c>
      <c r="W102" s="37">
        <f>IFERROR(IF(U102="","",U102*0.01788),"")</f>
        <v>0.92976000000000003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59</v>
      </c>
      <c r="V103" s="154">
        <f>IFERROR(IF(U103="","",U103),"")</f>
        <v>59</v>
      </c>
      <c r="W103" s="37">
        <f>IFERROR(IF(U103="","",U103*0.01788),"")</f>
        <v>1.0549200000000001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111</v>
      </c>
      <c r="V104" s="155">
        <f>IFERROR(SUM(V102:V103),"0")</f>
        <v>111</v>
      </c>
      <c r="W104" s="155">
        <f>IFERROR(IF(W102="",0,W102),"0")+IFERROR(IF(W103="",0,W103),"0")</f>
        <v>1.98468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333</v>
      </c>
      <c r="V105" s="155">
        <f>IFERROR(SUMPRODUCT(V102:V103*H102:H103),"0")</f>
        <v>333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9"/>
      <c r="Y106" s="149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0"/>
      <c r="Y107" s="150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31</v>
      </c>
      <c r="V108" s="154">
        <f>IFERROR(IF(U108="","",U108),"")</f>
        <v>31</v>
      </c>
      <c r="W108" s="37">
        <f>IFERROR(IF(U108="","",U108*0.01788),"")</f>
        <v>0.55427999999999999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31</v>
      </c>
      <c r="V109" s="155">
        <f>IFERROR(SUM(V108:V108),"0")</f>
        <v>31</v>
      </c>
      <c r="W109" s="155">
        <f>IFERROR(IF(W108="",0,W108),"0")</f>
        <v>0.55427999999999999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93</v>
      </c>
      <c r="V110" s="155">
        <f>IFERROR(SUMPRODUCT(V108:V108*H108:H108),"0")</f>
        <v>93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9"/>
      <c r="Y111" s="149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0"/>
      <c r="Y112" s="150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23</v>
      </c>
      <c r="V116" s="154">
        <f>IFERROR(IF(U116="","",U116),"")</f>
        <v>23</v>
      </c>
      <c r="W116" s="37">
        <f>IFERROR(IF(U116="","",U116*0.01788),"")</f>
        <v>0.41123999999999999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23</v>
      </c>
      <c r="V117" s="155">
        <f>IFERROR(SUM(V113:V116),"0")</f>
        <v>23</v>
      </c>
      <c r="W117" s="155">
        <f>IFERROR(IF(W113="",0,W113),"0")+IFERROR(IF(W114="",0,W114),"0")+IFERROR(IF(W115="",0,W115),"0")+IFERROR(IF(W116="",0,W116),"0")</f>
        <v>0.41123999999999999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69</v>
      </c>
      <c r="V118" s="155">
        <f>IFERROR(SUMPRODUCT(V113:V116*H113:H116),"0")</f>
        <v>69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9"/>
      <c r="Y119" s="149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50"/>
      <c r="Y120" s="150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9"/>
      <c r="Y124" s="149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0"/>
      <c r="Y125" s="150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9"/>
      <c r="Y130" s="149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0"/>
      <c r="Y131" s="150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9"/>
      <c r="Y136" s="149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0"/>
      <c r="Y137" s="150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64</v>
      </c>
      <c r="V138" s="154">
        <f>IFERROR(IF(U138="","",U138),"")</f>
        <v>64</v>
      </c>
      <c r="W138" s="37">
        <f>IFERROR(IF(U138="","",U138*0.00502),"")</f>
        <v>0.32128000000000001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64</v>
      </c>
      <c r="V139" s="155">
        <f>IFERROR(SUM(V138:V138),"0")</f>
        <v>64</v>
      </c>
      <c r="W139" s="155">
        <f>IFERROR(IF(W138="",0,W138),"0")</f>
        <v>0.32128000000000001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115.2</v>
      </c>
      <c r="V140" s="155">
        <f>IFERROR(SUMPRODUCT(V138:V138*H138:H138),"0")</f>
        <v>115.2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50"/>
      <c r="Y141" s="150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32</v>
      </c>
      <c r="V142" s="154">
        <f>IFERROR(IF(U142="","",U142),"")</f>
        <v>32</v>
      </c>
      <c r="W142" s="37">
        <f>IFERROR(IF(U142="","",U142*0.0155),"")</f>
        <v>0.496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32</v>
      </c>
      <c r="V143" s="155">
        <f>IFERROR(SUM(V142:V142),"0")</f>
        <v>32</v>
      </c>
      <c r="W143" s="155">
        <f>IFERROR(IF(W142="",0,W142),"0")</f>
        <v>0.496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192</v>
      </c>
      <c r="V144" s="155">
        <f>IFERROR(SUMPRODUCT(V142:V142*H142:H142),"0")</f>
        <v>192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50"/>
      <c r="Y145" s="150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0</v>
      </c>
      <c r="V148" s="154">
        <f>IFERROR(IF(U148="","",U148),"")</f>
        <v>0</v>
      </c>
      <c r="W148" s="37">
        <f>IFERROR(IF(U148="","",U148*0.0155),"")</f>
        <v>0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44</v>
      </c>
      <c r="V149" s="154">
        <f>IFERROR(IF(U149="","",U149),"")</f>
        <v>44</v>
      </c>
      <c r="W149" s="37">
        <f>IFERROR(IF(U149="","",U149*0.00936),"")</f>
        <v>0.41183999999999998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44</v>
      </c>
      <c r="V150" s="155">
        <f>IFERROR(SUM(V146:V149),"0")</f>
        <v>44</v>
      </c>
      <c r="W150" s="155">
        <f>IFERROR(IF(W146="",0,W146),"0")+IFERROR(IF(W147="",0,W147),"0")+IFERROR(IF(W148="",0,W148),"0")+IFERROR(IF(W149="",0,W149),"0")</f>
        <v>0.41183999999999998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98.56</v>
      </c>
      <c r="V151" s="155">
        <f>IFERROR(SUMPRODUCT(V146:V149*H146:H149),"0")</f>
        <v>98.56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50"/>
      <c r="Y152" s="150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3</v>
      </c>
      <c r="V154" s="154">
        <f t="shared" si="4"/>
        <v>3</v>
      </c>
      <c r="W154" s="37">
        <f t="shared" si="5"/>
        <v>2.8080000000000001E-2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79</v>
      </c>
      <c r="V158" s="154">
        <f t="shared" si="4"/>
        <v>79</v>
      </c>
      <c r="W158" s="37">
        <f t="shared" si="5"/>
        <v>0.73943999999999999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14</v>
      </c>
      <c r="V159" s="154">
        <f t="shared" si="4"/>
        <v>14</v>
      </c>
      <c r="W159" s="37">
        <f>IFERROR(IF(U159="","",U159*0.0155),"")</f>
        <v>0.217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40</v>
      </c>
      <c r="V162" s="154">
        <f t="shared" si="4"/>
        <v>40</v>
      </c>
      <c r="W162" s="37">
        <f>IFERROR(IF(U162="","",U162*0.00936),"")</f>
        <v>0.37440000000000001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136</v>
      </c>
      <c r="V163" s="155">
        <f>IFERROR(SUM(V153:V162),"0")</f>
        <v>136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1.3589199999999999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500.40000000000003</v>
      </c>
      <c r="V164" s="155">
        <f>IFERROR(SUMPRODUCT(V153:V162*H153:H162),"0")</f>
        <v>500.40000000000003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9"/>
      <c r="Y165" s="149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50"/>
      <c r="Y166" s="150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9"/>
      <c r="Y170" s="149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0"/>
      <c r="Y171" s="150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193</v>
      </c>
      <c r="V174" s="154">
        <f>IFERROR(IF(U174="","",U174),"")</f>
        <v>193</v>
      </c>
      <c r="W174" s="37">
        <f>IFERROR(IF(U174="","",U174*0.00866),"")</f>
        <v>1.6713799999999999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193</v>
      </c>
      <c r="V176" s="155">
        <f>IFERROR(SUM(V172:V175),"0")</f>
        <v>193</v>
      </c>
      <c r="W176" s="155">
        <f>IFERROR(IF(W172="",0,W172),"0")+IFERROR(IF(W173="",0,W173),"0")+IFERROR(IF(W174="",0,W174),"0")+IFERROR(IF(W175="",0,W175),"0")</f>
        <v>1.6713799999999999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965</v>
      </c>
      <c r="V177" s="155">
        <f>IFERROR(SUMPRODUCT(V172:V175*H172:H175),"0")</f>
        <v>965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50"/>
      <c r="Y178" s="150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9"/>
      <c r="Y184" s="149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50"/>
      <c r="Y185" s="150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69</v>
      </c>
      <c r="V186" s="154">
        <f>IFERROR(IF(U186="","",U186),"")</f>
        <v>69</v>
      </c>
      <c r="W186" s="37">
        <f>IFERROR(IF(U186="","",U186*0.01788),"")</f>
        <v>1.2337199999999999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60</v>
      </c>
      <c r="V187" s="154">
        <f>IFERROR(IF(U187="","",U187),"")</f>
        <v>60</v>
      </c>
      <c r="W187" s="37">
        <f>IFERROR(IF(U187="","",U187*0.01788),"")</f>
        <v>1.0728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129</v>
      </c>
      <c r="V188" s="155">
        <f>IFERROR(SUM(V186:V187),"0")</f>
        <v>129</v>
      </c>
      <c r="W188" s="155">
        <f>IFERROR(IF(W186="",0,W186),"0")+IFERROR(IF(W187="",0,W187),"0")</f>
        <v>2.3065199999999999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387</v>
      </c>
      <c r="V189" s="155">
        <f>IFERROR(SUMPRODUCT(V186:V187*H186:H187),"0")</f>
        <v>387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9"/>
      <c r="Y190" s="149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0"/>
      <c r="Y191" s="150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9"/>
      <c r="Y195" s="149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0"/>
      <c r="Y196" s="150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9"/>
      <c r="Y201" s="149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0"/>
      <c r="Y202" s="150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9"/>
      <c r="Y207" s="149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0"/>
      <c r="Y208" s="150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25</v>
      </c>
      <c r="V210" s="154">
        <f>IFERROR(IF(U210="","",U210),"")</f>
        <v>25</v>
      </c>
      <c r="W210" s="37">
        <f>IFERROR(IF(U210="","",U210*0.0155),"")</f>
        <v>0.38750000000000001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16</v>
      </c>
      <c r="V212" s="154">
        <f>IFERROR(IF(U212="","",U212),"")</f>
        <v>16</v>
      </c>
      <c r="W212" s="37">
        <f>IFERROR(IF(U212="","",U212*0.0155),"")</f>
        <v>0.248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41</v>
      </c>
      <c r="V213" s="155">
        <f>IFERROR(SUM(V209:V212),"0")</f>
        <v>41</v>
      </c>
      <c r="W213" s="155">
        <f>IFERROR(IF(W209="",0,W209),"0")+IFERROR(IF(W210="",0,W210),"0")+IFERROR(IF(W211="",0,W211),"0")+IFERROR(IF(W212="",0,W212),"0")</f>
        <v>0.63549999999999995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295.2</v>
      </c>
      <c r="V214" s="155">
        <f>IFERROR(SUMPRODUCT(V209:V212*H209:H212),"0")</f>
        <v>295.2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9"/>
      <c r="Y215" s="149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50"/>
      <c r="Y216" s="150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9"/>
      <c r="Y220" s="149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0"/>
      <c r="Y221" s="150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9"/>
      <c r="Y227" s="149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50"/>
      <c r="Y228" s="150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9"/>
      <c r="Y233" s="149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50"/>
      <c r="Y234" s="150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121</v>
      </c>
      <c r="V235" s="154">
        <f>IFERROR(IF(U235="","",U235),"")</f>
        <v>121</v>
      </c>
      <c r="W235" s="37">
        <f>IFERROR(IF(U235="","",U235*0.0155),"")</f>
        <v>1.8754999999999999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121</v>
      </c>
      <c r="V236" s="155">
        <f>IFERROR(SUM(V235:V235),"0")</f>
        <v>121</v>
      </c>
      <c r="W236" s="155">
        <f>IFERROR(IF(W235="",0,W235),"0")</f>
        <v>1.8754999999999999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605</v>
      </c>
      <c r="V237" s="155">
        <f>IFERROR(SUMPRODUCT(V235:V235*H235:H235),"0")</f>
        <v>605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9"/>
      <c r="Y238" s="149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0"/>
      <c r="Y239" s="150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6743.7199999999993</v>
      </c>
      <c r="V243" s="155">
        <f>IFERROR(V24+V33+V41+V47+V57+V63+V68+V74+V84+V91+V99+V105+V110+V118+V123+V129+V134+V140+V144+V151+V164+V169+V177+V182+V189+V194+V199+V206+V214+V219+V225+V231+V237+V242,"0")</f>
        <v>6743.7199999999993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7267.9976000000006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7267.9976000000006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17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17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7692.9976000000006</v>
      </c>
      <c r="V246" s="155">
        <f>GrossWeightTotalR+PalletQtyTotalR*25</f>
        <v>7692.9976000000006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1514</v>
      </c>
      <c r="V247" s="155">
        <f>IFERROR(V23+V32+V40+V46+V56+V62+V67+V73+V83+V90+V98+V104+V109+V117+V122+V128+V133+V139+V143+V150+V163+V168+V176+V181+V188+V193+V198+V205+V213+V218+V224+V230+V236+V241,"0")</f>
        <v>1514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19.95233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51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51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108</v>
      </c>
      <c r="D253" s="47">
        <f>IFERROR(U36*H36,"0")+IFERROR(U37*H37,"0")+IFERROR(U38*H38,"0")+IFERROR(U39*H39,"0")</f>
        <v>102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237.6</v>
      </c>
      <c r="G253" s="47">
        <f>IFERROR(U60*H60,"0")+IFERROR(U61*H61,"0")</f>
        <v>735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392.40000000000003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1515.3600000000001</v>
      </c>
      <c r="M253" s="47">
        <f>IFERROR(U102*H102,"0")+IFERROR(U103*H103,"0")</f>
        <v>333</v>
      </c>
      <c r="N253" s="47">
        <f>IFERROR(U108*H108,"0")</f>
        <v>93</v>
      </c>
      <c r="O253" s="47">
        <f>IFERROR(U113*H113,"0")+IFERROR(U114*H114,"0")+IFERROR(U115*H115,"0")+IFERROR(U116*H116,"0")</f>
        <v>69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906.16000000000008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965</v>
      </c>
      <c r="V253" s="47">
        <f>IFERROR(U186*H186,"0")+IFERROR(U187*H187,"0")</f>
        <v>387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295.2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605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2023-09-01T06:09:37Z</dcterms:modified>
</cp:coreProperties>
</file>