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75" windowHeight="1203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V451" i="2" s="1"/>
  <c r="M449" i="2"/>
  <c r="U447" i="2"/>
  <c r="U446" i="2"/>
  <c r="V445" i="2"/>
  <c r="W445" i="2" s="1"/>
  <c r="M445" i="2"/>
  <c r="V444" i="2"/>
  <c r="M444" i="2"/>
  <c r="U442" i="2"/>
  <c r="U441" i="2"/>
  <c r="V440" i="2"/>
  <c r="W440" i="2" s="1"/>
  <c r="M440" i="2"/>
  <c r="V439" i="2"/>
  <c r="V442" i="2" s="1"/>
  <c r="M439" i="2"/>
  <c r="U435" i="2"/>
  <c r="U434" i="2"/>
  <c r="V433" i="2"/>
  <c r="W433" i="2" s="1"/>
  <c r="M433" i="2"/>
  <c r="V432" i="2"/>
  <c r="V435" i="2" s="1"/>
  <c r="M432" i="2"/>
  <c r="U430" i="2"/>
  <c r="U429" i="2"/>
  <c r="V428" i="2"/>
  <c r="W428" i="2" s="1"/>
  <c r="V427" i="2"/>
  <c r="W427" i="2" s="1"/>
  <c r="V426" i="2"/>
  <c r="W426" i="2" s="1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V415" i="2" s="1"/>
  <c r="M406" i="2"/>
  <c r="U402" i="2"/>
  <c r="U401" i="2"/>
  <c r="V400" i="2"/>
  <c r="W400" i="2" s="1"/>
  <c r="W401" i="2" s="1"/>
  <c r="M400" i="2"/>
  <c r="U398" i="2"/>
  <c r="U397" i="2"/>
  <c r="V396" i="2"/>
  <c r="V398" i="2" s="1"/>
  <c r="M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W389" i="2"/>
  <c r="V389" i="2"/>
  <c r="W388" i="2"/>
  <c r="V388" i="2"/>
  <c r="M388" i="2"/>
  <c r="V387" i="2"/>
  <c r="W387" i="2" s="1"/>
  <c r="M387" i="2"/>
  <c r="V386" i="2"/>
  <c r="W386" i="2" s="1"/>
  <c r="M386" i="2"/>
  <c r="U384" i="2"/>
  <c r="U383" i="2"/>
  <c r="V382" i="2"/>
  <c r="W382" i="2" s="1"/>
  <c r="M382" i="2"/>
  <c r="V381" i="2"/>
  <c r="W381" i="2" s="1"/>
  <c r="W383" i="2" s="1"/>
  <c r="M381" i="2"/>
  <c r="U378" i="2"/>
  <c r="U377" i="2"/>
  <c r="V376" i="2"/>
  <c r="U374" i="2"/>
  <c r="U373" i="2"/>
  <c r="V372" i="2"/>
  <c r="W372" i="2" s="1"/>
  <c r="M372" i="2"/>
  <c r="V371" i="2"/>
  <c r="W371" i="2" s="1"/>
  <c r="M371" i="2"/>
  <c r="V370" i="2"/>
  <c r="V373" i="2" s="1"/>
  <c r="M370" i="2"/>
  <c r="U368" i="2"/>
  <c r="U367" i="2"/>
  <c r="V366" i="2"/>
  <c r="M366" i="2"/>
  <c r="U364" i="2"/>
  <c r="U363" i="2"/>
  <c r="V362" i="2"/>
  <c r="W362" i="2" s="1"/>
  <c r="M362" i="2"/>
  <c r="V361" i="2"/>
  <c r="W361" i="2" s="1"/>
  <c r="M361" i="2"/>
  <c r="V360" i="2"/>
  <c r="W360" i="2" s="1"/>
  <c r="M360" i="2"/>
  <c r="V359" i="2"/>
  <c r="M359" i="2"/>
  <c r="U357" i="2"/>
  <c r="U356" i="2"/>
  <c r="V355" i="2"/>
  <c r="W355" i="2" s="1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M344" i="2"/>
  <c r="V343" i="2"/>
  <c r="W343" i="2" s="1"/>
  <c r="M343" i="2"/>
  <c r="U341" i="2"/>
  <c r="U340" i="2"/>
  <c r="V339" i="2"/>
  <c r="W339" i="2" s="1"/>
  <c r="M339" i="2"/>
  <c r="V338" i="2"/>
  <c r="M338" i="2"/>
  <c r="U334" i="2"/>
  <c r="U333" i="2"/>
  <c r="V332" i="2"/>
  <c r="M332" i="2"/>
  <c r="U330" i="2"/>
  <c r="U329" i="2"/>
  <c r="V328" i="2"/>
  <c r="W328" i="2" s="1"/>
  <c r="M328" i="2"/>
  <c r="V327" i="2"/>
  <c r="W327" i="2" s="1"/>
  <c r="M327" i="2"/>
  <c r="W326" i="2"/>
  <c r="V326" i="2"/>
  <c r="M326" i="2"/>
  <c r="V325" i="2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V316" i="2"/>
  <c r="W316" i="2" s="1"/>
  <c r="M316" i="2"/>
  <c r="V315" i="2"/>
  <c r="W315" i="2" s="1"/>
  <c r="M315" i="2"/>
  <c r="V314" i="2"/>
  <c r="W314" i="2" s="1"/>
  <c r="M314" i="2"/>
  <c r="V313" i="2"/>
  <c r="M313" i="2"/>
  <c r="U310" i="2"/>
  <c r="U309" i="2"/>
  <c r="V308" i="2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W270" i="2" s="1"/>
  <c r="M270" i="2"/>
  <c r="V269" i="2"/>
  <c r="W269" i="2" s="1"/>
  <c r="M269" i="2"/>
  <c r="V268" i="2"/>
  <c r="M268" i="2"/>
  <c r="U266" i="2"/>
  <c r="U265" i="2"/>
  <c r="V264" i="2"/>
  <c r="W264" i="2" s="1"/>
  <c r="M264" i="2"/>
  <c r="V263" i="2"/>
  <c r="W263" i="2" s="1"/>
  <c r="W265" i="2" s="1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M250" i="2"/>
  <c r="V249" i="2"/>
  <c r="W249" i="2" s="1"/>
  <c r="M249" i="2"/>
  <c r="V248" i="2"/>
  <c r="W248" i="2" s="1"/>
  <c r="M248" i="2"/>
  <c r="V247" i="2"/>
  <c r="W247" i="2" s="1"/>
  <c r="M247" i="2"/>
  <c r="U244" i="2"/>
  <c r="U243" i="2"/>
  <c r="W242" i="2"/>
  <c r="V242" i="2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W235" i="2" s="1"/>
  <c r="V234" i="2"/>
  <c r="W234" i="2" s="1"/>
  <c r="U232" i="2"/>
  <c r="U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M219" i="2"/>
  <c r="V218" i="2"/>
  <c r="M218" i="2"/>
  <c r="U216" i="2"/>
  <c r="U215" i="2"/>
  <c r="V214" i="2"/>
  <c r="W214" i="2" s="1"/>
  <c r="M214" i="2"/>
  <c r="V213" i="2"/>
  <c r="W213" i="2" s="1"/>
  <c r="M213" i="2"/>
  <c r="W212" i="2"/>
  <c r="V212" i="2"/>
  <c r="M212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W193" i="2" s="1"/>
  <c r="M193" i="2"/>
  <c r="V192" i="2"/>
  <c r="W192" i="2" s="1"/>
  <c r="M192" i="2"/>
  <c r="V191" i="2"/>
  <c r="M191" i="2"/>
  <c r="V190" i="2"/>
  <c r="W190" i="2" s="1"/>
  <c r="M190" i="2"/>
  <c r="V189" i="2"/>
  <c r="W189" i="2" s="1"/>
  <c r="M189" i="2"/>
  <c r="U186" i="2"/>
  <c r="U185" i="2"/>
  <c r="V184" i="2"/>
  <c r="M184" i="2"/>
  <c r="V183" i="2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W157" i="2"/>
  <c r="V157" i="2"/>
  <c r="M157" i="2"/>
  <c r="V156" i="2"/>
  <c r="M156" i="2"/>
  <c r="U154" i="2"/>
  <c r="U153" i="2"/>
  <c r="V152" i="2"/>
  <c r="M152" i="2"/>
  <c r="V151" i="2"/>
  <c r="W151" i="2" s="1"/>
  <c r="U149" i="2"/>
  <c r="U148" i="2"/>
  <c r="V147" i="2"/>
  <c r="W147" i="2" s="1"/>
  <c r="M147" i="2"/>
  <c r="V146" i="2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W127" i="2" s="1"/>
  <c r="W130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M118" i="2"/>
  <c r="U115" i="2"/>
  <c r="U114" i="2"/>
  <c r="V113" i="2"/>
  <c r="W113" i="2" s="1"/>
  <c r="V112" i="2"/>
  <c r="W112" i="2" s="1"/>
  <c r="M112" i="2"/>
  <c r="V111" i="2"/>
  <c r="W111" i="2" s="1"/>
  <c r="M111" i="2"/>
  <c r="V110" i="2"/>
  <c r="M110" i="2"/>
  <c r="U108" i="2"/>
  <c r="U107" i="2"/>
  <c r="V106" i="2"/>
  <c r="W106" i="2" s="1"/>
  <c r="M106" i="2"/>
  <c r="V105" i="2"/>
  <c r="W105" i="2" s="1"/>
  <c r="V104" i="2"/>
  <c r="V103" i="2"/>
  <c r="W103" i="2" s="1"/>
  <c r="V102" i="2"/>
  <c r="W102" i="2" s="1"/>
  <c r="M102" i="2"/>
  <c r="V101" i="2"/>
  <c r="W101" i="2" s="1"/>
  <c r="M101" i="2"/>
  <c r="V100" i="2"/>
  <c r="W100" i="2" s="1"/>
  <c r="U98" i="2"/>
  <c r="U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W88" i="2"/>
  <c r="V88" i="2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W80" i="2" s="1"/>
  <c r="M80" i="2"/>
  <c r="V79" i="2"/>
  <c r="W79" i="2" s="1"/>
  <c r="V78" i="2"/>
  <c r="M78" i="2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M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3" i="2" s="1"/>
  <c r="M46" i="2"/>
  <c r="U42" i="2"/>
  <c r="U41" i="2"/>
  <c r="W40" i="2"/>
  <c r="W41" i="2" s="1"/>
  <c r="V40" i="2"/>
  <c r="V41" i="2" s="1"/>
  <c r="M40" i="2"/>
  <c r="U38" i="2"/>
  <c r="U37" i="2"/>
  <c r="V36" i="2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U467" i="2" l="1"/>
  <c r="V55" i="2"/>
  <c r="V115" i="2"/>
  <c r="V280" i="2"/>
  <c r="V297" i="2"/>
  <c r="V298" i="2"/>
  <c r="V42" i="2"/>
  <c r="E473" i="2"/>
  <c r="V86" i="2"/>
  <c r="F473" i="2"/>
  <c r="V154" i="2"/>
  <c r="W243" i="2"/>
  <c r="W396" i="2"/>
  <c r="W397" i="2" s="1"/>
  <c r="V397" i="2"/>
  <c r="W432" i="2"/>
  <c r="W434" i="2" s="1"/>
  <c r="V38" i="2"/>
  <c r="V56" i="2"/>
  <c r="V108" i="2"/>
  <c r="V143" i="2"/>
  <c r="W134" i="2"/>
  <c r="V149" i="2"/>
  <c r="V148" i="2"/>
  <c r="W146" i="2"/>
  <c r="V160" i="2"/>
  <c r="W156" i="2"/>
  <c r="V185" i="2"/>
  <c r="W183" i="2"/>
  <c r="V216" i="2"/>
  <c r="W211" i="2"/>
  <c r="W215" i="2" s="1"/>
  <c r="V272" i="2"/>
  <c r="V271" i="2"/>
  <c r="W268" i="2"/>
  <c r="W271" i="2" s="1"/>
  <c r="V292" i="2"/>
  <c r="V309" i="2"/>
  <c r="W308" i="2"/>
  <c r="W309" i="2" s="1"/>
  <c r="V310" i="2"/>
  <c r="V318" i="2"/>
  <c r="N473" i="2"/>
  <c r="V334" i="2"/>
  <c r="V333" i="2"/>
  <c r="W332" i="2"/>
  <c r="W333" i="2" s="1"/>
  <c r="V364" i="2"/>
  <c r="W359" i="2"/>
  <c r="V377" i="2"/>
  <c r="V378" i="2"/>
  <c r="V446" i="2"/>
  <c r="W444" i="2"/>
  <c r="W446" i="2" s="1"/>
  <c r="V464" i="2"/>
  <c r="U463" i="2"/>
  <c r="V32" i="2"/>
  <c r="W36" i="2"/>
  <c r="W46" i="2"/>
  <c r="W48" i="2" s="1"/>
  <c r="D473" i="2"/>
  <c r="W53" i="2"/>
  <c r="W55" i="2" s="1"/>
  <c r="W59" i="2"/>
  <c r="V97" i="2"/>
  <c r="V98" i="2"/>
  <c r="W104" i="2"/>
  <c r="W118" i="2"/>
  <c r="G473" i="2"/>
  <c r="V225" i="2"/>
  <c r="W218" i="2"/>
  <c r="V243" i="2"/>
  <c r="W254" i="2"/>
  <c r="V275" i="2"/>
  <c r="M473" i="2"/>
  <c r="W284" i="2"/>
  <c r="W292" i="2" s="1"/>
  <c r="V329" i="2"/>
  <c r="W325" i="2"/>
  <c r="V357" i="2"/>
  <c r="W344" i="2"/>
  <c r="V367" i="2"/>
  <c r="W366" i="2"/>
  <c r="W367" i="2" s="1"/>
  <c r="V368" i="2"/>
  <c r="V452" i="2"/>
  <c r="S473" i="2"/>
  <c r="W460" i="2"/>
  <c r="W461" i="2" s="1"/>
  <c r="V153" i="2"/>
  <c r="V161" i="2"/>
  <c r="V180" i="2"/>
  <c r="V186" i="2"/>
  <c r="V205" i="2"/>
  <c r="V204" i="2"/>
  <c r="V224" i="2"/>
  <c r="W237" i="2"/>
  <c r="V237" i="2"/>
  <c r="V255" i="2"/>
  <c r="L473" i="2"/>
  <c r="V265" i="2"/>
  <c r="W297" i="2"/>
  <c r="V330" i="2"/>
  <c r="O473" i="2"/>
  <c r="V356" i="2"/>
  <c r="P473" i="2"/>
  <c r="V401" i="2"/>
  <c r="Q473" i="2"/>
  <c r="V421" i="2"/>
  <c r="W429" i="2"/>
  <c r="V434" i="2"/>
  <c r="R473" i="2"/>
  <c r="U466" i="2"/>
  <c r="F9" i="2"/>
  <c r="W180" i="2"/>
  <c r="W122" i="2"/>
  <c r="W363" i="2"/>
  <c r="W32" i="2"/>
  <c r="W231" i="2"/>
  <c r="W107" i="2"/>
  <c r="W75" i="2"/>
  <c r="W148" i="2"/>
  <c r="W329" i="2"/>
  <c r="W356" i="2"/>
  <c r="W393" i="2"/>
  <c r="W142" i="2"/>
  <c r="W160" i="2"/>
  <c r="V231" i="2"/>
  <c r="H9" i="2"/>
  <c r="V24" i="2"/>
  <c r="V130" i="2"/>
  <c r="W152" i="2"/>
  <c r="W153" i="2" s="1"/>
  <c r="W184" i="2"/>
  <c r="W185" i="2" s="1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W224" i="2" l="1"/>
  <c r="V466" i="2"/>
  <c r="V463" i="2"/>
  <c r="V467" i="2"/>
  <c r="W468" i="2"/>
</calcChain>
</file>

<file path=xl/sharedStrings.xml><?xml version="1.0" encoding="utf-8"?>
<sst xmlns="http://schemas.openxmlformats.org/spreadsheetml/2006/main" count="2728" uniqueCount="653">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</sst>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 t="s">
        <v>652</v>
      </c>
      <c r="I5" s="621"/>
      <c r="J5" s="621"/>
      <c r="K5" s="621"/>
      <c r="M5" s="27" t="s">
        <v>4</v>
      </c>
      <c r="N5" s="616">
        <v>45179</v>
      </c>
      <c r="O5" s="616"/>
      <c r="Q5" s="623" t="s">
        <v>3</v>
      </c>
      <c r="R5" s="624"/>
      <c r="S5" s="625" t="s">
        <v>608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618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Воскресенье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0.45833333333333331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75.599999999999994</v>
      </c>
      <c r="V31" s="56">
        <f t="shared" si="0"/>
        <v>75.599999999999994</v>
      </c>
      <c r="W31" s="42">
        <f t="shared" si="1"/>
        <v>0.22590000000000002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29.999999999999996</v>
      </c>
      <c r="V32" s="44">
        <f>IFERROR(V26/H26,"0")+IFERROR(V27/H27,"0")+IFERROR(V28/H28,"0")+IFERROR(V29/H29,"0")+IFERROR(V30/H30,"0")+IFERROR(V31/H31,"0")</f>
        <v>29.999999999999996</v>
      </c>
      <c r="W32" s="44">
        <f>IFERROR(IF(W26="",0,W26),"0")+IFERROR(IF(W27="",0,W27),"0")+IFERROR(IF(W28="",0,W28),"0")+IFERROR(IF(W29="",0,W29),"0")+IFERROR(IF(W30="",0,W30),"0")+IFERROR(IF(W31="",0,W31),"0")</f>
        <v>0.22590000000000002</v>
      </c>
      <c r="X32" s="68"/>
      <c r="Y32" s="68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75.599999999999994</v>
      </c>
      <c r="V33" s="44">
        <f>IFERROR(SUM(V26:V31),"0")</f>
        <v>75.599999999999994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162</v>
      </c>
      <c r="V47" s="56">
        <f>IFERROR(IF(U47="",0,CEILING((U47/$H47),1)*$H47),"")</f>
        <v>162</v>
      </c>
      <c r="W47" s="42">
        <f>IFERROR(IF(V47=0,"",ROUNDUP(V47/H47,0)*0.00753),"")</f>
        <v>0.45180000000000003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59.999999999999993</v>
      </c>
      <c r="V48" s="44">
        <f>IFERROR(V46/H46,"0")+IFERROR(V47/H47,"0")</f>
        <v>59.999999999999993</v>
      </c>
      <c r="W48" s="44">
        <f>IFERROR(IF(W46="",0,W46),"0")+IFERROR(IF(W47="",0,W47),"0")</f>
        <v>0.45180000000000003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162</v>
      </c>
      <c r="V49" s="44">
        <f>IFERROR(SUM(V46:V47),"0")</f>
        <v>162</v>
      </c>
      <c r="W49" s="43"/>
      <c r="X49" s="68"/>
      <c r="Y49" s="68"/>
    </row>
    <row r="50" spans="1:52" ht="16.5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15">
        <v>4607091382945</v>
      </c>
      <c r="E59" s="315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55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15">
        <v>4607091385670</v>
      </c>
      <c r="E60" s="315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15">
        <v>4680115881327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15">
        <v>4607091388312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15">
        <v>4607091385687</v>
      </c>
      <c r="E65" s="315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15">
        <v>4680115882539</v>
      </c>
      <c r="E66" s="315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15">
        <v>4607091388466</v>
      </c>
      <c r="E71" s="315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15">
        <v>4680115880269</v>
      </c>
      <c r="E72" s="315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15">
        <v>4680115880429</v>
      </c>
      <c r="E73" s="315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15">
        <v>4680115881457</v>
      </c>
      <c r="E74" s="315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31" t="s">
        <v>106</v>
      </c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15">
        <v>4607091388442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15">
        <v>4607091384789</v>
      </c>
      <c r="E79" s="315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532" t="s">
        <v>159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15">
        <v>4680115881488</v>
      </c>
      <c r="E80" s="315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15">
        <v>4607091384765</v>
      </c>
      <c r="E81" s="315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534" t="s">
        <v>164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17.64</v>
      </c>
      <c r="V81" s="56">
        <f t="shared" si="4"/>
        <v>17.64</v>
      </c>
      <c r="W81" s="42">
        <f>IFERROR(IF(V81=0,"",ROUNDUP(V81/H81,0)*0.00753),"")</f>
        <v>5.271E-2</v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15">
        <v>4680115882775</v>
      </c>
      <c r="E82" s="315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535" t="s">
        <v>167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15">
        <v>4680115880658</v>
      </c>
      <c r="E83" s="315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15">
        <v>4607091381962</v>
      </c>
      <c r="E84" s="315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9" t="s">
        <v>43</v>
      </c>
      <c r="N85" s="320"/>
      <c r="O85" s="320"/>
      <c r="P85" s="320"/>
      <c r="Q85" s="320"/>
      <c r="R85" s="320"/>
      <c r="S85" s="321"/>
      <c r="T85" s="43" t="s">
        <v>42</v>
      </c>
      <c r="U85" s="44">
        <f>IFERROR(U78/H78,"0")+IFERROR(U79/H79,"0")+IFERROR(U80/H80,"0")+IFERROR(U81/H81,"0")+IFERROR(U82/H82,"0")+IFERROR(U83/H83,"0")+IFERROR(U84/H84,"0")</f>
        <v>7</v>
      </c>
      <c r="V85" s="44">
        <f>IFERROR(V78/H78,"0")+IFERROR(V79/H79,"0")+IFERROR(V80/H80,"0")+IFERROR(V81/H81,"0")+IFERROR(V82/H82,"0")+IFERROR(V83/H83,"0")+IFERROR(V84/H84,"0")</f>
        <v>7</v>
      </c>
      <c r="W85" s="44">
        <f>IFERROR(IF(W78="",0,W78),"0")+IFERROR(IF(W79="",0,W79),"0")+IFERROR(IF(W80="",0,W80),"0")+IFERROR(IF(W81="",0,W81),"0")+IFERROR(IF(W82="",0,W82),"0")+IFERROR(IF(W83="",0,W83),"0")+IFERROR(IF(W84="",0,W84),"0")</f>
        <v>5.271E-2</v>
      </c>
      <c r="X85" s="68"/>
      <c r="Y85" s="68"/>
    </row>
    <row r="86" spans="1:52" x14ac:dyDescent="0.2">
      <c r="A86" s="322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3"/>
      <c r="M86" s="319" t="s">
        <v>43</v>
      </c>
      <c r="N86" s="320"/>
      <c r="O86" s="320"/>
      <c r="P86" s="320"/>
      <c r="Q86" s="320"/>
      <c r="R86" s="320"/>
      <c r="S86" s="321"/>
      <c r="T86" s="43" t="s">
        <v>0</v>
      </c>
      <c r="U86" s="44">
        <f>IFERROR(SUM(U78:U84),"0")</f>
        <v>17.64</v>
      </c>
      <c r="V86" s="44">
        <f>IFERROR(SUM(V78:V84),"0")</f>
        <v>17.64</v>
      </c>
      <c r="W86" s="43"/>
      <c r="X86" s="68"/>
      <c r="Y86" s="68"/>
    </row>
    <row r="87" spans="1:52" ht="14.25" customHeight="1" x14ac:dyDescent="0.25">
      <c r="A87" s="331" t="s">
        <v>75</v>
      </c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31"/>
      <c r="P87" s="331"/>
      <c r="Q87" s="331"/>
      <c r="R87" s="331"/>
      <c r="S87" s="331"/>
      <c r="T87" s="331"/>
      <c r="U87" s="331"/>
      <c r="V87" s="331"/>
      <c r="W87" s="331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15">
        <v>4607091387667</v>
      </c>
      <c r="E88" s="315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15">
        <v>4607091387636</v>
      </c>
      <c r="E89" s="315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15">
        <v>4607091384727</v>
      </c>
      <c r="E90" s="315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15">
        <v>4607091386745</v>
      </c>
      <c r="E91" s="315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15">
        <v>4607091382426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15">
        <v>4607091386547</v>
      </c>
      <c r="E93" s="315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14</v>
      </c>
      <c r="V93" s="56">
        <f t="shared" si="5"/>
        <v>14</v>
      </c>
      <c r="W93" s="42">
        <f>IFERROR(IF(V93=0,"",ROUNDUP(V93/H93,0)*0.00502),"")</f>
        <v>2.5100000000000001E-2</v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15">
        <v>4607091384703</v>
      </c>
      <c r="E94" s="315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15">
        <v>4607091384734</v>
      </c>
      <c r="E95" s="315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15">
        <v>4607091382464</v>
      </c>
      <c r="E96" s="315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9" t="s">
        <v>43</v>
      </c>
      <c r="N97" s="320"/>
      <c r="O97" s="320"/>
      <c r="P97" s="320"/>
      <c r="Q97" s="320"/>
      <c r="R97" s="320"/>
      <c r="S97" s="321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5</v>
      </c>
      <c r="V97" s="44">
        <f>IFERROR(V88/H88,"0")+IFERROR(V89/H89,"0")+IFERROR(V90/H90,"0")+IFERROR(V91/H91,"0")+IFERROR(V92/H92,"0")+IFERROR(V93/H93,"0")+IFERROR(V94/H94,"0")+IFERROR(V95/H95,"0")+IFERROR(V96/H96,"0")</f>
        <v>5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2.5100000000000001E-2</v>
      </c>
      <c r="X97" s="68"/>
      <c r="Y97" s="68"/>
    </row>
    <row r="98" spans="1:52" x14ac:dyDescent="0.2">
      <c r="A98" s="322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3"/>
      <c r="M98" s="319" t="s">
        <v>43</v>
      </c>
      <c r="N98" s="320"/>
      <c r="O98" s="320"/>
      <c r="P98" s="320"/>
      <c r="Q98" s="320"/>
      <c r="R98" s="320"/>
      <c r="S98" s="321"/>
      <c r="T98" s="43" t="s">
        <v>0</v>
      </c>
      <c r="U98" s="44">
        <f>IFERROR(SUM(U88:U96),"0")</f>
        <v>14</v>
      </c>
      <c r="V98" s="44">
        <f>IFERROR(SUM(V88:V96),"0")</f>
        <v>14</v>
      </c>
      <c r="W98" s="43"/>
      <c r="X98" s="68"/>
      <c r="Y98" s="68"/>
    </row>
    <row r="99" spans="1:52" ht="14.25" customHeight="1" x14ac:dyDescent="0.25">
      <c r="A99" s="331" t="s">
        <v>79</v>
      </c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  <c r="T99" s="331"/>
      <c r="U99" s="331"/>
      <c r="V99" s="331"/>
      <c r="W99" s="331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15">
        <v>4607091386967</v>
      </c>
      <c r="E100" s="315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523" t="s">
        <v>192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6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102</v>
      </c>
      <c r="V102" s="56">
        <f t="shared" si="6"/>
        <v>102</v>
      </c>
      <c r="W102" s="42">
        <f>IFERROR(IF(V102=0,"",ROUNDUP(V102/H102,0)*0.00753),"")</f>
        <v>0.25602000000000003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518" t="s">
        <v>199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519" t="s">
        <v>202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183.6</v>
      </c>
      <c r="V104" s="56">
        <f t="shared" si="6"/>
        <v>183.60000000000002</v>
      </c>
      <c r="W104" s="42">
        <f>IFERROR(IF(V104=0,"",ROUNDUP(V104/H104,0)*0.00937),"")</f>
        <v>0.63715999999999995</v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520" t="s">
        <v>205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IFERROR(U100/H100,"0")+IFERROR(U101/H101,"0")+IFERROR(U102/H102,"0")+IFERROR(U103/H103,"0")+IFERROR(U104/H104,"0")+IFERROR(U105/H105,"0")+IFERROR(U106/H106,"0")</f>
        <v>102</v>
      </c>
      <c r="V107" s="44">
        <f>IFERROR(V100/H100,"0")+IFERROR(V101/H101,"0")+IFERROR(V102/H102,"0")+IFERROR(V103/H103,"0")+IFERROR(V104/H104,"0")+IFERROR(V105/H105,"0")+IFERROR(V106/H106,"0")</f>
        <v>102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0.89317999999999997</v>
      </c>
      <c r="X107" s="68"/>
      <c r="Y107" s="68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IFERROR(SUM(U100:U106),"0")</f>
        <v>285.60000000000002</v>
      </c>
      <c r="V108" s="44">
        <f>IFERROR(SUM(V100:V106),"0")</f>
        <v>285.60000000000002</v>
      </c>
      <c r="W108" s="43"/>
      <c r="X108" s="68"/>
      <c r="Y108" s="68"/>
    </row>
    <row r="109" spans="1:52" ht="14.25" customHeight="1" x14ac:dyDescent="0.25">
      <c r="A109" s="331" t="s">
        <v>208</v>
      </c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  <c r="T109" s="331"/>
      <c r="U109" s="331"/>
      <c r="V109" s="331"/>
      <c r="W109" s="331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15">
        <v>4607091383065</v>
      </c>
      <c r="E110" s="315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15">
        <v>4680115881532</v>
      </c>
      <c r="E111" s="315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15">
        <v>4680115880238</v>
      </c>
      <c r="E112" s="315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15">
        <v>4680115881464</v>
      </c>
      <c r="E113" s="315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512" t="s">
        <v>217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3"/>
      <c r="M114" s="319" t="s">
        <v>43</v>
      </c>
      <c r="N114" s="320"/>
      <c r="O114" s="320"/>
      <c r="P114" s="320"/>
      <c r="Q114" s="320"/>
      <c r="R114" s="320"/>
      <c r="S114" s="321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9" t="s">
        <v>43</v>
      </c>
      <c r="N115" s="320"/>
      <c r="O115" s="320"/>
      <c r="P115" s="320"/>
      <c r="Q115" s="320"/>
      <c r="R115" s="320"/>
      <c r="S115" s="321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customHeight="1" x14ac:dyDescent="0.25">
      <c r="A116" s="330" t="s">
        <v>218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66"/>
      <c r="Y116" s="66"/>
    </row>
    <row r="117" spans="1:52" ht="14.25" customHeight="1" x14ac:dyDescent="0.25">
      <c r="A117" s="331" t="s">
        <v>79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15">
        <v>4607091385168</v>
      </c>
      <c r="E118" s="315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7"/>
      <c r="O118" s="317"/>
      <c r="P118" s="317"/>
      <c r="Q118" s="318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15">
        <v>4607091383256</v>
      </c>
      <c r="E119" s="315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7"/>
      <c r="O119" s="317"/>
      <c r="P119" s="317"/>
      <c r="Q119" s="318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15">
        <v>4607091385748</v>
      </c>
      <c r="E120" s="315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15">
        <v>4607091384581</v>
      </c>
      <c r="E121" s="315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3"/>
      <c r="M122" s="319" t="s">
        <v>43</v>
      </c>
      <c r="N122" s="320"/>
      <c r="O122" s="320"/>
      <c r="P122" s="320"/>
      <c r="Q122" s="320"/>
      <c r="R122" s="320"/>
      <c r="S122" s="321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22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9" t="s">
        <v>43</v>
      </c>
      <c r="N123" s="320"/>
      <c r="O123" s="320"/>
      <c r="P123" s="320"/>
      <c r="Q123" s="320"/>
      <c r="R123" s="320"/>
      <c r="S123" s="321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36" t="s">
        <v>227</v>
      </c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55"/>
      <c r="Y124" s="55"/>
    </row>
    <row r="125" spans="1:52" ht="16.5" customHeight="1" x14ac:dyDescent="0.25">
      <c r="A125" s="330" t="s">
        <v>228</v>
      </c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66"/>
      <c r="Y125" s="66"/>
    </row>
    <row r="126" spans="1:52" ht="14.25" customHeight="1" x14ac:dyDescent="0.25">
      <c r="A126" s="331" t="s">
        <v>113</v>
      </c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15">
        <v>4607091383423</v>
      </c>
      <c r="E127" s="315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7"/>
      <c r="O127" s="317"/>
      <c r="P127" s="317"/>
      <c r="Q127" s="318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15">
        <v>4607091381405</v>
      </c>
      <c r="E128" s="315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7"/>
      <c r="O128" s="317"/>
      <c r="P128" s="317"/>
      <c r="Q128" s="318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15">
        <v>4607091386516</v>
      </c>
      <c r="E129" s="315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3"/>
      <c r="M130" s="319" t="s">
        <v>43</v>
      </c>
      <c r="N130" s="320"/>
      <c r="O130" s="320"/>
      <c r="P130" s="320"/>
      <c r="Q130" s="320"/>
      <c r="R130" s="320"/>
      <c r="S130" s="321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9" t="s">
        <v>43</v>
      </c>
      <c r="N131" s="320"/>
      <c r="O131" s="320"/>
      <c r="P131" s="320"/>
      <c r="Q131" s="320"/>
      <c r="R131" s="320"/>
      <c r="S131" s="321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30" t="s">
        <v>235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66"/>
      <c r="Y132" s="66"/>
    </row>
    <row r="133" spans="1:52" ht="14.25" customHeight="1" x14ac:dyDescent="0.25">
      <c r="A133" s="331" t="s">
        <v>75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15">
        <v>4680115880993</v>
      </c>
      <c r="E134" s="315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7"/>
      <c r="O134" s="317"/>
      <c r="P134" s="317"/>
      <c r="Q134" s="318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15">
        <v>4680115881761</v>
      </c>
      <c r="E135" s="315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7"/>
      <c r="O135" s="317"/>
      <c r="P135" s="317"/>
      <c r="Q135" s="318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15">
        <v>4680115881563</v>
      </c>
      <c r="E136" s="315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15">
        <v>4680115880986</v>
      </c>
      <c r="E137" s="315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15">
        <v>4680115880207</v>
      </c>
      <c r="E138" s="315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15">
        <v>4680115881785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15">
        <v>4680115881679</v>
      </c>
      <c r="E140" s="315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15">
        <v>4680115880191</v>
      </c>
      <c r="E141" s="315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3"/>
      <c r="M142" s="319" t="s">
        <v>43</v>
      </c>
      <c r="N142" s="320"/>
      <c r="O142" s="320"/>
      <c r="P142" s="320"/>
      <c r="Q142" s="320"/>
      <c r="R142" s="320"/>
      <c r="S142" s="321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22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9" t="s">
        <v>43</v>
      </c>
      <c r="N143" s="320"/>
      <c r="O143" s="320"/>
      <c r="P143" s="320"/>
      <c r="Q143" s="320"/>
      <c r="R143" s="320"/>
      <c r="S143" s="321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30" t="s">
        <v>252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66"/>
      <c r="Y144" s="66"/>
    </row>
    <row r="145" spans="1:52" ht="14.25" customHeight="1" x14ac:dyDescent="0.25">
      <c r="A145" s="331" t="s">
        <v>113</v>
      </c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15">
        <v>4680115881402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15">
        <v>4680115881396</v>
      </c>
      <c r="E147" s="315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3"/>
      <c r="M148" s="319" t="s">
        <v>43</v>
      </c>
      <c r="N148" s="320"/>
      <c r="O148" s="320"/>
      <c r="P148" s="320"/>
      <c r="Q148" s="320"/>
      <c r="R148" s="320"/>
      <c r="S148" s="321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2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9" t="s">
        <v>43</v>
      </c>
      <c r="N149" s="320"/>
      <c r="O149" s="320"/>
      <c r="P149" s="320"/>
      <c r="Q149" s="320"/>
      <c r="R149" s="320"/>
      <c r="S149" s="321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31" t="s">
        <v>106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15">
        <v>4680115882935</v>
      </c>
      <c r="E151" s="315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93" t="s">
        <v>259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15">
        <v>4680115880764</v>
      </c>
      <c r="E152" s="315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3"/>
      <c r="M153" s="319" t="s">
        <v>43</v>
      </c>
      <c r="N153" s="320"/>
      <c r="O153" s="320"/>
      <c r="P153" s="320"/>
      <c r="Q153" s="320"/>
      <c r="R153" s="320"/>
      <c r="S153" s="321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2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9" t="s">
        <v>43</v>
      </c>
      <c r="N154" s="320"/>
      <c r="O154" s="320"/>
      <c r="P154" s="320"/>
      <c r="Q154" s="320"/>
      <c r="R154" s="320"/>
      <c r="S154" s="321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31" t="s">
        <v>75</v>
      </c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15">
        <v>4680115882683</v>
      </c>
      <c r="E156" s="315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7"/>
      <c r="O156" s="317"/>
      <c r="P156" s="317"/>
      <c r="Q156" s="31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15">
        <v>4680115882690</v>
      </c>
      <c r="E157" s="315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7"/>
      <c r="O157" s="317"/>
      <c r="P157" s="317"/>
      <c r="Q157" s="318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15">
        <v>4680115882669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15">
        <v>4680115882676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2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3"/>
      <c r="M160" s="319" t="s">
        <v>43</v>
      </c>
      <c r="N160" s="320"/>
      <c r="O160" s="320"/>
      <c r="P160" s="320"/>
      <c r="Q160" s="320"/>
      <c r="R160" s="320"/>
      <c r="S160" s="321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9" t="s">
        <v>43</v>
      </c>
      <c r="N161" s="320"/>
      <c r="O161" s="320"/>
      <c r="P161" s="320"/>
      <c r="Q161" s="320"/>
      <c r="R161" s="320"/>
      <c r="S161" s="321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31" t="s">
        <v>79</v>
      </c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15">
        <v>4680115881556</v>
      </c>
      <c r="E163" s="315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7"/>
      <c r="O163" s="317"/>
      <c r="P163" s="317"/>
      <c r="Q163" s="31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15">
        <v>4680115880573</v>
      </c>
      <c r="E164" s="315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8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15">
        <v>4680115881594</v>
      </c>
      <c r="E165" s="315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15">
        <v>4680115881587</v>
      </c>
      <c r="E166" s="315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8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15">
        <v>4680115880962</v>
      </c>
      <c r="E167" s="315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15">
        <v>4680115881617</v>
      </c>
      <c r="E168" s="315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15">
        <v>4680115881228</v>
      </c>
      <c r="E169" s="315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144</v>
      </c>
      <c r="V169" s="56">
        <f t="shared" si="8"/>
        <v>144</v>
      </c>
      <c r="W169" s="42">
        <f>IFERROR(IF(V169=0,"",ROUNDUP(V169/H169,0)*0.00753),"")</f>
        <v>0.45180000000000003</v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15">
        <v>4680115881037</v>
      </c>
      <c r="E170" s="315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7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299.03999999999996</v>
      </c>
      <c r="V170" s="56">
        <f t="shared" si="8"/>
        <v>299.03999999999996</v>
      </c>
      <c r="W170" s="42">
        <f>IFERROR(IF(V170=0,"",ROUNDUP(V170/H170,0)*0.00937),"")</f>
        <v>0.83392999999999995</v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15">
        <v>4680115881211</v>
      </c>
      <c r="E171" s="315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141.6</v>
      </c>
      <c r="V171" s="56">
        <f t="shared" si="8"/>
        <v>141.6</v>
      </c>
      <c r="W171" s="42">
        <f>IFERROR(IF(V171=0,"",ROUNDUP(V171/H171,0)*0.00753),"")</f>
        <v>0.44427</v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15">
        <v>4680115881020</v>
      </c>
      <c r="E172" s="315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299.03999999999996</v>
      </c>
      <c r="V172" s="56">
        <f t="shared" si="8"/>
        <v>299.03999999999996</v>
      </c>
      <c r="W172" s="42">
        <f>IFERROR(IF(V172=0,"",ROUNDUP(V172/H172,0)*0.00937),"")</f>
        <v>0.83392999999999995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15">
        <v>4680115882195</v>
      </c>
      <c r="E173" s="315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15">
        <v>4680115882607</v>
      </c>
      <c r="E174" s="315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15">
        <v>4680115880092</v>
      </c>
      <c r="E175" s="315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15">
        <v>4680115880221</v>
      </c>
      <c r="E176" s="315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144</v>
      </c>
      <c r="V176" s="56">
        <f t="shared" si="8"/>
        <v>144</v>
      </c>
      <c r="W176" s="42">
        <f t="shared" si="9"/>
        <v>0.45180000000000003</v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15">
        <v>4680115882942</v>
      </c>
      <c r="E177" s="315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108</v>
      </c>
      <c r="V177" s="56">
        <f t="shared" si="8"/>
        <v>108</v>
      </c>
      <c r="W177" s="42">
        <f t="shared" si="9"/>
        <v>0.45180000000000003</v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15">
        <v>4680115880504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144</v>
      </c>
      <c r="V178" s="56">
        <f t="shared" si="8"/>
        <v>144</v>
      </c>
      <c r="W178" s="42">
        <f t="shared" si="9"/>
        <v>0.45180000000000003</v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15">
        <v>4680115882164</v>
      </c>
      <c r="E179" s="315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2"/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3"/>
      <c r="M180" s="319" t="s">
        <v>43</v>
      </c>
      <c r="N180" s="320"/>
      <c r="O180" s="320"/>
      <c r="P180" s="320"/>
      <c r="Q180" s="320"/>
      <c r="R180" s="320"/>
      <c r="S180" s="321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477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477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3.91933</v>
      </c>
      <c r="X180" s="68"/>
      <c r="Y180" s="68"/>
    </row>
    <row r="181" spans="1:52" x14ac:dyDescent="0.2">
      <c r="A181" s="322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9" t="s">
        <v>43</v>
      </c>
      <c r="N181" s="320"/>
      <c r="O181" s="320"/>
      <c r="P181" s="320"/>
      <c r="Q181" s="320"/>
      <c r="R181" s="320"/>
      <c r="S181" s="321"/>
      <c r="T181" s="43" t="s">
        <v>0</v>
      </c>
      <c r="U181" s="44">
        <f>IFERROR(SUM(U163:U179),"0")</f>
        <v>1279.6799999999998</v>
      </c>
      <c r="V181" s="44">
        <f>IFERROR(SUM(V163:V179),"0")</f>
        <v>1279.6799999999998</v>
      </c>
      <c r="W181" s="43"/>
      <c r="X181" s="68"/>
      <c r="Y181" s="68"/>
    </row>
    <row r="182" spans="1:52" ht="14.25" customHeight="1" x14ac:dyDescent="0.25">
      <c r="A182" s="331" t="s">
        <v>208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15">
        <v>4680115880801</v>
      </c>
      <c r="E183" s="31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144</v>
      </c>
      <c r="V183" s="56">
        <f>IFERROR(IF(U183="",0,CEILING((U183/$H183),1)*$H183),"")</f>
        <v>144</v>
      </c>
      <c r="W183" s="42">
        <f>IFERROR(IF(V183=0,"",ROUNDUP(V183/H183,0)*0.00753),"")</f>
        <v>0.45180000000000003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15">
        <v>4680115880818</v>
      </c>
      <c r="E184" s="3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144</v>
      </c>
      <c r="V184" s="56">
        <f>IFERROR(IF(U184="",0,CEILING((U184/$H184),1)*$H184),"")</f>
        <v>144</v>
      </c>
      <c r="W184" s="42">
        <f>IFERROR(IF(V184=0,"",ROUNDUP(V184/H184,0)*0.00753),"")</f>
        <v>0.45180000000000003</v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3"/>
      <c r="M185" s="319" t="s">
        <v>43</v>
      </c>
      <c r="N185" s="320"/>
      <c r="O185" s="320"/>
      <c r="P185" s="320"/>
      <c r="Q185" s="320"/>
      <c r="R185" s="320"/>
      <c r="S185" s="321"/>
      <c r="T185" s="43" t="s">
        <v>42</v>
      </c>
      <c r="U185" s="44">
        <f>IFERROR(U183/H183,"0")+IFERROR(U184/H184,"0")</f>
        <v>120</v>
      </c>
      <c r="V185" s="44">
        <f>IFERROR(V183/H183,"0")+IFERROR(V184/H184,"0")</f>
        <v>120</v>
      </c>
      <c r="W185" s="44">
        <f>IFERROR(IF(W183="",0,W183),"0")+IFERROR(IF(W184="",0,W184),"0")</f>
        <v>0.90360000000000007</v>
      </c>
      <c r="X185" s="68"/>
      <c r="Y185" s="68"/>
    </row>
    <row r="186" spans="1:52" x14ac:dyDescent="0.2">
      <c r="A186" s="322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9" t="s">
        <v>43</v>
      </c>
      <c r="N186" s="320"/>
      <c r="O186" s="320"/>
      <c r="P186" s="320"/>
      <c r="Q186" s="320"/>
      <c r="R186" s="320"/>
      <c r="S186" s="321"/>
      <c r="T186" s="43" t="s">
        <v>0</v>
      </c>
      <c r="U186" s="44">
        <f>IFERROR(SUM(U183:U184),"0")</f>
        <v>288</v>
      </c>
      <c r="V186" s="44">
        <f>IFERROR(SUM(V183:V184),"0")</f>
        <v>288</v>
      </c>
      <c r="W186" s="43"/>
      <c r="X186" s="68"/>
      <c r="Y186" s="68"/>
    </row>
    <row r="187" spans="1:52" ht="16.5" customHeight="1" x14ac:dyDescent="0.25">
      <c r="A187" s="330" t="s">
        <v>308</v>
      </c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66"/>
      <c r="Y187" s="66"/>
    </row>
    <row r="188" spans="1:52" ht="14.25" customHeight="1" x14ac:dyDescent="0.25">
      <c r="A188" s="331" t="s">
        <v>113</v>
      </c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31"/>
      <c r="W188" s="331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15">
        <v>4607091387445</v>
      </c>
      <c r="E189" s="315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15">
        <v>4607091386004</v>
      </c>
      <c r="E190" s="315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15">
        <v>4607091386004</v>
      </c>
      <c r="E191" s="315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15">
        <v>4607091386073</v>
      </c>
      <c r="E192" s="315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15">
        <v>4607091387322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15">
        <v>4607091387322</v>
      </c>
      <c r="E194" s="315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15">
        <v>4607091387377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15">
        <v>4607091387353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15">
        <v>4607091386011</v>
      </c>
      <c r="E197" s="315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65</v>
      </c>
      <c r="V197" s="56">
        <f t="shared" si="10"/>
        <v>65</v>
      </c>
      <c r="W197" s="42">
        <f t="shared" ref="W197:W203" si="11">IFERROR(IF(V197=0,"",ROUNDUP(V197/H197,0)*0.00937),"")</f>
        <v>0.12181</v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15">
        <v>4607091387308</v>
      </c>
      <c r="E198" s="315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15">
        <v>4607091387339</v>
      </c>
      <c r="E199" s="315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15">
        <v>4680115882638</v>
      </c>
      <c r="E200" s="315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15">
        <v>4680115881938</v>
      </c>
      <c r="E201" s="315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15">
        <v>4607091387346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15">
        <v>4607091389807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2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3"/>
      <c r="M204" s="319" t="s">
        <v>43</v>
      </c>
      <c r="N204" s="320"/>
      <c r="O204" s="320"/>
      <c r="P204" s="320"/>
      <c r="Q204" s="320"/>
      <c r="R204" s="320"/>
      <c r="S204" s="321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13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13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0.12181</v>
      </c>
      <c r="X204" s="68"/>
      <c r="Y204" s="68"/>
    </row>
    <row r="205" spans="1:52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9" t="s">
        <v>43</v>
      </c>
      <c r="N205" s="320"/>
      <c r="O205" s="320"/>
      <c r="P205" s="320"/>
      <c r="Q205" s="320"/>
      <c r="R205" s="320"/>
      <c r="S205" s="321"/>
      <c r="T205" s="43" t="s">
        <v>0</v>
      </c>
      <c r="U205" s="44">
        <f>IFERROR(SUM(U189:U203),"0")</f>
        <v>65</v>
      </c>
      <c r="V205" s="44">
        <f>IFERROR(SUM(V189:V203),"0")</f>
        <v>65</v>
      </c>
      <c r="W205" s="43"/>
      <c r="X205" s="68"/>
      <c r="Y205" s="68"/>
    </row>
    <row r="206" spans="1:52" ht="14.25" customHeight="1" x14ac:dyDescent="0.25">
      <c r="A206" s="331" t="s">
        <v>106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15">
        <v>4680115881914</v>
      </c>
      <c r="E207" s="31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7"/>
      <c r="O207" s="317"/>
      <c r="P207" s="317"/>
      <c r="Q207" s="318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2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3"/>
      <c r="M208" s="319" t="s">
        <v>43</v>
      </c>
      <c r="N208" s="320"/>
      <c r="O208" s="320"/>
      <c r="P208" s="320"/>
      <c r="Q208" s="320"/>
      <c r="R208" s="320"/>
      <c r="S208" s="321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9" t="s">
        <v>43</v>
      </c>
      <c r="N209" s="320"/>
      <c r="O209" s="320"/>
      <c r="P209" s="320"/>
      <c r="Q209" s="320"/>
      <c r="R209" s="320"/>
      <c r="S209" s="321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31" t="s">
        <v>75</v>
      </c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15">
        <v>4607091387193</v>
      </c>
      <c r="E211" s="315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15">
        <v>4607091387230</v>
      </c>
      <c r="E212" s="315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15">
        <v>4607091387285</v>
      </c>
      <c r="E213" s="315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15">
        <v>4607091389845</v>
      </c>
      <c r="E214" s="315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3"/>
      <c r="M215" s="319" t="s">
        <v>43</v>
      </c>
      <c r="N215" s="320"/>
      <c r="O215" s="320"/>
      <c r="P215" s="320"/>
      <c r="Q215" s="320"/>
      <c r="R215" s="320"/>
      <c r="S215" s="321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22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9" t="s">
        <v>43</v>
      </c>
      <c r="N216" s="320"/>
      <c r="O216" s="320"/>
      <c r="P216" s="320"/>
      <c r="Q216" s="320"/>
      <c r="R216" s="320"/>
      <c r="S216" s="321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31" t="s">
        <v>79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15">
        <v>4607091387766</v>
      </c>
      <c r="E218" s="315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15">
        <v>4607091387957</v>
      </c>
      <c r="E219" s="315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15">
        <v>4607091387964</v>
      </c>
      <c r="E220" s="315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15">
        <v>4607091381672</v>
      </c>
      <c r="E221" s="315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15">
        <v>4607091387537</v>
      </c>
      <c r="E222" s="315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15">
        <v>4607091387513</v>
      </c>
      <c r="E223" s="315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3"/>
      <c r="M224" s="319" t="s">
        <v>43</v>
      </c>
      <c r="N224" s="320"/>
      <c r="O224" s="320"/>
      <c r="P224" s="320"/>
      <c r="Q224" s="320"/>
      <c r="R224" s="320"/>
      <c r="S224" s="321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9" t="s">
        <v>43</v>
      </c>
      <c r="N225" s="320"/>
      <c r="O225" s="320"/>
      <c r="P225" s="320"/>
      <c r="Q225" s="320"/>
      <c r="R225" s="320"/>
      <c r="S225" s="321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customHeight="1" x14ac:dyDescent="0.25">
      <c r="A226" s="331" t="s">
        <v>208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15">
        <v>4607091380880</v>
      </c>
      <c r="E227" s="315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3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15">
        <v>4607091384482</v>
      </c>
      <c r="E228" s="31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7"/>
      <c r="O228" s="317"/>
      <c r="P228" s="317"/>
      <c r="Q228" s="318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15">
        <v>4607091380897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15">
        <v>4680115880368</v>
      </c>
      <c r="E230" s="315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2"/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3"/>
      <c r="M231" s="319" t="s">
        <v>43</v>
      </c>
      <c r="N231" s="320"/>
      <c r="O231" s="320"/>
      <c r="P231" s="320"/>
      <c r="Q231" s="320"/>
      <c r="R231" s="320"/>
      <c r="S231" s="321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22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9" t="s">
        <v>43</v>
      </c>
      <c r="N232" s="320"/>
      <c r="O232" s="320"/>
      <c r="P232" s="320"/>
      <c r="Q232" s="320"/>
      <c r="R232" s="320"/>
      <c r="S232" s="321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31" t="s">
        <v>92</v>
      </c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31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15">
        <v>4607091388374</v>
      </c>
      <c r="E234" s="315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6" t="s">
        <v>370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15">
        <v>4607091388381</v>
      </c>
      <c r="E235" s="315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7" t="s">
        <v>373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15">
        <v>4607091388404</v>
      </c>
      <c r="E236" s="315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3"/>
      <c r="M237" s="319" t="s">
        <v>43</v>
      </c>
      <c r="N237" s="320"/>
      <c r="O237" s="320"/>
      <c r="P237" s="320"/>
      <c r="Q237" s="320"/>
      <c r="R237" s="320"/>
      <c r="S237" s="321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22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9" t="s">
        <v>43</v>
      </c>
      <c r="N238" s="320"/>
      <c r="O238" s="320"/>
      <c r="P238" s="320"/>
      <c r="Q238" s="320"/>
      <c r="R238" s="320"/>
      <c r="S238" s="321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31" t="s">
        <v>376</v>
      </c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  <c r="T239" s="331"/>
      <c r="U239" s="331"/>
      <c r="V239" s="331"/>
      <c r="W239" s="331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15">
        <v>4680115881808</v>
      </c>
      <c r="E240" s="315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7"/>
      <c r="O240" s="317"/>
      <c r="P240" s="317"/>
      <c r="Q240" s="31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15">
        <v>4680115881822</v>
      </c>
      <c r="E241" s="315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7"/>
      <c r="O241" s="317"/>
      <c r="P241" s="317"/>
      <c r="Q241" s="318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15">
        <v>4680115880016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16</v>
      </c>
      <c r="V242" s="56">
        <f>IFERROR(IF(U242="",0,CEILING((U242/$H242),1)*$H242),"")</f>
        <v>16</v>
      </c>
      <c r="W242" s="42">
        <f>IFERROR(IF(V242=0,"",ROUNDUP(V242/H242,0)*0.00474),"")</f>
        <v>3.7920000000000002E-2</v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3"/>
      <c r="M243" s="319" t="s">
        <v>43</v>
      </c>
      <c r="N243" s="320"/>
      <c r="O243" s="320"/>
      <c r="P243" s="320"/>
      <c r="Q243" s="320"/>
      <c r="R243" s="320"/>
      <c r="S243" s="321"/>
      <c r="T243" s="43" t="s">
        <v>42</v>
      </c>
      <c r="U243" s="44">
        <f>IFERROR(U240/H240,"0")+IFERROR(U241/H241,"0")+IFERROR(U242/H242,"0")</f>
        <v>8</v>
      </c>
      <c r="V243" s="44">
        <f>IFERROR(V240/H240,"0")+IFERROR(V241/H241,"0")+IFERROR(V242/H242,"0")</f>
        <v>8</v>
      </c>
      <c r="W243" s="44">
        <f>IFERROR(IF(W240="",0,W240),"0")+IFERROR(IF(W241="",0,W241),"0")+IFERROR(IF(W242="",0,W242),"0")</f>
        <v>3.7920000000000002E-2</v>
      </c>
      <c r="X243" s="68"/>
      <c r="Y243" s="68"/>
    </row>
    <row r="244" spans="1:52" x14ac:dyDescent="0.2">
      <c r="A244" s="322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9" t="s">
        <v>43</v>
      </c>
      <c r="N244" s="320"/>
      <c r="O244" s="320"/>
      <c r="P244" s="320"/>
      <c r="Q244" s="320"/>
      <c r="R244" s="320"/>
      <c r="S244" s="321"/>
      <c r="T244" s="43" t="s">
        <v>0</v>
      </c>
      <c r="U244" s="44">
        <f>IFERROR(SUM(U240:U242),"0")</f>
        <v>16</v>
      </c>
      <c r="V244" s="44">
        <f>IFERROR(SUM(V240:V242),"0")</f>
        <v>16</v>
      </c>
      <c r="W244" s="43"/>
      <c r="X244" s="68"/>
      <c r="Y244" s="68"/>
    </row>
    <row r="245" spans="1:52" ht="16.5" customHeight="1" x14ac:dyDescent="0.25">
      <c r="A245" s="330" t="s">
        <v>384</v>
      </c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66"/>
      <c r="Y245" s="66"/>
    </row>
    <row r="246" spans="1:52" ht="14.25" customHeight="1" x14ac:dyDescent="0.25">
      <c r="A246" s="331" t="s">
        <v>113</v>
      </c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  <c r="T246" s="331"/>
      <c r="U246" s="331"/>
      <c r="V246" s="331"/>
      <c r="W246" s="331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15">
        <v>4607091387421</v>
      </c>
      <c r="E247" s="31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7"/>
      <c r="O247" s="317"/>
      <c r="P247" s="317"/>
      <c r="Q247" s="318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15">
        <v>4607091387421</v>
      </c>
      <c r="E248" s="315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15">
        <v>4607091387452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15">
        <v>4607091387452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4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15">
        <v>4607091385984</v>
      </c>
      <c r="E251" s="31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15">
        <v>4607091387438</v>
      </c>
      <c r="E252" s="315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115</v>
      </c>
      <c r="V252" s="56">
        <f t="shared" si="13"/>
        <v>115</v>
      </c>
      <c r="W252" s="42">
        <f>IFERROR(IF(V252=0,"",ROUNDUP(V252/H252,0)*0.00937),"")</f>
        <v>0.21551000000000001</v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15">
        <v>4607091387469</v>
      </c>
      <c r="E253" s="315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2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3"/>
      <c r="M254" s="319" t="s">
        <v>43</v>
      </c>
      <c r="N254" s="320"/>
      <c r="O254" s="320"/>
      <c r="P254" s="320"/>
      <c r="Q254" s="320"/>
      <c r="R254" s="320"/>
      <c r="S254" s="321"/>
      <c r="T254" s="43" t="s">
        <v>42</v>
      </c>
      <c r="U254" s="44">
        <f>IFERROR(U247/H247,"0")+IFERROR(U248/H248,"0")+IFERROR(U249/H249,"0")+IFERROR(U250/H250,"0")+IFERROR(U251/H251,"0")+IFERROR(U252/H252,"0")+IFERROR(U253/H253,"0")</f>
        <v>23</v>
      </c>
      <c r="V254" s="44">
        <f>IFERROR(V247/H247,"0")+IFERROR(V248/H248,"0")+IFERROR(V249/H249,"0")+IFERROR(V250/H250,"0")+IFERROR(V251/H251,"0")+IFERROR(V252/H252,"0")+IFERROR(V253/H253,"0")</f>
        <v>23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0.21551000000000001</v>
      </c>
      <c r="X254" s="68"/>
      <c r="Y254" s="68"/>
    </row>
    <row r="255" spans="1:52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9" t="s">
        <v>43</v>
      </c>
      <c r="N255" s="320"/>
      <c r="O255" s="320"/>
      <c r="P255" s="320"/>
      <c r="Q255" s="320"/>
      <c r="R255" s="320"/>
      <c r="S255" s="321"/>
      <c r="T255" s="43" t="s">
        <v>0</v>
      </c>
      <c r="U255" s="44">
        <f>IFERROR(SUM(U247:U253),"0")</f>
        <v>115</v>
      </c>
      <c r="V255" s="44">
        <f>IFERROR(SUM(V247:V253),"0")</f>
        <v>115</v>
      </c>
      <c r="W255" s="43"/>
      <c r="X255" s="68"/>
      <c r="Y255" s="68"/>
    </row>
    <row r="256" spans="1:52" ht="14.25" customHeight="1" x14ac:dyDescent="0.25">
      <c r="A256" s="331" t="s">
        <v>75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15">
        <v>4607091387292</v>
      </c>
      <c r="E257" s="315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7"/>
      <c r="O257" s="317"/>
      <c r="P257" s="317"/>
      <c r="Q257" s="318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15">
        <v>4607091387315</v>
      </c>
      <c r="E258" s="315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7"/>
      <c r="O258" s="317"/>
      <c r="P258" s="317"/>
      <c r="Q258" s="31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2"/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3"/>
      <c r="M259" s="319" t="s">
        <v>43</v>
      </c>
      <c r="N259" s="320"/>
      <c r="O259" s="320"/>
      <c r="P259" s="320"/>
      <c r="Q259" s="320"/>
      <c r="R259" s="320"/>
      <c r="S259" s="321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2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9" t="s">
        <v>43</v>
      </c>
      <c r="N260" s="320"/>
      <c r="O260" s="320"/>
      <c r="P260" s="320"/>
      <c r="Q260" s="320"/>
      <c r="R260" s="320"/>
      <c r="S260" s="321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30" t="s">
        <v>401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66"/>
      <c r="Y261" s="66"/>
    </row>
    <row r="262" spans="1:52" ht="14.25" customHeight="1" x14ac:dyDescent="0.25">
      <c r="A262" s="331" t="s">
        <v>75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15">
        <v>4607091383232</v>
      </c>
      <c r="E263" s="315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42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62.160000000000004</v>
      </c>
      <c r="V263" s="56">
        <f>IFERROR(IF(U263="",0,CEILING((U263/$H263),1)*$H263),"")</f>
        <v>62.16</v>
      </c>
      <c r="W263" s="42">
        <f>IFERROR(IF(V263=0,"",ROUNDUP(V263/H263,0)*0.00753),"")</f>
        <v>0.27861000000000002</v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15">
        <v>4607091383836</v>
      </c>
      <c r="E264" s="315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8"/>
      <c r="R264" s="40" t="s">
        <v>48</v>
      </c>
      <c r="S264" s="40" t="s">
        <v>48</v>
      </c>
      <c r="T264" s="41" t="s">
        <v>0</v>
      </c>
      <c r="U264" s="59">
        <v>54</v>
      </c>
      <c r="V264" s="56">
        <f>IFERROR(IF(U264="",0,CEILING((U264/$H264),1)*$H264),"")</f>
        <v>54</v>
      </c>
      <c r="W264" s="42">
        <f>IFERROR(IF(V264=0,"",ROUNDUP(V264/H264,0)*0.00753),"")</f>
        <v>0.22590000000000002</v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22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IFERROR(U263/H263,"0")+IFERROR(U264/H264,"0")</f>
        <v>67</v>
      </c>
      <c r="V265" s="44">
        <f>IFERROR(V263/H263,"0")+IFERROR(V264/H264,"0")</f>
        <v>67</v>
      </c>
      <c r="W265" s="44">
        <f>IFERROR(IF(W263="",0,W263),"0")+IFERROR(IF(W264="",0,W264),"0")</f>
        <v>0.50451000000000001</v>
      </c>
      <c r="X265" s="68"/>
      <c r="Y265" s="68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IFERROR(SUM(U263:U264),"0")</f>
        <v>116.16</v>
      </c>
      <c r="V266" s="44">
        <f>IFERROR(SUM(V263:V264),"0")</f>
        <v>116.16</v>
      </c>
      <c r="W266" s="43"/>
      <c r="X266" s="68"/>
      <c r="Y266" s="68"/>
    </row>
    <row r="267" spans="1:52" ht="14.25" customHeight="1" x14ac:dyDescent="0.25">
      <c r="A267" s="331" t="s">
        <v>79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15">
        <v>4607091387919</v>
      </c>
      <c r="E268" s="315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15">
        <v>4607091383942</v>
      </c>
      <c r="E269" s="315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463.68</v>
      </c>
      <c r="V269" s="56">
        <f>IFERROR(IF(U269="",0,CEILING((U269/$H269),1)*$H269),"")</f>
        <v>463.68</v>
      </c>
      <c r="W269" s="42">
        <f>IFERROR(IF(V269=0,"",ROUNDUP(V269/H269,0)*0.00753),"")</f>
        <v>1.3855200000000001</v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15">
        <v>4607091383959</v>
      </c>
      <c r="E270" s="315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219.23999999999998</v>
      </c>
      <c r="V270" s="56">
        <f>IFERROR(IF(U270="",0,CEILING((U270/$H270),1)*$H270),"")</f>
        <v>219.24</v>
      </c>
      <c r="W270" s="42">
        <f>IFERROR(IF(V270=0,"",ROUNDUP(V270/H270,0)*0.00753),"")</f>
        <v>0.65510999999999997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271</v>
      </c>
      <c r="V271" s="44">
        <f>IFERROR(V268/H268,"0")+IFERROR(V269/H269,"0")+IFERROR(V270/H270,"0")</f>
        <v>271</v>
      </c>
      <c r="W271" s="44">
        <f>IFERROR(IF(W268="",0,W268),"0")+IFERROR(IF(W269="",0,W269),"0")+IFERROR(IF(W270="",0,W270),"0")</f>
        <v>2.0406300000000002</v>
      </c>
      <c r="X271" s="68"/>
      <c r="Y271" s="68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682.92</v>
      </c>
      <c r="V272" s="44">
        <f>IFERROR(SUM(V268:V270),"0")</f>
        <v>682.92000000000007</v>
      </c>
      <c r="W272" s="43"/>
      <c r="X272" s="68"/>
      <c r="Y272" s="68"/>
    </row>
    <row r="273" spans="1:52" ht="14.25" customHeight="1" x14ac:dyDescent="0.25">
      <c r="A273" s="331" t="s">
        <v>208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15">
        <v>4607091388831</v>
      </c>
      <c r="E274" s="315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77.52</v>
      </c>
      <c r="V274" s="56">
        <f>IFERROR(IF(U274="",0,CEILING((U274/$H274),1)*$H274),"")</f>
        <v>77.52</v>
      </c>
      <c r="W274" s="42">
        <f>IFERROR(IF(V274=0,"",ROUNDUP(V274/H274,0)*0.00753),"")</f>
        <v>0.25602000000000003</v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34</v>
      </c>
      <c r="V275" s="44">
        <f>IFERROR(V274/H274,"0")</f>
        <v>34</v>
      </c>
      <c r="W275" s="44">
        <f>IFERROR(IF(W274="",0,W274),"0")</f>
        <v>0.25602000000000003</v>
      </c>
      <c r="X275" s="68"/>
      <c r="Y275" s="68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77.52</v>
      </c>
      <c r="V276" s="44">
        <f>IFERROR(SUM(V274:V274),"0")</f>
        <v>77.52</v>
      </c>
      <c r="W276" s="43"/>
      <c r="X276" s="68"/>
      <c r="Y276" s="68"/>
    </row>
    <row r="277" spans="1:52" ht="14.25" customHeight="1" x14ac:dyDescent="0.25">
      <c r="A277" s="331" t="s">
        <v>92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15">
        <v>4607091383102</v>
      </c>
      <c r="E278" s="315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8"/>
      <c r="R278" s="40" t="s">
        <v>48</v>
      </c>
      <c r="S278" s="40" t="s">
        <v>48</v>
      </c>
      <c r="T278" s="41" t="s">
        <v>0</v>
      </c>
      <c r="U278" s="59">
        <v>20.400000000000002</v>
      </c>
      <c r="V278" s="56">
        <f>IFERROR(IF(U278="",0,CEILING((U278/$H278),1)*$H278),"")</f>
        <v>20.399999999999999</v>
      </c>
      <c r="W278" s="42">
        <f>IFERROR(IF(V278=0,"",ROUNDUP(V278/H278,0)*0.00753),"")</f>
        <v>6.0240000000000002E-2</v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22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8.0000000000000018</v>
      </c>
      <c r="V279" s="44">
        <f>IFERROR(V278/H278,"0")</f>
        <v>8</v>
      </c>
      <c r="W279" s="44">
        <f>IFERROR(IF(W278="",0,W278),"0")</f>
        <v>6.0240000000000002E-2</v>
      </c>
      <c r="X279" s="68"/>
      <c r="Y279" s="68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20.400000000000002</v>
      </c>
      <c r="V280" s="44">
        <f>IFERROR(SUM(V278:V278),"0")</f>
        <v>20.399999999999999</v>
      </c>
      <c r="W280" s="43"/>
      <c r="X280" s="68"/>
      <c r="Y280" s="68"/>
    </row>
    <row r="281" spans="1:52" ht="27.75" customHeight="1" x14ac:dyDescent="0.2">
      <c r="A281" s="336" t="s">
        <v>416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55"/>
      <c r="Y281" s="55"/>
    </row>
    <row r="282" spans="1:52" ht="16.5" customHeight="1" x14ac:dyDescent="0.25">
      <c r="A282" s="330" t="s">
        <v>417</v>
      </c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0"/>
      <c r="V282" s="330"/>
      <c r="W282" s="330"/>
      <c r="X282" s="66"/>
      <c r="Y282" s="66"/>
    </row>
    <row r="283" spans="1:52" ht="14.25" customHeight="1" x14ac:dyDescent="0.25">
      <c r="A283" s="331" t="s">
        <v>113</v>
      </c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  <c r="T283" s="331"/>
      <c r="U283" s="331"/>
      <c r="V283" s="331"/>
      <c r="W283" s="331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15">
        <v>4607091383997</v>
      </c>
      <c r="E284" s="315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8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15">
        <v>4607091384130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15">
        <v>4607091384147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413" t="s">
        <v>427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15">
        <v>4607091384154</v>
      </c>
      <c r="E290" s="315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15">
        <v>4607091384161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2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0</v>
      </c>
      <c r="V292" s="44">
        <f>IFERROR(V284/H284,"0")+IFERROR(V285/H285,"0")+IFERROR(V286/H286,"0")+IFERROR(V287/H287,"0")+IFERROR(V288/H288,"0")+IFERROR(V289/H289,"0")+IFERROR(V290/H290,"0")+IFERROR(V291/H291,"0")</f>
        <v>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68"/>
      <c r="Y292" s="68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0</v>
      </c>
      <c r="V293" s="44">
        <f>IFERROR(SUM(V284:V291),"0")</f>
        <v>0</v>
      </c>
      <c r="W293" s="43"/>
      <c r="X293" s="68"/>
      <c r="Y293" s="68"/>
    </row>
    <row r="294" spans="1:52" ht="14.25" customHeight="1" x14ac:dyDescent="0.25">
      <c r="A294" s="331" t="s">
        <v>106</v>
      </c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15">
        <v>4607091383980</v>
      </c>
      <c r="E295" s="31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8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15">
        <v>4607091384178</v>
      </c>
      <c r="E296" s="315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56</v>
      </c>
      <c r="V296" s="56">
        <f>IFERROR(IF(U296="",0,CEILING((U296/$H296),1)*$H296),"")</f>
        <v>56</v>
      </c>
      <c r="W296" s="42">
        <f>IFERROR(IF(V296=0,"",ROUNDUP(V296/H296,0)*0.00937),"")</f>
        <v>0.13117999999999999</v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14</v>
      </c>
      <c r="V297" s="44">
        <f>IFERROR(V295/H295,"0")+IFERROR(V296/H296,"0")</f>
        <v>14</v>
      </c>
      <c r="W297" s="44">
        <f>IFERROR(IF(W295="",0,W295),"0")+IFERROR(IF(W296="",0,W296),"0")</f>
        <v>0.13117999999999999</v>
      </c>
      <c r="X297" s="68"/>
      <c r="Y297" s="68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56</v>
      </c>
      <c r="V298" s="44">
        <f>IFERROR(SUM(V295:V296),"0")</f>
        <v>56</v>
      </c>
      <c r="W298" s="43"/>
      <c r="X298" s="68"/>
      <c r="Y298" s="68"/>
    </row>
    <row r="299" spans="1:52" ht="14.25" customHeight="1" x14ac:dyDescent="0.25">
      <c r="A299" s="331" t="s">
        <v>75</v>
      </c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  <c r="T299" s="331"/>
      <c r="U299" s="331"/>
      <c r="V299" s="331"/>
      <c r="W299" s="331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15">
        <v>4607091384857</v>
      </c>
      <c r="E300" s="31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40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31" t="s">
        <v>79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15">
        <v>4607091384260</v>
      </c>
      <c r="E304" s="315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7"/>
      <c r="O304" s="317"/>
      <c r="P304" s="317"/>
      <c r="Q304" s="31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2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31" t="s">
        <v>208</v>
      </c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15">
        <v>4607091384673</v>
      </c>
      <c r="E308" s="31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7"/>
      <c r="O308" s="317"/>
      <c r="P308" s="317"/>
      <c r="Q308" s="318"/>
      <c r="R308" s="40" t="s">
        <v>48</v>
      </c>
      <c r="S308" s="40" t="s">
        <v>48</v>
      </c>
      <c r="T308" s="41" t="s">
        <v>0</v>
      </c>
      <c r="U308" s="59">
        <v>109.2</v>
      </c>
      <c r="V308" s="56">
        <f>IFERROR(IF(U308="",0,CEILING((U308/$H308),1)*$H308),"")</f>
        <v>109.2</v>
      </c>
      <c r="W308" s="42">
        <f>IFERROR(IF(V308=0,"",ROUNDUP(V308/H308,0)*0.02175),"")</f>
        <v>0.30449999999999999</v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22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3"/>
      <c r="M309" s="319" t="s">
        <v>43</v>
      </c>
      <c r="N309" s="320"/>
      <c r="O309" s="320"/>
      <c r="P309" s="320"/>
      <c r="Q309" s="320"/>
      <c r="R309" s="320"/>
      <c r="S309" s="321"/>
      <c r="T309" s="43" t="s">
        <v>42</v>
      </c>
      <c r="U309" s="44">
        <f>IFERROR(U308/H308,"0")</f>
        <v>14</v>
      </c>
      <c r="V309" s="44">
        <f>IFERROR(V308/H308,"0")</f>
        <v>14</v>
      </c>
      <c r="W309" s="44">
        <f>IFERROR(IF(W308="",0,W308),"0")</f>
        <v>0.30449999999999999</v>
      </c>
      <c r="X309" s="68"/>
      <c r="Y309" s="68"/>
    </row>
    <row r="310" spans="1:52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3"/>
      <c r="M310" s="319" t="s">
        <v>43</v>
      </c>
      <c r="N310" s="320"/>
      <c r="O310" s="320"/>
      <c r="P310" s="320"/>
      <c r="Q310" s="320"/>
      <c r="R310" s="320"/>
      <c r="S310" s="321"/>
      <c r="T310" s="43" t="s">
        <v>0</v>
      </c>
      <c r="U310" s="44">
        <f>IFERROR(SUM(U308:U308),"0")</f>
        <v>109.2</v>
      </c>
      <c r="V310" s="44">
        <f>IFERROR(SUM(V308:V308),"0")</f>
        <v>109.2</v>
      </c>
      <c r="W310" s="43"/>
      <c r="X310" s="68"/>
      <c r="Y310" s="68"/>
    </row>
    <row r="311" spans="1:52" ht="16.5" customHeight="1" x14ac:dyDescent="0.25">
      <c r="A311" s="330" t="s">
        <v>442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66"/>
      <c r="Y311" s="66"/>
    </row>
    <row r="312" spans="1:52" ht="14.25" customHeight="1" x14ac:dyDescent="0.25">
      <c r="A312" s="331" t="s">
        <v>113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15">
        <v>4607091384185</v>
      </c>
      <c r="E313" s="315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15">
        <v>4607091384192</v>
      </c>
      <c r="E314" s="31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7"/>
      <c r="O314" s="317"/>
      <c r="P314" s="317"/>
      <c r="Q314" s="318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15">
        <v>4680115881907</v>
      </c>
      <c r="E315" s="315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7"/>
      <c r="O315" s="317"/>
      <c r="P315" s="317"/>
      <c r="Q315" s="318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15">
        <v>4607091384680</v>
      </c>
      <c r="E316" s="315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7"/>
      <c r="O316" s="317"/>
      <c r="P316" s="317"/>
      <c r="Q316" s="318"/>
      <c r="R316" s="40" t="s">
        <v>48</v>
      </c>
      <c r="S316" s="40" t="s">
        <v>48</v>
      </c>
      <c r="T316" s="41" t="s">
        <v>0</v>
      </c>
      <c r="U316" s="59">
        <v>104</v>
      </c>
      <c r="V316" s="56">
        <f>IFERROR(IF(U316="",0,CEILING((U316/$H316),1)*$H316),"")</f>
        <v>104</v>
      </c>
      <c r="W316" s="42">
        <f>IFERROR(IF(V316=0,"",ROUNDUP(V316/H316,0)*0.00937),"")</f>
        <v>0.24362</v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2"/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3"/>
      <c r="M317" s="319" t="s">
        <v>43</v>
      </c>
      <c r="N317" s="320"/>
      <c r="O317" s="320"/>
      <c r="P317" s="320"/>
      <c r="Q317" s="320"/>
      <c r="R317" s="320"/>
      <c r="S317" s="321"/>
      <c r="T317" s="43" t="s">
        <v>42</v>
      </c>
      <c r="U317" s="44">
        <f>IFERROR(U313/H313,"0")+IFERROR(U314/H314,"0")+IFERROR(U315/H315,"0")+IFERROR(U316/H316,"0")</f>
        <v>26</v>
      </c>
      <c r="V317" s="44">
        <f>IFERROR(V313/H313,"0")+IFERROR(V314/H314,"0")+IFERROR(V315/H315,"0")+IFERROR(V316/H316,"0")</f>
        <v>26</v>
      </c>
      <c r="W317" s="44">
        <f>IFERROR(IF(W313="",0,W313),"0")+IFERROR(IF(W314="",0,W314),"0")+IFERROR(IF(W315="",0,W315),"0")+IFERROR(IF(W316="",0,W316),"0")</f>
        <v>0.24362</v>
      </c>
      <c r="X317" s="68"/>
      <c r="Y317" s="68"/>
    </row>
    <row r="318" spans="1:52" x14ac:dyDescent="0.2">
      <c r="A318" s="322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9" t="s">
        <v>43</v>
      </c>
      <c r="N318" s="320"/>
      <c r="O318" s="320"/>
      <c r="P318" s="320"/>
      <c r="Q318" s="320"/>
      <c r="R318" s="320"/>
      <c r="S318" s="321"/>
      <c r="T318" s="43" t="s">
        <v>0</v>
      </c>
      <c r="U318" s="44">
        <f>IFERROR(SUM(U313:U316),"0")</f>
        <v>104</v>
      </c>
      <c r="V318" s="44">
        <f>IFERROR(SUM(V313:V316),"0")</f>
        <v>104</v>
      </c>
      <c r="W318" s="43"/>
      <c r="X318" s="68"/>
      <c r="Y318" s="68"/>
    </row>
    <row r="319" spans="1:52" ht="14.25" customHeight="1" x14ac:dyDescent="0.25">
      <c r="A319" s="331" t="s">
        <v>75</v>
      </c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  <c r="T319" s="331"/>
      <c r="U319" s="331"/>
      <c r="V319" s="331"/>
      <c r="W319" s="331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15">
        <v>4607091384802</v>
      </c>
      <c r="E320" s="315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7"/>
      <c r="O320" s="317"/>
      <c r="P320" s="317"/>
      <c r="Q320" s="31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15">
        <v>4607091384826</v>
      </c>
      <c r="E321" s="315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7"/>
      <c r="O321" s="317"/>
      <c r="P321" s="317"/>
      <c r="Q321" s="318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22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3"/>
      <c r="M322" s="319" t="s">
        <v>43</v>
      </c>
      <c r="N322" s="320"/>
      <c r="O322" s="320"/>
      <c r="P322" s="320"/>
      <c r="Q322" s="320"/>
      <c r="R322" s="320"/>
      <c r="S322" s="321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3"/>
      <c r="M323" s="319" t="s">
        <v>43</v>
      </c>
      <c r="N323" s="320"/>
      <c r="O323" s="320"/>
      <c r="P323" s="320"/>
      <c r="Q323" s="320"/>
      <c r="R323" s="320"/>
      <c r="S323" s="321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customHeight="1" x14ac:dyDescent="0.25">
      <c r="A324" s="331" t="s">
        <v>79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15">
        <v>4607091384246</v>
      </c>
      <c r="E325" s="315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15">
        <v>4680115881976</v>
      </c>
      <c r="E326" s="315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7"/>
      <c r="O326" s="317"/>
      <c r="P326" s="317"/>
      <c r="Q326" s="318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15">
        <v>4607091384253</v>
      </c>
      <c r="E327" s="315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7"/>
      <c r="O327" s="317"/>
      <c r="P327" s="317"/>
      <c r="Q327" s="318"/>
      <c r="R327" s="40" t="s">
        <v>48</v>
      </c>
      <c r="S327" s="40" t="s">
        <v>48</v>
      </c>
      <c r="T327" s="41" t="s">
        <v>0</v>
      </c>
      <c r="U327" s="59">
        <v>45.6</v>
      </c>
      <c r="V327" s="56">
        <f>IFERROR(IF(U327="",0,CEILING((U327/$H327),1)*$H327),"")</f>
        <v>45.6</v>
      </c>
      <c r="W327" s="42">
        <f>IFERROR(IF(V327=0,"",ROUNDUP(V327/H327,0)*0.00753),"")</f>
        <v>0.14307</v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15">
        <v>4680115881969</v>
      </c>
      <c r="E328" s="315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2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IFERROR(U325/H325,"0")+IFERROR(U326/H326,"0")+IFERROR(U327/H327,"0")+IFERROR(U328/H328,"0")</f>
        <v>19</v>
      </c>
      <c r="V329" s="44">
        <f>IFERROR(V325/H325,"0")+IFERROR(V326/H326,"0")+IFERROR(V327/H327,"0")+IFERROR(V328/H328,"0")</f>
        <v>19</v>
      </c>
      <c r="W329" s="44">
        <f>IFERROR(IF(W325="",0,W325),"0")+IFERROR(IF(W326="",0,W326),"0")+IFERROR(IF(W327="",0,W327),"0")+IFERROR(IF(W328="",0,W328),"0")</f>
        <v>0.14307</v>
      </c>
      <c r="X329" s="68"/>
      <c r="Y329" s="68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IFERROR(SUM(U325:U328),"0")</f>
        <v>45.6</v>
      </c>
      <c r="V330" s="44">
        <f>IFERROR(SUM(V325:V328),"0")</f>
        <v>45.6</v>
      </c>
      <c r="W330" s="43"/>
      <c r="X330" s="68"/>
      <c r="Y330" s="68"/>
    </row>
    <row r="331" spans="1:52" ht="14.25" customHeight="1" x14ac:dyDescent="0.25">
      <c r="A331" s="331" t="s">
        <v>208</v>
      </c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  <c r="T331" s="331"/>
      <c r="U331" s="331"/>
      <c r="V331" s="331"/>
      <c r="W331" s="331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15">
        <v>4607091389357</v>
      </c>
      <c r="E332" s="315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22"/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3"/>
      <c r="M333" s="319" t="s">
        <v>43</v>
      </c>
      <c r="N333" s="320"/>
      <c r="O333" s="320"/>
      <c r="P333" s="320"/>
      <c r="Q333" s="320"/>
      <c r="R333" s="320"/>
      <c r="S333" s="321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x14ac:dyDescent="0.2">
      <c r="A334" s="322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3"/>
      <c r="M334" s="319" t="s">
        <v>43</v>
      </c>
      <c r="N334" s="320"/>
      <c r="O334" s="320"/>
      <c r="P334" s="320"/>
      <c r="Q334" s="320"/>
      <c r="R334" s="320"/>
      <c r="S334" s="321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customHeight="1" x14ac:dyDescent="0.2">
      <c r="A335" s="336" t="s">
        <v>465</v>
      </c>
      <c r="B335" s="336"/>
      <c r="C335" s="336"/>
      <c r="D335" s="336"/>
      <c r="E335" s="336"/>
      <c r="F335" s="336"/>
      <c r="G335" s="336"/>
      <c r="H335" s="336"/>
      <c r="I335" s="336"/>
      <c r="J335" s="336"/>
      <c r="K335" s="336"/>
      <c r="L335" s="336"/>
      <c r="M335" s="336"/>
      <c r="N335" s="336"/>
      <c r="O335" s="336"/>
      <c r="P335" s="336"/>
      <c r="Q335" s="336"/>
      <c r="R335" s="336"/>
      <c r="S335" s="336"/>
      <c r="T335" s="336"/>
      <c r="U335" s="336"/>
      <c r="V335" s="336"/>
      <c r="W335" s="336"/>
      <c r="X335" s="55"/>
      <c r="Y335" s="55"/>
    </row>
    <row r="336" spans="1:52" ht="16.5" customHeight="1" x14ac:dyDescent="0.25">
      <c r="A336" s="330" t="s">
        <v>466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66"/>
      <c r="Y336" s="66"/>
    </row>
    <row r="337" spans="1:52" ht="14.25" customHeight="1" x14ac:dyDescent="0.25">
      <c r="A337" s="331" t="s">
        <v>113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15">
        <v>4607091389708</v>
      </c>
      <c r="E338" s="31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54</v>
      </c>
      <c r="V338" s="56">
        <f>IFERROR(IF(U338="",0,CEILING((U338/$H338),1)*$H338),"")</f>
        <v>54</v>
      </c>
      <c r="W338" s="42">
        <f>IFERROR(IF(V338=0,"",ROUNDUP(V338/H338,0)*0.00753),"")</f>
        <v>0.15060000000000001</v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15">
        <v>4607091389692</v>
      </c>
      <c r="E339" s="315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22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3"/>
      <c r="M340" s="319" t="s">
        <v>43</v>
      </c>
      <c r="N340" s="320"/>
      <c r="O340" s="320"/>
      <c r="P340" s="320"/>
      <c r="Q340" s="320"/>
      <c r="R340" s="320"/>
      <c r="S340" s="321"/>
      <c r="T340" s="43" t="s">
        <v>42</v>
      </c>
      <c r="U340" s="44">
        <f>IFERROR(U338/H338,"0")+IFERROR(U339/H339,"0")</f>
        <v>20</v>
      </c>
      <c r="V340" s="44">
        <f>IFERROR(V338/H338,"0")+IFERROR(V339/H339,"0")</f>
        <v>20</v>
      </c>
      <c r="W340" s="44">
        <f>IFERROR(IF(W338="",0,W338),"0")+IFERROR(IF(W339="",0,W339),"0")</f>
        <v>0.15060000000000001</v>
      </c>
      <c r="X340" s="68"/>
      <c r="Y340" s="68"/>
    </row>
    <row r="341" spans="1:52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3"/>
      <c r="M341" s="319" t="s">
        <v>43</v>
      </c>
      <c r="N341" s="320"/>
      <c r="O341" s="320"/>
      <c r="P341" s="320"/>
      <c r="Q341" s="320"/>
      <c r="R341" s="320"/>
      <c r="S341" s="321"/>
      <c r="T341" s="43" t="s">
        <v>0</v>
      </c>
      <c r="U341" s="44">
        <f>IFERROR(SUM(U338:U339),"0")</f>
        <v>54</v>
      </c>
      <c r="V341" s="44">
        <f>IFERROR(SUM(V338:V339),"0")</f>
        <v>54</v>
      </c>
      <c r="W341" s="43"/>
      <c r="X341" s="68"/>
      <c r="Y341" s="68"/>
    </row>
    <row r="342" spans="1:52" ht="14.25" customHeight="1" x14ac:dyDescent="0.25">
      <c r="A342" s="331" t="s">
        <v>75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15">
        <v>4607091389753</v>
      </c>
      <c r="E343" s="31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ref="V343:V355" si="15"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15">
        <v>4607091389760</v>
      </c>
      <c r="E344" s="31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15">
        <v>4607091389746</v>
      </c>
      <c r="E345" s="315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15">
        <v>4680115882928</v>
      </c>
      <c r="E346" s="315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15">
        <v>4680115883147</v>
      </c>
      <c r="E347" s="315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15">
        <v>4607091384338</v>
      </c>
      <c r="E348" s="315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18.899999999999999</v>
      </c>
      <c r="V348" s="56">
        <f t="shared" si="15"/>
        <v>18.900000000000002</v>
      </c>
      <c r="W348" s="42">
        <f t="shared" si="16"/>
        <v>4.5179999999999998E-2</v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15">
        <v>4680115883154</v>
      </c>
      <c r="E349" s="315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15">
        <v>4607091389524</v>
      </c>
      <c r="E350" s="315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27.299999999999997</v>
      </c>
      <c r="V350" s="56">
        <f t="shared" si="15"/>
        <v>27.3</v>
      </c>
      <c r="W350" s="42">
        <f t="shared" si="16"/>
        <v>6.5259999999999999E-2</v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15">
        <v>4680115883161</v>
      </c>
      <c r="E351" s="315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15">
        <v>4607091384345</v>
      </c>
      <c r="E352" s="315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21</v>
      </c>
      <c r="V352" s="56">
        <f t="shared" si="15"/>
        <v>21</v>
      </c>
      <c r="W352" s="42">
        <f t="shared" si="16"/>
        <v>5.0200000000000002E-2</v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15">
        <v>4680115883178</v>
      </c>
      <c r="E353" s="315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7"/>
      <c r="O353" s="317"/>
      <c r="P353" s="317"/>
      <c r="Q353" s="31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15">
        <v>4607091389531</v>
      </c>
      <c r="E354" s="315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7"/>
      <c r="O354" s="317"/>
      <c r="P354" s="317"/>
      <c r="Q354" s="318"/>
      <c r="R354" s="40" t="s">
        <v>48</v>
      </c>
      <c r="S354" s="40" t="s">
        <v>48</v>
      </c>
      <c r="T354" s="41" t="s">
        <v>0</v>
      </c>
      <c r="U354" s="59">
        <v>25.2</v>
      </c>
      <c r="V354" s="56">
        <f t="shared" si="15"/>
        <v>25.200000000000003</v>
      </c>
      <c r="W354" s="42">
        <f t="shared" si="16"/>
        <v>6.0240000000000002E-2</v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15">
        <v>4680115883185</v>
      </c>
      <c r="E355" s="315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2" t="s">
        <v>497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22"/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3"/>
      <c r="M356" s="319" t="s">
        <v>43</v>
      </c>
      <c r="N356" s="320"/>
      <c r="O356" s="320"/>
      <c r="P356" s="320"/>
      <c r="Q356" s="320"/>
      <c r="R356" s="320"/>
      <c r="S356" s="321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44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44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0.22088000000000002</v>
      </c>
      <c r="X356" s="68"/>
      <c r="Y356" s="68"/>
    </row>
    <row r="357" spans="1:52" x14ac:dyDescent="0.2">
      <c r="A357" s="322"/>
      <c r="B357" s="322"/>
      <c r="C357" s="322"/>
      <c r="D357" s="322"/>
      <c r="E357" s="322"/>
      <c r="F357" s="322"/>
      <c r="G357" s="322"/>
      <c r="H357" s="322"/>
      <c r="I357" s="322"/>
      <c r="J357" s="322"/>
      <c r="K357" s="322"/>
      <c r="L357" s="323"/>
      <c r="M357" s="319" t="s">
        <v>43</v>
      </c>
      <c r="N357" s="320"/>
      <c r="O357" s="320"/>
      <c r="P357" s="320"/>
      <c r="Q357" s="320"/>
      <c r="R357" s="320"/>
      <c r="S357" s="321"/>
      <c r="T357" s="43" t="s">
        <v>0</v>
      </c>
      <c r="U357" s="44">
        <f>IFERROR(SUM(U343:U355),"0")</f>
        <v>92.399999999999991</v>
      </c>
      <c r="V357" s="44">
        <f>IFERROR(SUM(V343:V355),"0")</f>
        <v>92.4</v>
      </c>
      <c r="W357" s="43"/>
      <c r="X357" s="68"/>
      <c r="Y357" s="68"/>
    </row>
    <row r="358" spans="1:52" ht="14.25" customHeight="1" x14ac:dyDescent="0.25">
      <c r="A358" s="331" t="s">
        <v>79</v>
      </c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  <c r="T358" s="331"/>
      <c r="U358" s="331"/>
      <c r="V358" s="331"/>
      <c r="W358" s="331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15">
        <v>4607091389685</v>
      </c>
      <c r="E359" s="315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15">
        <v>4607091389654</v>
      </c>
      <c r="E360" s="315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7"/>
      <c r="O360" s="317"/>
      <c r="P360" s="317"/>
      <c r="Q360" s="318"/>
      <c r="R360" s="40" t="s">
        <v>48</v>
      </c>
      <c r="S360" s="40" t="s">
        <v>48</v>
      </c>
      <c r="T360" s="41" t="s">
        <v>0</v>
      </c>
      <c r="U360" s="59">
        <v>33.660000000000004</v>
      </c>
      <c r="V360" s="56">
        <f>IFERROR(IF(U360="",0,CEILING((U360/$H360),1)*$H360),"")</f>
        <v>33.659999999999997</v>
      </c>
      <c r="W360" s="42">
        <f>IFERROR(IF(V360=0,"",ROUNDUP(V360/H360,0)*0.00753),"")</f>
        <v>0.12801000000000001</v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15">
        <v>4607091384352</v>
      </c>
      <c r="E361" s="315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120</v>
      </c>
      <c r="V361" s="56">
        <f>IFERROR(IF(U361="",0,CEILING((U361/$H361),1)*$H361),"")</f>
        <v>120</v>
      </c>
      <c r="W361" s="42">
        <f>IFERROR(IF(V361=0,"",ROUNDUP(V361/H361,0)*0.00937),"")</f>
        <v>0.46849999999999997</v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15">
        <v>4607091389661</v>
      </c>
      <c r="E362" s="315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7"/>
      <c r="O362" s="317"/>
      <c r="P362" s="317"/>
      <c r="Q362" s="318"/>
      <c r="R362" s="40" t="s">
        <v>48</v>
      </c>
      <c r="S362" s="40" t="s">
        <v>48</v>
      </c>
      <c r="T362" s="41" t="s">
        <v>0</v>
      </c>
      <c r="U362" s="59">
        <v>110.00000000000001</v>
      </c>
      <c r="V362" s="56">
        <f>IFERROR(IF(U362="",0,CEILING((U362/$H362),1)*$H362),"")</f>
        <v>110.00000000000001</v>
      </c>
      <c r="W362" s="42">
        <f>IFERROR(IF(V362=0,"",ROUNDUP(V362/H362,0)*0.00937),"")</f>
        <v>0.46849999999999997</v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22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IFERROR(U359/H359,"0")+IFERROR(U360/H360,"0")+IFERROR(U361/H361,"0")+IFERROR(U362/H362,"0")</f>
        <v>117</v>
      </c>
      <c r="V363" s="44">
        <f>IFERROR(V359/H359,"0")+IFERROR(V360/H360,"0")+IFERROR(V361/H361,"0")+IFERROR(V362/H362,"0")</f>
        <v>117</v>
      </c>
      <c r="W363" s="44">
        <f>IFERROR(IF(W359="",0,W359),"0")+IFERROR(IF(W360="",0,W360),"0")+IFERROR(IF(W361="",0,W361),"0")+IFERROR(IF(W362="",0,W362),"0")</f>
        <v>1.06501</v>
      </c>
      <c r="X363" s="68"/>
      <c r="Y363" s="68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IFERROR(SUM(U359:U362),"0")</f>
        <v>263.66000000000003</v>
      </c>
      <c r="V364" s="44">
        <f>IFERROR(SUM(V359:V362),"0")</f>
        <v>263.66000000000003</v>
      </c>
      <c r="W364" s="43"/>
      <c r="X364" s="68"/>
      <c r="Y364" s="68"/>
    </row>
    <row r="365" spans="1:52" ht="14.25" customHeight="1" x14ac:dyDescent="0.25">
      <c r="A365" s="331" t="s">
        <v>208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15">
        <v>4680115881648</v>
      </c>
      <c r="E366" s="315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22"/>
      <c r="B367" s="322"/>
      <c r="C367" s="322"/>
      <c r="D367" s="322"/>
      <c r="E367" s="322"/>
      <c r="F367" s="322"/>
      <c r="G367" s="322"/>
      <c r="H367" s="322"/>
      <c r="I367" s="322"/>
      <c r="J367" s="322"/>
      <c r="K367" s="322"/>
      <c r="L367" s="323"/>
      <c r="M367" s="319" t="s">
        <v>43</v>
      </c>
      <c r="N367" s="320"/>
      <c r="O367" s="320"/>
      <c r="P367" s="320"/>
      <c r="Q367" s="320"/>
      <c r="R367" s="320"/>
      <c r="S367" s="321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22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3"/>
      <c r="M368" s="319" t="s">
        <v>43</v>
      </c>
      <c r="N368" s="320"/>
      <c r="O368" s="320"/>
      <c r="P368" s="320"/>
      <c r="Q368" s="320"/>
      <c r="R368" s="320"/>
      <c r="S368" s="321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31" t="s">
        <v>92</v>
      </c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15">
        <v>4680115883017</v>
      </c>
      <c r="E370" s="315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7"/>
      <c r="O370" s="317"/>
      <c r="P370" s="317"/>
      <c r="Q370" s="31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15">
        <v>4680115883031</v>
      </c>
      <c r="E371" s="315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15">
        <v>4680115883024</v>
      </c>
      <c r="E372" s="315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31" t="s">
        <v>515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15">
        <v>4680115882997</v>
      </c>
      <c r="E376" s="315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368" t="s">
        <v>518</v>
      </c>
      <c r="N376" s="317"/>
      <c r="O376" s="317"/>
      <c r="P376" s="317"/>
      <c r="Q376" s="31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22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3"/>
      <c r="M377" s="319" t="s">
        <v>43</v>
      </c>
      <c r="N377" s="320"/>
      <c r="O377" s="320"/>
      <c r="P377" s="320"/>
      <c r="Q377" s="320"/>
      <c r="R377" s="320"/>
      <c r="S377" s="321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3"/>
      <c r="M378" s="319" t="s">
        <v>43</v>
      </c>
      <c r="N378" s="320"/>
      <c r="O378" s="320"/>
      <c r="P378" s="320"/>
      <c r="Q378" s="320"/>
      <c r="R378" s="320"/>
      <c r="S378" s="321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30" t="s">
        <v>519</v>
      </c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66"/>
      <c r="Y379" s="66"/>
    </row>
    <row r="380" spans="1:52" ht="14.25" customHeight="1" x14ac:dyDescent="0.25">
      <c r="A380" s="331" t="s">
        <v>106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15">
        <v>4607091389388</v>
      </c>
      <c r="E381" s="31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7"/>
      <c r="O381" s="317"/>
      <c r="P381" s="317"/>
      <c r="Q381" s="31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15">
        <v>4607091389364</v>
      </c>
      <c r="E382" s="31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7"/>
      <c r="O382" s="317"/>
      <c r="P382" s="317"/>
      <c r="Q382" s="31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22"/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3"/>
      <c r="M383" s="319" t="s">
        <v>43</v>
      </c>
      <c r="N383" s="320"/>
      <c r="O383" s="320"/>
      <c r="P383" s="320"/>
      <c r="Q383" s="320"/>
      <c r="R383" s="320"/>
      <c r="S383" s="32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x14ac:dyDescent="0.2">
      <c r="A384" s="322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3"/>
      <c r="M384" s="319" t="s">
        <v>43</v>
      </c>
      <c r="N384" s="320"/>
      <c r="O384" s="320"/>
      <c r="P384" s="320"/>
      <c r="Q384" s="320"/>
      <c r="R384" s="320"/>
      <c r="S384" s="32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customHeight="1" x14ac:dyDescent="0.25">
      <c r="A385" s="331" t="s">
        <v>75</v>
      </c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15">
        <v>4607091389739</v>
      </c>
      <c r="E386" s="31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15">
        <v>4680115883048</v>
      </c>
      <c r="E387" s="315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15">
        <v>4607091389425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15">
        <v>4680115882911</v>
      </c>
      <c r="E389" s="315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361" t="s">
        <v>532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15">
        <v>4680115880771</v>
      </c>
      <c r="E390" s="31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15">
        <v>4607091389500</v>
      </c>
      <c r="E391" s="31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15">
        <v>4680115881983</v>
      </c>
      <c r="E392" s="31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2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52" ht="14.25" customHeight="1" x14ac:dyDescent="0.25">
      <c r="A395" s="331" t="s">
        <v>92</v>
      </c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  <c r="T395" s="331"/>
      <c r="U395" s="331"/>
      <c r="V395" s="331"/>
      <c r="W395" s="331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15">
        <v>4680115883000</v>
      </c>
      <c r="E396" s="31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22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31" t="s">
        <v>515</v>
      </c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15">
        <v>4680115882980</v>
      </c>
      <c r="E400" s="31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7"/>
      <c r="O400" s="317"/>
      <c r="P400" s="317"/>
      <c r="Q400" s="31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3"/>
      <c r="M401" s="319" t="s">
        <v>43</v>
      </c>
      <c r="N401" s="320"/>
      <c r="O401" s="320"/>
      <c r="P401" s="320"/>
      <c r="Q401" s="320"/>
      <c r="R401" s="320"/>
      <c r="S401" s="32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3"/>
      <c r="M402" s="319" t="s">
        <v>43</v>
      </c>
      <c r="N402" s="320"/>
      <c r="O402" s="320"/>
      <c r="P402" s="320"/>
      <c r="Q402" s="320"/>
      <c r="R402" s="320"/>
      <c r="S402" s="32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36" t="s">
        <v>543</v>
      </c>
      <c r="B403" s="336"/>
      <c r="C403" s="3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55"/>
      <c r="Y403" s="55"/>
    </row>
    <row r="404" spans="1:52" ht="16.5" customHeight="1" x14ac:dyDescent="0.25">
      <c r="A404" s="330" t="s">
        <v>543</v>
      </c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0"/>
      <c r="V404" s="330"/>
      <c r="W404" s="330"/>
      <c r="X404" s="66"/>
      <c r="Y404" s="66"/>
    </row>
    <row r="405" spans="1:52" ht="14.25" customHeight="1" x14ac:dyDescent="0.25">
      <c r="A405" s="331" t="s">
        <v>113</v>
      </c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  <c r="T405" s="331"/>
      <c r="U405" s="331"/>
      <c r="V405" s="331"/>
      <c r="W405" s="331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15">
        <v>4607091389067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4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15">
        <v>4607091383522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15">
        <v>4607091384437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15">
        <v>4607091389104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15">
        <v>4680115880603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15">
        <v>4607091389999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15">
        <v>4680115882782</v>
      </c>
      <c r="E412" s="31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15">
        <v>4607091389098</v>
      </c>
      <c r="E413" s="315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7"/>
      <c r="O413" s="317"/>
      <c r="P413" s="317"/>
      <c r="Q413" s="318"/>
      <c r="R413" s="40" t="s">
        <v>48</v>
      </c>
      <c r="S413" s="40" t="s">
        <v>48</v>
      </c>
      <c r="T413" s="41" t="s">
        <v>0</v>
      </c>
      <c r="U413" s="59">
        <v>117.60000000000001</v>
      </c>
      <c r="V413" s="56">
        <f t="shared" si="18"/>
        <v>117.6</v>
      </c>
      <c r="W413" s="42">
        <f>IFERROR(IF(V413=0,"",ROUNDUP(V413/H413,0)*0.00753),"")</f>
        <v>0.36897000000000002</v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15">
        <v>4607091389982</v>
      </c>
      <c r="E414" s="31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7"/>
      <c r="O414" s="317"/>
      <c r="P414" s="317"/>
      <c r="Q414" s="31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3"/>
      <c r="M415" s="319" t="s">
        <v>43</v>
      </c>
      <c r="N415" s="320"/>
      <c r="O415" s="320"/>
      <c r="P415" s="320"/>
      <c r="Q415" s="320"/>
      <c r="R415" s="320"/>
      <c r="S415" s="321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49.000000000000007</v>
      </c>
      <c r="V415" s="44">
        <f>IFERROR(V406/H406,"0")+IFERROR(V407/H407,"0")+IFERROR(V408/H408,"0")+IFERROR(V409/H409,"0")+IFERROR(V410/H410,"0")+IFERROR(V411/H411,"0")+IFERROR(V412/H412,"0")+IFERROR(V413/H413,"0")+IFERROR(V414/H414,"0")</f>
        <v>49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0.36897000000000002</v>
      </c>
      <c r="X415" s="68"/>
      <c r="Y415" s="68"/>
    </row>
    <row r="416" spans="1:52" x14ac:dyDescent="0.2">
      <c r="A416" s="322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9" t="s">
        <v>43</v>
      </c>
      <c r="N416" s="320"/>
      <c r="O416" s="320"/>
      <c r="P416" s="320"/>
      <c r="Q416" s="320"/>
      <c r="R416" s="320"/>
      <c r="S416" s="321"/>
      <c r="T416" s="43" t="s">
        <v>0</v>
      </c>
      <c r="U416" s="44">
        <f>IFERROR(SUM(U406:U414),"0")</f>
        <v>117.60000000000001</v>
      </c>
      <c r="V416" s="44">
        <f>IFERROR(SUM(V406:V414),"0")</f>
        <v>117.6</v>
      </c>
      <c r="W416" s="43"/>
      <c r="X416" s="68"/>
      <c r="Y416" s="68"/>
    </row>
    <row r="417" spans="1:52" ht="14.25" customHeight="1" x14ac:dyDescent="0.25">
      <c r="A417" s="331" t="s">
        <v>106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15">
        <v>4607091388930</v>
      </c>
      <c r="E418" s="31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7"/>
      <c r="O418" s="317"/>
      <c r="P418" s="317"/>
      <c r="Q418" s="318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15">
        <v>4680115880054</v>
      </c>
      <c r="E419" s="31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7"/>
      <c r="O419" s="317"/>
      <c r="P419" s="317"/>
      <c r="Q419" s="31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3"/>
      <c r="M420" s="319" t="s">
        <v>43</v>
      </c>
      <c r="N420" s="320"/>
      <c r="O420" s="320"/>
      <c r="P420" s="320"/>
      <c r="Q420" s="320"/>
      <c r="R420" s="320"/>
      <c r="S420" s="321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x14ac:dyDescent="0.2">
      <c r="A421" s="322"/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3"/>
      <c r="M421" s="319" t="s">
        <v>43</v>
      </c>
      <c r="N421" s="320"/>
      <c r="O421" s="320"/>
      <c r="P421" s="320"/>
      <c r="Q421" s="320"/>
      <c r="R421" s="320"/>
      <c r="S421" s="321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customHeight="1" x14ac:dyDescent="0.25">
      <c r="A422" s="331" t="s">
        <v>75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15">
        <v>4680115883116</v>
      </c>
      <c r="E423" s="315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15">
        <v>4680115883093</v>
      </c>
      <c r="E424" s="31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15">
        <v>4680115883109</v>
      </c>
      <c r="E425" s="31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15">
        <v>4680115882072</v>
      </c>
      <c r="E426" s="315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345" t="s">
        <v>574</v>
      </c>
      <c r="N426" s="317"/>
      <c r="O426" s="317"/>
      <c r="P426" s="317"/>
      <c r="Q426" s="31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15">
        <v>4680115882102</v>
      </c>
      <c r="E427" s="31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346" t="s">
        <v>577</v>
      </c>
      <c r="N427" s="317"/>
      <c r="O427" s="317"/>
      <c r="P427" s="317"/>
      <c r="Q427" s="31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15">
        <v>4680115882096</v>
      </c>
      <c r="E428" s="315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339" t="s">
        <v>580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3"/>
      <c r="M429" s="319" t="s">
        <v>43</v>
      </c>
      <c r="N429" s="320"/>
      <c r="O429" s="320"/>
      <c r="P429" s="320"/>
      <c r="Q429" s="320"/>
      <c r="R429" s="320"/>
      <c r="S429" s="321"/>
      <c r="T429" s="43" t="s">
        <v>42</v>
      </c>
      <c r="U429" s="44">
        <f>IFERROR(U423/H423,"0")+IFERROR(U424/H424,"0")+IFERROR(U425/H425,"0")+IFERROR(U426/H426,"0")+IFERROR(U427/H427,"0")+IFERROR(U428/H428,"0")</f>
        <v>0</v>
      </c>
      <c r="V429" s="44">
        <f>IFERROR(V423/H423,"0")+IFERROR(V424/H424,"0")+IFERROR(V425/H425,"0")+IFERROR(V426/H426,"0")+IFERROR(V427/H427,"0")+IFERROR(V428/H428,"0")</f>
        <v>0</v>
      </c>
      <c r="W429" s="44">
        <f>IFERROR(IF(W423="",0,W423),"0")+IFERROR(IF(W424="",0,W424),"0")+IFERROR(IF(W425="",0,W425),"0")+IFERROR(IF(W426="",0,W426),"0")+IFERROR(IF(W427="",0,W427),"0")+IFERROR(IF(W428="",0,W428),"0")</f>
        <v>0</v>
      </c>
      <c r="X429" s="68"/>
      <c r="Y429" s="68"/>
    </row>
    <row r="430" spans="1:52" x14ac:dyDescent="0.2">
      <c r="A430" s="322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9" t="s">
        <v>43</v>
      </c>
      <c r="N430" s="320"/>
      <c r="O430" s="320"/>
      <c r="P430" s="320"/>
      <c r="Q430" s="320"/>
      <c r="R430" s="320"/>
      <c r="S430" s="321"/>
      <c r="T430" s="43" t="s">
        <v>0</v>
      </c>
      <c r="U430" s="44">
        <f>IFERROR(SUM(U423:U428),"0")</f>
        <v>0</v>
      </c>
      <c r="V430" s="44">
        <f>IFERROR(SUM(V423:V428),"0")</f>
        <v>0</v>
      </c>
      <c r="W430" s="43"/>
      <c r="X430" s="68"/>
      <c r="Y430" s="68"/>
    </row>
    <row r="431" spans="1:52" ht="14.25" customHeight="1" x14ac:dyDescent="0.25">
      <c r="A431" s="331" t="s">
        <v>79</v>
      </c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  <c r="T431" s="331"/>
      <c r="U431" s="331"/>
      <c r="V431" s="331"/>
      <c r="W431" s="331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15">
        <v>4607091383409</v>
      </c>
      <c r="E432" s="315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7"/>
      <c r="O432" s="317"/>
      <c r="P432" s="317"/>
      <c r="Q432" s="318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15">
        <v>4607091383416</v>
      </c>
      <c r="E433" s="315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3"/>
      <c r="M434" s="319" t="s">
        <v>43</v>
      </c>
      <c r="N434" s="320"/>
      <c r="O434" s="320"/>
      <c r="P434" s="320"/>
      <c r="Q434" s="320"/>
      <c r="R434" s="320"/>
      <c r="S434" s="32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22"/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3"/>
      <c r="M435" s="319" t="s">
        <v>43</v>
      </c>
      <c r="N435" s="320"/>
      <c r="O435" s="320"/>
      <c r="P435" s="320"/>
      <c r="Q435" s="320"/>
      <c r="R435" s="320"/>
      <c r="S435" s="32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36" t="s">
        <v>585</v>
      </c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55"/>
      <c r="Y436" s="55"/>
    </row>
    <row r="437" spans="1:52" ht="16.5" customHeight="1" x14ac:dyDescent="0.25">
      <c r="A437" s="330" t="s">
        <v>586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66"/>
      <c r="Y437" s="66"/>
    </row>
    <row r="438" spans="1:52" ht="14.25" customHeight="1" x14ac:dyDescent="0.25">
      <c r="A438" s="331" t="s">
        <v>113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15">
        <v>4680115881099</v>
      </c>
      <c r="E439" s="315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15">
        <v>4680115881150</v>
      </c>
      <c r="E440" s="315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3"/>
      <c r="M441" s="319" t="s">
        <v>43</v>
      </c>
      <c r="N441" s="320"/>
      <c r="O441" s="320"/>
      <c r="P441" s="320"/>
      <c r="Q441" s="320"/>
      <c r="R441" s="320"/>
      <c r="S441" s="321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2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9" t="s">
        <v>43</v>
      </c>
      <c r="N442" s="320"/>
      <c r="O442" s="320"/>
      <c r="P442" s="320"/>
      <c r="Q442" s="320"/>
      <c r="R442" s="320"/>
      <c r="S442" s="321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31" t="s">
        <v>106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15">
        <v>4680115881112</v>
      </c>
      <c r="E444" s="315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7"/>
      <c r="O444" s="317"/>
      <c r="P444" s="317"/>
      <c r="Q444" s="31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15">
        <v>4680115881129</v>
      </c>
      <c r="E445" s="315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7"/>
      <c r="O445" s="317"/>
      <c r="P445" s="317"/>
      <c r="Q445" s="318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3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22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31" t="s">
        <v>75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15">
        <v>4680115881167</v>
      </c>
      <c r="E449" s="315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7"/>
      <c r="O449" s="317"/>
      <c r="P449" s="317"/>
      <c r="Q449" s="31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15">
        <v>4680115881136</v>
      </c>
      <c r="E450" s="315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7"/>
      <c r="O450" s="317"/>
      <c r="P450" s="317"/>
      <c r="Q450" s="31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3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2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customHeight="1" x14ac:dyDescent="0.25">
      <c r="A453" s="331" t="s">
        <v>79</v>
      </c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  <c r="T453" s="331"/>
      <c r="U453" s="331"/>
      <c r="V453" s="331"/>
      <c r="W453" s="331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15">
        <v>4680115881068</v>
      </c>
      <c r="E454" s="315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7"/>
      <c r="O454" s="317"/>
      <c r="P454" s="317"/>
      <c r="Q454" s="31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15">
        <v>4680115881075</v>
      </c>
      <c r="E455" s="315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7"/>
      <c r="O455" s="317"/>
      <c r="P455" s="317"/>
      <c r="Q455" s="318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3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22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30" t="s">
        <v>603</v>
      </c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66"/>
      <c r="Y458" s="66"/>
    </row>
    <row r="459" spans="1:52" ht="14.25" customHeight="1" x14ac:dyDescent="0.25">
      <c r="A459" s="331" t="s">
        <v>79</v>
      </c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  <c r="T459" s="331"/>
      <c r="U459" s="331"/>
      <c r="V459" s="331"/>
      <c r="W459" s="331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15">
        <v>4680115880870</v>
      </c>
      <c r="E460" s="31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7"/>
      <c r="O460" s="317"/>
      <c r="P460" s="317"/>
      <c r="Q460" s="31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3"/>
      <c r="M461" s="319" t="s">
        <v>43</v>
      </c>
      <c r="N461" s="320"/>
      <c r="O461" s="320"/>
      <c r="P461" s="320"/>
      <c r="Q461" s="320"/>
      <c r="R461" s="320"/>
      <c r="S461" s="321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3"/>
      <c r="M462" s="319" t="s">
        <v>43</v>
      </c>
      <c r="N462" s="320"/>
      <c r="O462" s="320"/>
      <c r="P462" s="320"/>
      <c r="Q462" s="320"/>
      <c r="R462" s="320"/>
      <c r="S462" s="321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36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4057.9799999999996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4057.9799999999996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37</v>
      </c>
      <c r="N464" s="325"/>
      <c r="O464" s="325"/>
      <c r="P464" s="325"/>
      <c r="Q464" s="325"/>
      <c r="R464" s="325"/>
      <c r="S464" s="326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4466.3720000000012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4466.3720000000012</v>
      </c>
      <c r="W464" s="43"/>
      <c r="X464" s="68"/>
      <c r="Y464" s="68"/>
    </row>
    <row r="465" spans="1:28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38</v>
      </c>
      <c r="N465" s="325"/>
      <c r="O465" s="325"/>
      <c r="P465" s="325"/>
      <c r="Q465" s="325"/>
      <c r="R465" s="325"/>
      <c r="S465" s="326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11</v>
      </c>
      <c r="W465" s="43"/>
      <c r="X465" s="68"/>
      <c r="Y465" s="68"/>
    </row>
    <row r="466" spans="1:28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7"/>
      <c r="M466" s="324" t="s">
        <v>39</v>
      </c>
      <c r="N466" s="325"/>
      <c r="O466" s="325"/>
      <c r="P466" s="325"/>
      <c r="Q466" s="325"/>
      <c r="R466" s="325"/>
      <c r="S466" s="326"/>
      <c r="T466" s="43" t="s">
        <v>0</v>
      </c>
      <c r="U466" s="44">
        <f>GrossWeightTotal+PalletQtyTotal*25</f>
        <v>4741.3720000000012</v>
      </c>
      <c r="V466" s="44">
        <f>GrossWeightTotalR+PalletQtyTotalR*25</f>
        <v>4741.3720000000012</v>
      </c>
      <c r="W466" s="43"/>
      <c r="X466" s="68"/>
      <c r="Y466" s="68"/>
    </row>
    <row r="467" spans="1:28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7"/>
      <c r="M467" s="324" t="s">
        <v>40</v>
      </c>
      <c r="N467" s="325"/>
      <c r="O467" s="325"/>
      <c r="P467" s="325"/>
      <c r="Q467" s="325"/>
      <c r="R467" s="325"/>
      <c r="S467" s="326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1528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1528</v>
      </c>
      <c r="W467" s="43"/>
      <c r="X467" s="68"/>
      <c r="Y467" s="68"/>
    </row>
    <row r="468" spans="1:28" ht="14.25" x14ac:dyDescent="0.2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27"/>
      <c r="M468" s="324" t="s">
        <v>41</v>
      </c>
      <c r="N468" s="325"/>
      <c r="O468" s="325"/>
      <c r="P468" s="325"/>
      <c r="Q468" s="325"/>
      <c r="R468" s="325"/>
      <c r="S468" s="326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12.336090000000002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227</v>
      </c>
      <c r="H470" s="312" t="s">
        <v>227</v>
      </c>
      <c r="I470" s="312" t="s">
        <v>227</v>
      </c>
      <c r="J470" s="312" t="s">
        <v>227</v>
      </c>
      <c r="K470" s="312" t="s">
        <v>227</v>
      </c>
      <c r="L470" s="312" t="s">
        <v>227</v>
      </c>
      <c r="M470" s="312" t="s">
        <v>416</v>
      </c>
      <c r="N470" s="312" t="s">
        <v>416</v>
      </c>
      <c r="O470" s="312" t="s">
        <v>465</v>
      </c>
      <c r="P470" s="312" t="s">
        <v>465</v>
      </c>
      <c r="Q470" s="72" t="s">
        <v>543</v>
      </c>
      <c r="R470" s="312" t="s">
        <v>585</v>
      </c>
      <c r="S470" s="312" t="s">
        <v>585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218</v>
      </c>
      <c r="G471" s="312" t="s">
        <v>228</v>
      </c>
      <c r="H471" s="312" t="s">
        <v>235</v>
      </c>
      <c r="I471" s="312" t="s">
        <v>252</v>
      </c>
      <c r="J471" s="312" t="s">
        <v>308</v>
      </c>
      <c r="K471" s="312" t="s">
        <v>384</v>
      </c>
      <c r="L471" s="312" t="s">
        <v>401</v>
      </c>
      <c r="M471" s="312" t="s">
        <v>417</v>
      </c>
      <c r="N471" s="312" t="s">
        <v>442</v>
      </c>
      <c r="O471" s="312" t="s">
        <v>466</v>
      </c>
      <c r="P471" s="312" t="s">
        <v>519</v>
      </c>
      <c r="Q471" s="312" t="s">
        <v>543</v>
      </c>
      <c r="R471" s="312" t="s">
        <v>586</v>
      </c>
      <c r="S471" s="312" t="s">
        <v>603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75.599999999999994</v>
      </c>
      <c r="C473" s="53">
        <f>IFERROR(V46*1,"0")+IFERROR(V47*1,"0")</f>
        <v>162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317.24</v>
      </c>
      <c r="F473" s="53">
        <f>IFERROR(V118*1,"0")+IFERROR(V119*1,"0")+IFERROR(V120*1,"0")+IFERROR(V121*1,"0")</f>
        <v>0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1567.6799999999998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81</v>
      </c>
      <c r="K473" s="53">
        <f>IFERROR(V247*1,"0")+IFERROR(V248*1,"0")+IFERROR(V249*1,"0")+IFERROR(V250*1,"0")+IFERROR(V251*1,"0")+IFERROR(V252*1,"0")+IFERROR(V253*1,"0")+IFERROR(V257*1,"0")+IFERROR(V258*1,"0")</f>
        <v>115</v>
      </c>
      <c r="L473" s="53">
        <f>IFERROR(V263*1,"0")+IFERROR(V264*1,"0")+IFERROR(V268*1,"0")+IFERROR(V269*1,"0")+IFERROR(V270*1,"0")+IFERROR(V274*1,"0")+IFERROR(V278*1,"0")</f>
        <v>897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165.2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149.6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410.06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117.6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bb0b2827-4eb3-461f-8866-28597c48f473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2023-09-07T11:19:32Z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