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875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M460" i="1"/>
  <c r="U457" i="1"/>
  <c r="U456" i="1"/>
  <c r="V455" i="1"/>
  <c r="W455" i="1" s="1"/>
  <c r="M455" i="1"/>
  <c r="V454" i="1"/>
  <c r="W454" i="1" s="1"/>
  <c r="W456" i="1" s="1"/>
  <c r="M454" i="1"/>
  <c r="U452" i="1"/>
  <c r="U451" i="1"/>
  <c r="V450" i="1"/>
  <c r="W450" i="1" s="1"/>
  <c r="M450" i="1"/>
  <c r="V449" i="1"/>
  <c r="V451" i="1" s="1"/>
  <c r="M449" i="1"/>
  <c r="U447" i="1"/>
  <c r="U446" i="1"/>
  <c r="V445" i="1"/>
  <c r="W445" i="1" s="1"/>
  <c r="M445" i="1"/>
  <c r="V444" i="1"/>
  <c r="V446" i="1" s="1"/>
  <c r="M444" i="1"/>
  <c r="U442" i="1"/>
  <c r="U441" i="1"/>
  <c r="V440" i="1"/>
  <c r="W440" i="1" s="1"/>
  <c r="M440" i="1"/>
  <c r="V439" i="1"/>
  <c r="M439" i="1"/>
  <c r="U435" i="1"/>
  <c r="U434" i="1"/>
  <c r="V433" i="1"/>
  <c r="W433" i="1" s="1"/>
  <c r="M433" i="1"/>
  <c r="V432" i="1"/>
  <c r="W432" i="1" s="1"/>
  <c r="W434" i="1" s="1"/>
  <c r="M432" i="1"/>
  <c r="U430" i="1"/>
  <c r="U429" i="1"/>
  <c r="V428" i="1"/>
  <c r="W428" i="1" s="1"/>
  <c r="V427" i="1"/>
  <c r="W427" i="1" s="1"/>
  <c r="V426" i="1"/>
  <c r="W426" i="1" s="1"/>
  <c r="V425" i="1"/>
  <c r="W425" i="1" s="1"/>
  <c r="M425" i="1"/>
  <c r="V424" i="1"/>
  <c r="W424" i="1" s="1"/>
  <c r="M424" i="1"/>
  <c r="V423" i="1"/>
  <c r="W423" i="1" s="1"/>
  <c r="M423" i="1"/>
  <c r="U421" i="1"/>
  <c r="U420" i="1"/>
  <c r="V419" i="1"/>
  <c r="W419" i="1" s="1"/>
  <c r="M419" i="1"/>
  <c r="V418" i="1"/>
  <c r="M418" i="1"/>
  <c r="U416" i="1"/>
  <c r="U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M406" i="1"/>
  <c r="U402" i="1"/>
  <c r="U401" i="1"/>
  <c r="V400" i="1"/>
  <c r="M400" i="1"/>
  <c r="U398" i="1"/>
  <c r="U397" i="1"/>
  <c r="V396" i="1"/>
  <c r="M396" i="1"/>
  <c r="U394" i="1"/>
  <c r="U393" i="1"/>
  <c r="V392" i="1"/>
  <c r="W392" i="1" s="1"/>
  <c r="M392" i="1"/>
  <c r="V391" i="1"/>
  <c r="W391" i="1" s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W386" i="1" s="1"/>
  <c r="M386" i="1"/>
  <c r="U384" i="1"/>
  <c r="U383" i="1"/>
  <c r="V382" i="1"/>
  <c r="W382" i="1" s="1"/>
  <c r="M382" i="1"/>
  <c r="V381" i="1"/>
  <c r="V383" i="1" s="1"/>
  <c r="M381" i="1"/>
  <c r="U378" i="1"/>
  <c r="U377" i="1"/>
  <c r="V376" i="1"/>
  <c r="U374" i="1"/>
  <c r="U373" i="1"/>
  <c r="V372" i="1"/>
  <c r="W372" i="1" s="1"/>
  <c r="M372" i="1"/>
  <c r="V371" i="1"/>
  <c r="M371" i="1"/>
  <c r="V370" i="1"/>
  <c r="W370" i="1" s="1"/>
  <c r="M370" i="1"/>
  <c r="U368" i="1"/>
  <c r="U367" i="1"/>
  <c r="V366" i="1"/>
  <c r="V368" i="1" s="1"/>
  <c r="M366" i="1"/>
  <c r="U364" i="1"/>
  <c r="U363" i="1"/>
  <c r="V362" i="1"/>
  <c r="W362" i="1" s="1"/>
  <c r="M362" i="1"/>
  <c r="V361" i="1"/>
  <c r="W361" i="1" s="1"/>
  <c r="M361" i="1"/>
  <c r="V360" i="1"/>
  <c r="W360" i="1" s="1"/>
  <c r="M360" i="1"/>
  <c r="V359" i="1"/>
  <c r="M359" i="1"/>
  <c r="U357" i="1"/>
  <c r="U356" i="1"/>
  <c r="V355" i="1"/>
  <c r="W355" i="1" s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U341" i="1"/>
  <c r="U340" i="1"/>
  <c r="V339" i="1"/>
  <c r="W339" i="1" s="1"/>
  <c r="M339" i="1"/>
  <c r="V338" i="1"/>
  <c r="V340" i="1" s="1"/>
  <c r="M338" i="1"/>
  <c r="U334" i="1"/>
  <c r="U333" i="1"/>
  <c r="V332" i="1"/>
  <c r="M332" i="1"/>
  <c r="U330" i="1"/>
  <c r="U329" i="1"/>
  <c r="V328" i="1"/>
  <c r="W328" i="1" s="1"/>
  <c r="M328" i="1"/>
  <c r="V327" i="1"/>
  <c r="W327" i="1" s="1"/>
  <c r="M327" i="1"/>
  <c r="V326" i="1"/>
  <c r="M326" i="1"/>
  <c r="V325" i="1"/>
  <c r="W325" i="1" s="1"/>
  <c r="M325" i="1"/>
  <c r="U323" i="1"/>
  <c r="U322" i="1"/>
  <c r="V321" i="1"/>
  <c r="W321" i="1" s="1"/>
  <c r="M321" i="1"/>
  <c r="V320" i="1"/>
  <c r="V322" i="1" s="1"/>
  <c r="M320" i="1"/>
  <c r="U318" i="1"/>
  <c r="U317" i="1"/>
  <c r="V316" i="1"/>
  <c r="W316" i="1" s="1"/>
  <c r="M316" i="1"/>
  <c r="V315" i="1"/>
  <c r="W315" i="1" s="1"/>
  <c r="M315" i="1"/>
  <c r="V314" i="1"/>
  <c r="M314" i="1"/>
  <c r="V313" i="1"/>
  <c r="W313" i="1" s="1"/>
  <c r="M313" i="1"/>
  <c r="U310" i="1"/>
  <c r="U309" i="1"/>
  <c r="V308" i="1"/>
  <c r="V310" i="1" s="1"/>
  <c r="M308" i="1"/>
  <c r="U306" i="1"/>
  <c r="U305" i="1"/>
  <c r="V304" i="1"/>
  <c r="V306" i="1" s="1"/>
  <c r="M304" i="1"/>
  <c r="U302" i="1"/>
  <c r="U301" i="1"/>
  <c r="V300" i="1"/>
  <c r="V302" i="1" s="1"/>
  <c r="M300" i="1"/>
  <c r="U298" i="1"/>
  <c r="U297" i="1"/>
  <c r="V296" i="1"/>
  <c r="W296" i="1" s="1"/>
  <c r="M296" i="1"/>
  <c r="V295" i="1"/>
  <c r="V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M284" i="1"/>
  <c r="U280" i="1"/>
  <c r="U279" i="1"/>
  <c r="V278" i="1"/>
  <c r="M278" i="1"/>
  <c r="U276" i="1"/>
  <c r="U275" i="1"/>
  <c r="V274" i="1"/>
  <c r="M274" i="1"/>
  <c r="U272" i="1"/>
  <c r="U271" i="1"/>
  <c r="V270" i="1"/>
  <c r="W270" i="1" s="1"/>
  <c r="M270" i="1"/>
  <c r="V269" i="1"/>
  <c r="W269" i="1" s="1"/>
  <c r="M269" i="1"/>
  <c r="V268" i="1"/>
  <c r="M268" i="1"/>
  <c r="U266" i="1"/>
  <c r="U265" i="1"/>
  <c r="V264" i="1"/>
  <c r="W264" i="1" s="1"/>
  <c r="M264" i="1"/>
  <c r="V263" i="1"/>
  <c r="W263" i="1" s="1"/>
  <c r="W265" i="1" s="1"/>
  <c r="M263" i="1"/>
  <c r="U260" i="1"/>
  <c r="U259" i="1"/>
  <c r="V258" i="1"/>
  <c r="W258" i="1" s="1"/>
  <c r="M258" i="1"/>
  <c r="V257" i="1"/>
  <c r="V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M250" i="1"/>
  <c r="V249" i="1"/>
  <c r="W249" i="1" s="1"/>
  <c r="M249" i="1"/>
  <c r="V248" i="1"/>
  <c r="W248" i="1" s="1"/>
  <c r="M248" i="1"/>
  <c r="V247" i="1"/>
  <c r="M247" i="1"/>
  <c r="U244" i="1"/>
  <c r="U243" i="1"/>
  <c r="V242" i="1"/>
  <c r="W242" i="1" s="1"/>
  <c r="M242" i="1"/>
  <c r="V241" i="1"/>
  <c r="W241" i="1" s="1"/>
  <c r="M241" i="1"/>
  <c r="V240" i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M218" i="1"/>
  <c r="U216" i="1"/>
  <c r="U215" i="1"/>
  <c r="V214" i="1"/>
  <c r="W214" i="1" s="1"/>
  <c r="M214" i="1"/>
  <c r="W213" i="1"/>
  <c r="V213" i="1"/>
  <c r="M213" i="1"/>
  <c r="V212" i="1"/>
  <c r="W212" i="1" s="1"/>
  <c r="M212" i="1"/>
  <c r="V211" i="1"/>
  <c r="W211" i="1" s="1"/>
  <c r="M211" i="1"/>
  <c r="U209" i="1"/>
  <c r="U208" i="1"/>
  <c r="V207" i="1"/>
  <c r="V209" i="1" s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W189" i="1" s="1"/>
  <c r="M189" i="1"/>
  <c r="U186" i="1"/>
  <c r="U185" i="1"/>
  <c r="V184" i="1"/>
  <c r="W184" i="1" s="1"/>
  <c r="M184" i="1"/>
  <c r="V183" i="1"/>
  <c r="V186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M165" i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W156" i="1" s="1"/>
  <c r="M156" i="1"/>
  <c r="U154" i="1"/>
  <c r="U153" i="1"/>
  <c r="V152" i="1"/>
  <c r="W152" i="1" s="1"/>
  <c r="M152" i="1"/>
  <c r="V151" i="1"/>
  <c r="V154" i="1" s="1"/>
  <c r="U149" i="1"/>
  <c r="U148" i="1"/>
  <c r="V147" i="1"/>
  <c r="W147" i="1" s="1"/>
  <c r="M147" i="1"/>
  <c r="V146" i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W134" i="1" s="1"/>
  <c r="M134" i="1"/>
  <c r="U131" i="1"/>
  <c r="U130" i="1"/>
  <c r="V129" i="1"/>
  <c r="W129" i="1" s="1"/>
  <c r="M129" i="1"/>
  <c r="V128" i="1"/>
  <c r="W128" i="1" s="1"/>
  <c r="M128" i="1"/>
  <c r="V127" i="1"/>
  <c r="W127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M118" i="1"/>
  <c r="U115" i="1"/>
  <c r="U114" i="1"/>
  <c r="V113" i="1"/>
  <c r="W113" i="1" s="1"/>
  <c r="V112" i="1"/>
  <c r="W112" i="1" s="1"/>
  <c r="M112" i="1"/>
  <c r="V111" i="1"/>
  <c r="W111" i="1" s="1"/>
  <c r="M111" i="1"/>
  <c r="V110" i="1"/>
  <c r="M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U98" i="1"/>
  <c r="U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M88" i="1"/>
  <c r="U86" i="1"/>
  <c r="U85" i="1"/>
  <c r="V84" i="1"/>
  <c r="W84" i="1" s="1"/>
  <c r="M84" i="1"/>
  <c r="V83" i="1"/>
  <c r="W83" i="1" s="1"/>
  <c r="M83" i="1"/>
  <c r="V82" i="1"/>
  <c r="W82" i="1" s="1"/>
  <c r="V81" i="1"/>
  <c r="W81" i="1" s="1"/>
  <c r="V80" i="1"/>
  <c r="W80" i="1" s="1"/>
  <c r="M80" i="1"/>
  <c r="V79" i="1"/>
  <c r="W79" i="1" s="1"/>
  <c r="V78" i="1"/>
  <c r="W78" i="1" s="1"/>
  <c r="M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M59" i="1"/>
  <c r="U56" i="1"/>
  <c r="U55" i="1"/>
  <c r="V54" i="1"/>
  <c r="W54" i="1" s="1"/>
  <c r="V53" i="1"/>
  <c r="W53" i="1" s="1"/>
  <c r="M53" i="1"/>
  <c r="V52" i="1"/>
  <c r="W52" i="1" s="1"/>
  <c r="M52" i="1"/>
  <c r="U49" i="1"/>
  <c r="U48" i="1"/>
  <c r="V47" i="1"/>
  <c r="W47" i="1" s="1"/>
  <c r="M47" i="1"/>
  <c r="V46" i="1"/>
  <c r="C473" i="1" s="1"/>
  <c r="M46" i="1"/>
  <c r="U42" i="1"/>
  <c r="U41" i="1"/>
  <c r="V40" i="1"/>
  <c r="V41" i="1" s="1"/>
  <c r="M40" i="1"/>
  <c r="U38" i="1"/>
  <c r="U37" i="1"/>
  <c r="V36" i="1"/>
  <c r="W36" i="1" s="1"/>
  <c r="M36" i="1"/>
  <c r="V35" i="1"/>
  <c r="W35" i="1" s="1"/>
  <c r="W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V33" i="1" s="1"/>
  <c r="M26" i="1"/>
  <c r="U24" i="1"/>
  <c r="U23" i="1"/>
  <c r="V22" i="1"/>
  <c r="M22" i="1"/>
  <c r="H10" i="1"/>
  <c r="A9" i="1"/>
  <c r="F10" i="1" s="1"/>
  <c r="D7" i="1"/>
  <c r="N6" i="1"/>
  <c r="M2" i="1"/>
  <c r="V123" i="1" l="1"/>
  <c r="V107" i="1"/>
  <c r="I473" i="1"/>
  <c r="W300" i="1"/>
  <c r="W301" i="1" s="1"/>
  <c r="V301" i="1"/>
  <c r="W304" i="1"/>
  <c r="W305" i="1" s="1"/>
  <c r="V305" i="1"/>
  <c r="W308" i="1"/>
  <c r="W309" i="1" s="1"/>
  <c r="V309" i="1"/>
  <c r="V114" i="1"/>
  <c r="W130" i="1"/>
  <c r="W215" i="1"/>
  <c r="V237" i="1"/>
  <c r="W142" i="1"/>
  <c r="W231" i="1"/>
  <c r="W356" i="1"/>
  <c r="W393" i="1"/>
  <c r="U467" i="1"/>
  <c r="V37" i="1"/>
  <c r="E473" i="1"/>
  <c r="V85" i="1"/>
  <c r="V97" i="1"/>
  <c r="W100" i="1"/>
  <c r="W107" i="1" s="1"/>
  <c r="V160" i="1"/>
  <c r="V180" i="1"/>
  <c r="W207" i="1"/>
  <c r="W208" i="1" s="1"/>
  <c r="V208" i="1"/>
  <c r="W234" i="1"/>
  <c r="W237" i="1" s="1"/>
  <c r="W366" i="1"/>
  <c r="W367" i="1" s="1"/>
  <c r="V367" i="1"/>
  <c r="V430" i="1"/>
  <c r="V429" i="1"/>
  <c r="W444" i="1"/>
  <c r="W446" i="1" s="1"/>
  <c r="U466" i="1"/>
  <c r="W55" i="1"/>
  <c r="W85" i="1"/>
  <c r="W160" i="1"/>
  <c r="V465" i="1"/>
  <c r="V464" i="1"/>
  <c r="V32" i="1"/>
  <c r="V48" i="1"/>
  <c r="V56" i="1"/>
  <c r="V75" i="1"/>
  <c r="V86" i="1"/>
  <c r="V98" i="1"/>
  <c r="V108" i="1"/>
  <c r="V122" i="1"/>
  <c r="V130" i="1"/>
  <c r="V143" i="1"/>
  <c r="V181" i="1"/>
  <c r="W204" i="1"/>
  <c r="V224" i="1"/>
  <c r="V244" i="1"/>
  <c r="K473" i="1"/>
  <c r="V254" i="1"/>
  <c r="W247" i="1"/>
  <c r="W254" i="1" s="1"/>
  <c r="V266" i="1"/>
  <c r="V271" i="1"/>
  <c r="W268" i="1"/>
  <c r="W271" i="1" s="1"/>
  <c r="W314" i="1"/>
  <c r="W317" i="1" s="1"/>
  <c r="V318" i="1"/>
  <c r="W326" i="1"/>
  <c r="W329" i="1" s="1"/>
  <c r="V330" i="1"/>
  <c r="V357" i="1"/>
  <c r="V364" i="1"/>
  <c r="W359" i="1"/>
  <c r="W363" i="1" s="1"/>
  <c r="V363" i="1"/>
  <c r="W371" i="1"/>
  <c r="W373" i="1" s="1"/>
  <c r="V373" i="1"/>
  <c r="V435" i="1"/>
  <c r="V442" i="1"/>
  <c r="W439" i="1"/>
  <c r="W441" i="1" s="1"/>
  <c r="V441" i="1"/>
  <c r="F473" i="1"/>
  <c r="N473" i="1"/>
  <c r="H9" i="1"/>
  <c r="A10" i="1"/>
  <c r="V24" i="1"/>
  <c r="V38" i="1"/>
  <c r="V42" i="1"/>
  <c r="V115" i="1"/>
  <c r="V148" i="1"/>
  <c r="V153" i="1"/>
  <c r="V161" i="1"/>
  <c r="V185" i="1"/>
  <c r="V204" i="1"/>
  <c r="F9" i="1"/>
  <c r="J9" i="1"/>
  <c r="W22" i="1"/>
  <c r="W23" i="1" s="1"/>
  <c r="V23" i="1"/>
  <c r="U463" i="1"/>
  <c r="W26" i="1"/>
  <c r="W32" i="1" s="1"/>
  <c r="W40" i="1"/>
  <c r="W41" i="1" s="1"/>
  <c r="W46" i="1"/>
  <c r="W48" i="1" s="1"/>
  <c r="V49" i="1"/>
  <c r="D473" i="1"/>
  <c r="V55" i="1"/>
  <c r="W59" i="1"/>
  <c r="W75" i="1" s="1"/>
  <c r="V76" i="1"/>
  <c r="W88" i="1"/>
  <c r="W97" i="1" s="1"/>
  <c r="W110" i="1"/>
  <c r="W114" i="1" s="1"/>
  <c r="W118" i="1"/>
  <c r="W122" i="1" s="1"/>
  <c r="G473" i="1"/>
  <c r="V131" i="1"/>
  <c r="H473" i="1"/>
  <c r="V142" i="1"/>
  <c r="W146" i="1"/>
  <c r="W148" i="1" s="1"/>
  <c r="V149" i="1"/>
  <c r="W151" i="1"/>
  <c r="W153" i="1" s="1"/>
  <c r="W163" i="1"/>
  <c r="W180" i="1" s="1"/>
  <c r="W183" i="1"/>
  <c r="W185" i="1" s="1"/>
  <c r="V205" i="1"/>
  <c r="V215" i="1"/>
  <c r="V216" i="1"/>
  <c r="V225" i="1"/>
  <c r="W218" i="1"/>
  <c r="W224" i="1" s="1"/>
  <c r="V231" i="1"/>
  <c r="V232" i="1"/>
  <c r="V238" i="1"/>
  <c r="V243" i="1"/>
  <c r="W240" i="1"/>
  <c r="W243" i="1" s="1"/>
  <c r="V255" i="1"/>
  <c r="V260" i="1"/>
  <c r="W257" i="1"/>
  <c r="W259" i="1" s="1"/>
  <c r="L473" i="1"/>
  <c r="V272" i="1"/>
  <c r="V275" i="1"/>
  <c r="W274" i="1"/>
  <c r="W275" i="1" s="1"/>
  <c r="V276" i="1"/>
  <c r="V279" i="1"/>
  <c r="W278" i="1"/>
  <c r="W279" i="1" s="1"/>
  <c r="V280" i="1"/>
  <c r="M473" i="1"/>
  <c r="V292" i="1"/>
  <c r="W284" i="1"/>
  <c r="W292" i="1" s="1"/>
  <c r="V293" i="1"/>
  <c r="V298" i="1"/>
  <c r="W295" i="1"/>
  <c r="W297" i="1" s="1"/>
  <c r="V394" i="1"/>
  <c r="V397" i="1"/>
  <c r="W396" i="1"/>
  <c r="W397" i="1" s="1"/>
  <c r="V398" i="1"/>
  <c r="V401" i="1"/>
  <c r="W400" i="1"/>
  <c r="W401" i="1" s="1"/>
  <c r="V402" i="1"/>
  <c r="Q473" i="1"/>
  <c r="V415" i="1"/>
  <c r="W406" i="1"/>
  <c r="W415" i="1" s="1"/>
  <c r="V416" i="1"/>
  <c r="V421" i="1"/>
  <c r="W418" i="1"/>
  <c r="W420" i="1" s="1"/>
  <c r="V420" i="1"/>
  <c r="V457" i="1"/>
  <c r="S473" i="1"/>
  <c r="V461" i="1"/>
  <c r="W460" i="1"/>
  <c r="W461" i="1" s="1"/>
  <c r="V462" i="1"/>
  <c r="B473" i="1"/>
  <c r="J473" i="1"/>
  <c r="R473" i="1"/>
  <c r="V265" i="1"/>
  <c r="V317" i="1"/>
  <c r="V323" i="1"/>
  <c r="W320" i="1"/>
  <c r="W322" i="1" s="1"/>
  <c r="V329" i="1"/>
  <c r="V333" i="1"/>
  <c r="W332" i="1"/>
  <c r="W333" i="1" s="1"/>
  <c r="V334" i="1"/>
  <c r="O473" i="1"/>
  <c r="V341" i="1"/>
  <c r="W338" i="1"/>
  <c r="W340" i="1" s="1"/>
  <c r="V356" i="1"/>
  <c r="V374" i="1"/>
  <c r="V377" i="1"/>
  <c r="W376" i="1"/>
  <c r="W377" i="1" s="1"/>
  <c r="V378" i="1"/>
  <c r="V384" i="1"/>
  <c r="W381" i="1"/>
  <c r="W383" i="1" s="1"/>
  <c r="V393" i="1"/>
  <c r="W429" i="1"/>
  <c r="V434" i="1"/>
  <c r="V447" i="1"/>
  <c r="V452" i="1"/>
  <c r="W449" i="1"/>
  <c r="W451" i="1" s="1"/>
  <c r="V456" i="1"/>
  <c r="P473" i="1"/>
  <c r="W468" i="1" l="1"/>
  <c r="V467" i="1"/>
  <c r="V463" i="1"/>
  <c r="V466" i="1"/>
</calcChain>
</file>

<file path=xl/sharedStrings.xml><?xml version="1.0" encoding="utf-8"?>
<sst xmlns="http://schemas.openxmlformats.org/spreadsheetml/2006/main" count="1693" uniqueCount="649">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</sst>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3"/>
      <c r="O2" s="323"/>
      <c r="P2" s="323"/>
      <c r="Q2" s="323"/>
      <c r="R2" s="323"/>
      <c r="S2" s="323"/>
      <c r="T2" s="323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3"/>
      <c r="N3" s="323"/>
      <c r="O3" s="323"/>
      <c r="P3" s="323"/>
      <c r="Q3" s="323"/>
      <c r="R3" s="323"/>
      <c r="S3" s="323"/>
      <c r="T3" s="323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26"/>
      <c r="C5" s="327"/>
      <c r="D5" s="631"/>
      <c r="E5" s="632"/>
      <c r="F5" s="633" t="s">
        <v>9</v>
      </c>
      <c r="G5" s="327"/>
      <c r="H5" s="631" t="s">
        <v>648</v>
      </c>
      <c r="I5" s="634"/>
      <c r="J5" s="634"/>
      <c r="K5" s="632"/>
      <c r="M5" s="25" t="s">
        <v>10</v>
      </c>
      <c r="N5" s="627">
        <v>45179</v>
      </c>
      <c r="O5" s="605"/>
      <c r="Q5" s="635" t="s">
        <v>11</v>
      </c>
      <c r="R5" s="329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26"/>
      <c r="C6" s="327"/>
      <c r="D6" s="611" t="s">
        <v>620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Воскресенье</v>
      </c>
      <c r="O6" s="316"/>
      <c r="Q6" s="614" t="s">
        <v>16</v>
      </c>
      <c r="R6" s="329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6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3"/>
      <c r="R7" s="329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0"/>
      <c r="C8" s="321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0.45833333333333331</v>
      </c>
      <c r="O8" s="605"/>
      <c r="Q8" s="323"/>
      <c r="R8" s="329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3"/>
      <c r="R9" s="329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603" t="str">
        <f>IFERROR(VLOOKUP($D$10,Proxy,2,FALSE),"")</f>
        <v/>
      </c>
      <c r="I10" s="323"/>
      <c r="J10" s="323"/>
      <c r="K10" s="323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7"/>
      <c r="M12" s="25" t="s">
        <v>29</v>
      </c>
      <c r="N12" s="608"/>
      <c r="O12" s="609"/>
      <c r="P12" s="24"/>
      <c r="R12" s="25"/>
      <c r="S12" s="591"/>
      <c r="T12" s="323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7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7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7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7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23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01"/>
      <c r="Y20" s="301"/>
    </row>
    <row r="21" spans="1:52" ht="14.25" customHeight="1" x14ac:dyDescent="0.25">
      <c r="A21" s="333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6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19" t="s">
        <v>64</v>
      </c>
      <c r="N23" s="320"/>
      <c r="O23" s="320"/>
      <c r="P23" s="320"/>
      <c r="Q23" s="320"/>
      <c r="R23" s="320"/>
      <c r="S23" s="321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19" t="s">
        <v>64</v>
      </c>
      <c r="N24" s="320"/>
      <c r="O24" s="320"/>
      <c r="P24" s="320"/>
      <c r="Q24" s="320"/>
      <c r="R24" s="320"/>
      <c r="S24" s="321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3" t="s">
        <v>66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63</v>
      </c>
      <c r="U27" s="305">
        <v>40.32</v>
      </c>
      <c r="V27" s="306">
        <f t="shared" si="0"/>
        <v>40.32</v>
      </c>
      <c r="W27" s="37">
        <f t="shared" si="1"/>
        <v>0.12048</v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6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63</v>
      </c>
      <c r="U31" s="305">
        <v>40.32</v>
      </c>
      <c r="V31" s="306">
        <f t="shared" si="0"/>
        <v>40.32</v>
      </c>
      <c r="W31" s="37">
        <f t="shared" si="1"/>
        <v>0.12048</v>
      </c>
      <c r="X31" s="57"/>
      <c r="Y31" s="58"/>
      <c r="AC31" s="59"/>
      <c r="AZ31" s="66" t="s">
        <v>1</v>
      </c>
    </row>
    <row r="32" spans="1:52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19" t="s">
        <v>64</v>
      </c>
      <c r="N32" s="320"/>
      <c r="O32" s="320"/>
      <c r="P32" s="320"/>
      <c r="Q32" s="320"/>
      <c r="R32" s="320"/>
      <c r="S32" s="321"/>
      <c r="T32" s="38" t="s">
        <v>65</v>
      </c>
      <c r="U32" s="307">
        <f>IFERROR(U26/H26,"0")+IFERROR(U27/H27,"0")+IFERROR(U28/H28,"0")+IFERROR(U29/H29,"0")+IFERROR(U30/H30,"0")+IFERROR(U31/H31,"0")</f>
        <v>32</v>
      </c>
      <c r="V32" s="307">
        <f>IFERROR(V26/H26,"0")+IFERROR(V27/H27,"0")+IFERROR(V28/H28,"0")+IFERROR(V29/H29,"0")+IFERROR(V30/H30,"0")+IFERROR(V31/H31,"0")</f>
        <v>32</v>
      </c>
      <c r="W32" s="307">
        <f>IFERROR(IF(W26="",0,W26),"0")+IFERROR(IF(W27="",0,W27),"0")+IFERROR(IF(W28="",0,W28),"0")+IFERROR(IF(W29="",0,W29),"0")+IFERROR(IF(W30="",0,W30),"0")+IFERROR(IF(W31="",0,W31),"0")</f>
        <v>0.24096000000000001</v>
      </c>
      <c r="X32" s="308"/>
      <c r="Y32" s="30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19" t="s">
        <v>64</v>
      </c>
      <c r="N33" s="320"/>
      <c r="O33" s="320"/>
      <c r="P33" s="320"/>
      <c r="Q33" s="320"/>
      <c r="R33" s="320"/>
      <c r="S33" s="321"/>
      <c r="T33" s="38" t="s">
        <v>63</v>
      </c>
      <c r="U33" s="307">
        <f>IFERROR(SUM(U26:U31),"0")</f>
        <v>80.64</v>
      </c>
      <c r="V33" s="307">
        <f>IFERROR(SUM(V26:V31),"0")</f>
        <v>80.64</v>
      </c>
      <c r="W33" s="38"/>
      <c r="X33" s="308"/>
      <c r="Y33" s="308"/>
    </row>
    <row r="34" spans="1:52" ht="14.25" customHeight="1" x14ac:dyDescent="0.25">
      <c r="A34" s="333" t="s">
        <v>79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19" t="s">
        <v>64</v>
      </c>
      <c r="N37" s="320"/>
      <c r="O37" s="320"/>
      <c r="P37" s="320"/>
      <c r="Q37" s="320"/>
      <c r="R37" s="320"/>
      <c r="S37" s="321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19" t="s">
        <v>64</v>
      </c>
      <c r="N38" s="320"/>
      <c r="O38" s="320"/>
      <c r="P38" s="320"/>
      <c r="Q38" s="320"/>
      <c r="R38" s="320"/>
      <c r="S38" s="321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3" t="s">
        <v>87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19" t="s">
        <v>64</v>
      </c>
      <c r="N41" s="320"/>
      <c r="O41" s="320"/>
      <c r="P41" s="320"/>
      <c r="Q41" s="320"/>
      <c r="R41" s="320"/>
      <c r="S41" s="321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19" t="s">
        <v>64</v>
      </c>
      <c r="N42" s="320"/>
      <c r="O42" s="320"/>
      <c r="P42" s="320"/>
      <c r="Q42" s="320"/>
      <c r="R42" s="320"/>
      <c r="S42" s="321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01"/>
      <c r="Y44" s="301"/>
    </row>
    <row r="45" spans="1:52" ht="14.25" customHeight="1" x14ac:dyDescent="0.25">
      <c r="A45" s="333" t="s">
        <v>93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5">
        <v>4680115881440</v>
      </c>
      <c r="E46" s="316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8"/>
      <c r="O46" s="318"/>
      <c r="P46" s="318"/>
      <c r="Q46" s="316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5">
        <v>4680115881433</v>
      </c>
      <c r="E47" s="316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8"/>
      <c r="O47" s="318"/>
      <c r="P47" s="318"/>
      <c r="Q47" s="316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2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4"/>
      <c r="M48" s="319" t="s">
        <v>64</v>
      </c>
      <c r="N48" s="320"/>
      <c r="O48" s="320"/>
      <c r="P48" s="320"/>
      <c r="Q48" s="320"/>
      <c r="R48" s="320"/>
      <c r="S48" s="321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4"/>
      <c r="M49" s="319" t="s">
        <v>64</v>
      </c>
      <c r="N49" s="320"/>
      <c r="O49" s="320"/>
      <c r="P49" s="320"/>
      <c r="Q49" s="320"/>
      <c r="R49" s="320"/>
      <c r="S49" s="321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01"/>
      <c r="Y50" s="301"/>
    </row>
    <row r="51" spans="1:52" ht="14.25" customHeight="1" x14ac:dyDescent="0.25">
      <c r="A51" s="333" t="s">
        <v>100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5">
        <v>4680115881426</v>
      </c>
      <c r="E52" s="316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8"/>
      <c r="O52" s="318"/>
      <c r="P52" s="318"/>
      <c r="Q52" s="316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5">
        <v>4680115881419</v>
      </c>
      <c r="E53" s="316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8"/>
      <c r="O53" s="318"/>
      <c r="P53" s="318"/>
      <c r="Q53" s="316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5">
        <v>4680115881525</v>
      </c>
      <c r="E54" s="316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18"/>
      <c r="O54" s="318"/>
      <c r="P54" s="318"/>
      <c r="Q54" s="316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2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4"/>
      <c r="M55" s="319" t="s">
        <v>64</v>
      </c>
      <c r="N55" s="320"/>
      <c r="O55" s="320"/>
      <c r="P55" s="320"/>
      <c r="Q55" s="320"/>
      <c r="R55" s="320"/>
      <c r="S55" s="321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23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4"/>
      <c r="M56" s="319" t="s">
        <v>64</v>
      </c>
      <c r="N56" s="320"/>
      <c r="O56" s="320"/>
      <c r="P56" s="320"/>
      <c r="Q56" s="320"/>
      <c r="R56" s="320"/>
      <c r="S56" s="321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01"/>
      <c r="Y57" s="301"/>
    </row>
    <row r="58" spans="1:52" ht="14.25" customHeight="1" x14ac:dyDescent="0.25">
      <c r="A58" s="333" t="s">
        <v>100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15">
        <v>4607091382945</v>
      </c>
      <c r="E59" s="316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8"/>
      <c r="O59" s="318"/>
      <c r="P59" s="318"/>
      <c r="Q59" s="316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15">
        <v>4607091385670</v>
      </c>
      <c r="E60" s="316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8"/>
      <c r="O60" s="318"/>
      <c r="P60" s="318"/>
      <c r="Q60" s="316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15">
        <v>4680115881327</v>
      </c>
      <c r="E61" s="316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8"/>
      <c r="O61" s="318"/>
      <c r="P61" s="318"/>
      <c r="Q61" s="316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15">
        <v>4607091388312</v>
      </c>
      <c r="E62" s="316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8"/>
      <c r="O62" s="318"/>
      <c r="P62" s="318"/>
      <c r="Q62" s="316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15">
        <v>4680115882133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8"/>
      <c r="O63" s="318"/>
      <c r="P63" s="318"/>
      <c r="Q63" s="316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15">
        <v>4607091382952</v>
      </c>
      <c r="E64" s="316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8"/>
      <c r="O64" s="318"/>
      <c r="P64" s="318"/>
      <c r="Q64" s="316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15">
        <v>4607091385687</v>
      </c>
      <c r="E65" s="316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8"/>
      <c r="O65" s="318"/>
      <c r="P65" s="318"/>
      <c r="Q65" s="316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15">
        <v>4680115882539</v>
      </c>
      <c r="E66" s="316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8"/>
      <c r="O66" s="318"/>
      <c r="P66" s="318"/>
      <c r="Q66" s="316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15">
        <v>4607091384604</v>
      </c>
      <c r="E67" s="316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8"/>
      <c r="O67" s="318"/>
      <c r="P67" s="318"/>
      <c r="Q67" s="316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15">
        <v>4680115880283</v>
      </c>
      <c r="E68" s="316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8"/>
      <c r="O68" s="318"/>
      <c r="P68" s="318"/>
      <c r="Q68" s="316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15">
        <v>4680115881518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8"/>
      <c r="O69" s="318"/>
      <c r="P69" s="318"/>
      <c r="Q69" s="316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15">
        <v>4680115881303</v>
      </c>
      <c r="E70" s="316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8"/>
      <c r="O70" s="318"/>
      <c r="P70" s="318"/>
      <c r="Q70" s="316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15">
        <v>4607091388466</v>
      </c>
      <c r="E71" s="316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8"/>
      <c r="O71" s="318"/>
      <c r="P71" s="318"/>
      <c r="Q71" s="316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15">
        <v>4680115880269</v>
      </c>
      <c r="E72" s="316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8"/>
      <c r="O72" s="318"/>
      <c r="P72" s="318"/>
      <c r="Q72" s="316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15">
        <v>4680115880429</v>
      </c>
      <c r="E73" s="316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8"/>
      <c r="O73" s="318"/>
      <c r="P73" s="318"/>
      <c r="Q73" s="316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15">
        <v>4680115881457</v>
      </c>
      <c r="E74" s="316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8"/>
      <c r="O74" s="318"/>
      <c r="P74" s="318"/>
      <c r="Q74" s="316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2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4"/>
      <c r="M75" s="319" t="s">
        <v>64</v>
      </c>
      <c r="N75" s="320"/>
      <c r="O75" s="320"/>
      <c r="P75" s="320"/>
      <c r="Q75" s="320"/>
      <c r="R75" s="320"/>
      <c r="S75" s="321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23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4"/>
      <c r="M76" s="319" t="s">
        <v>64</v>
      </c>
      <c r="N76" s="320"/>
      <c r="O76" s="320"/>
      <c r="P76" s="320"/>
      <c r="Q76" s="320"/>
      <c r="R76" s="320"/>
      <c r="S76" s="321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33" t="s">
        <v>93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02"/>
      <c r="Y77" s="302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15">
        <v>4607091388442</v>
      </c>
      <c r="E78" s="316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8"/>
      <c r="O78" s="318"/>
      <c r="P78" s="318"/>
      <c r="Q78" s="316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15">
        <v>4607091384789</v>
      </c>
      <c r="E79" s="316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146</v>
      </c>
      <c r="N79" s="318"/>
      <c r="O79" s="318"/>
      <c r="P79" s="318"/>
      <c r="Q79" s="316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15">
        <v>4680115881488</v>
      </c>
      <c r="E80" s="316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8"/>
      <c r="O80" s="318"/>
      <c r="P80" s="318"/>
      <c r="Q80" s="316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15">
        <v>4607091384765</v>
      </c>
      <c r="E81" s="316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151</v>
      </c>
      <c r="N81" s="318"/>
      <c r="O81" s="318"/>
      <c r="P81" s="318"/>
      <c r="Q81" s="316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15">
        <v>4680115882775</v>
      </c>
      <c r="E82" s="316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538" t="s">
        <v>154</v>
      </c>
      <c r="N82" s="318"/>
      <c r="O82" s="318"/>
      <c r="P82" s="318"/>
      <c r="Q82" s="316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15">
        <v>4680115880658</v>
      </c>
      <c r="E83" s="316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8"/>
      <c r="O83" s="318"/>
      <c r="P83" s="318"/>
      <c r="Q83" s="316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15">
        <v>4607091381962</v>
      </c>
      <c r="E84" s="316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8"/>
      <c r="O84" s="318"/>
      <c r="P84" s="318"/>
      <c r="Q84" s="316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22"/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4"/>
      <c r="M85" s="319" t="s">
        <v>64</v>
      </c>
      <c r="N85" s="320"/>
      <c r="O85" s="320"/>
      <c r="P85" s="320"/>
      <c r="Q85" s="320"/>
      <c r="R85" s="320"/>
      <c r="S85" s="321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23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4"/>
      <c r="M86" s="319" t="s">
        <v>64</v>
      </c>
      <c r="N86" s="320"/>
      <c r="O86" s="320"/>
      <c r="P86" s="320"/>
      <c r="Q86" s="320"/>
      <c r="R86" s="320"/>
      <c r="S86" s="321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33" t="s">
        <v>59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02"/>
      <c r="Y87" s="302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15">
        <v>4607091387667</v>
      </c>
      <c r="E88" s="316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8"/>
      <c r="O88" s="318"/>
      <c r="P88" s="318"/>
      <c r="Q88" s="316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15">
        <v>4607091387636</v>
      </c>
      <c r="E89" s="316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8"/>
      <c r="O89" s="318"/>
      <c r="P89" s="318"/>
      <c r="Q89" s="316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15">
        <v>4607091384727</v>
      </c>
      <c r="E90" s="316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8"/>
      <c r="O90" s="318"/>
      <c r="P90" s="318"/>
      <c r="Q90" s="316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15">
        <v>4607091386745</v>
      </c>
      <c r="E91" s="316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8"/>
      <c r="O91" s="318"/>
      <c r="P91" s="318"/>
      <c r="Q91" s="316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15">
        <v>4607091382426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15">
        <v>4607091386547</v>
      </c>
      <c r="E93" s="316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8"/>
      <c r="O93" s="318"/>
      <c r="P93" s="318"/>
      <c r="Q93" s="316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15">
        <v>4607091384703</v>
      </c>
      <c r="E94" s="316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8"/>
      <c r="O94" s="318"/>
      <c r="P94" s="318"/>
      <c r="Q94" s="316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15">
        <v>4607091384734</v>
      </c>
      <c r="E95" s="316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8"/>
      <c r="O95" s="318"/>
      <c r="P95" s="318"/>
      <c r="Q95" s="316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15">
        <v>4607091382464</v>
      </c>
      <c r="E96" s="316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8"/>
      <c r="O96" s="318"/>
      <c r="P96" s="318"/>
      <c r="Q96" s="316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22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4"/>
      <c r="M97" s="319" t="s">
        <v>64</v>
      </c>
      <c r="N97" s="320"/>
      <c r="O97" s="320"/>
      <c r="P97" s="320"/>
      <c r="Q97" s="320"/>
      <c r="R97" s="320"/>
      <c r="S97" s="321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4"/>
      <c r="M98" s="319" t="s">
        <v>64</v>
      </c>
      <c r="N98" s="320"/>
      <c r="O98" s="320"/>
      <c r="P98" s="320"/>
      <c r="Q98" s="320"/>
      <c r="R98" s="320"/>
      <c r="S98" s="321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33" t="s">
        <v>66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02"/>
      <c r="Y99" s="302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15">
        <v>4607091386967</v>
      </c>
      <c r="E100" s="316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179</v>
      </c>
      <c r="N100" s="318"/>
      <c r="O100" s="318"/>
      <c r="P100" s="318"/>
      <c r="Q100" s="316"/>
      <c r="R100" s="35"/>
      <c r="S100" s="35"/>
      <c r="T100" s="36" t="s">
        <v>63</v>
      </c>
      <c r="U100" s="305">
        <v>50</v>
      </c>
      <c r="V100" s="306">
        <f t="shared" ref="V100:V106" si="6">IFERROR(IF(U100="",0,CEILING((U100/$H100),1)*$H100),"")</f>
        <v>56.699999999999996</v>
      </c>
      <c r="W100" s="37">
        <f>IFERROR(IF(V100=0,"",ROUNDUP(V100/H100,0)*0.02175),"")</f>
        <v>0.15225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15">
        <v>4607091385304</v>
      </c>
      <c r="E101" s="316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8"/>
      <c r="O101" s="318"/>
      <c r="P101" s="318"/>
      <c r="Q101" s="316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15">
        <v>4607091386264</v>
      </c>
      <c r="E102" s="316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8"/>
      <c r="O102" s="318"/>
      <c r="P102" s="318"/>
      <c r="Q102" s="316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15">
        <v>4607091385731</v>
      </c>
      <c r="E103" s="316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186</v>
      </c>
      <c r="N103" s="318"/>
      <c r="O103" s="318"/>
      <c r="P103" s="318"/>
      <c r="Q103" s="316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15">
        <v>4680115880214</v>
      </c>
      <c r="E104" s="316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189</v>
      </c>
      <c r="N104" s="318"/>
      <c r="O104" s="318"/>
      <c r="P104" s="318"/>
      <c r="Q104" s="316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15">
        <v>4680115880894</v>
      </c>
      <c r="E105" s="316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192</v>
      </c>
      <c r="N105" s="318"/>
      <c r="O105" s="318"/>
      <c r="P105" s="318"/>
      <c r="Q105" s="316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15">
        <v>4607091385427</v>
      </c>
      <c r="E106" s="316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8"/>
      <c r="O106" s="318"/>
      <c r="P106" s="318"/>
      <c r="Q106" s="316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2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4"/>
      <c r="M107" s="319" t="s">
        <v>64</v>
      </c>
      <c r="N107" s="320"/>
      <c r="O107" s="320"/>
      <c r="P107" s="320"/>
      <c r="Q107" s="320"/>
      <c r="R107" s="320"/>
      <c r="S107" s="321"/>
      <c r="T107" s="38" t="s">
        <v>65</v>
      </c>
      <c r="U107" s="307">
        <f>IFERROR(U100/H100,"0")+IFERROR(U101/H101,"0")+IFERROR(U102/H102,"0")+IFERROR(U103/H103,"0")+IFERROR(U104/H104,"0")+IFERROR(U105/H105,"0")+IFERROR(U106/H106,"0")</f>
        <v>6.1728395061728394</v>
      </c>
      <c r="V107" s="307">
        <f>IFERROR(V100/H100,"0")+IFERROR(V101/H101,"0")+IFERROR(V102/H102,"0")+IFERROR(V103/H103,"0")+IFERROR(V104/H104,"0")+IFERROR(V105/H105,"0")+IFERROR(V106/H106,"0")</f>
        <v>7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0.15225</v>
      </c>
      <c r="X107" s="308"/>
      <c r="Y107" s="308"/>
    </row>
    <row r="108" spans="1:52" x14ac:dyDescent="0.2">
      <c r="A108" s="323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4"/>
      <c r="M108" s="319" t="s">
        <v>64</v>
      </c>
      <c r="N108" s="320"/>
      <c r="O108" s="320"/>
      <c r="P108" s="320"/>
      <c r="Q108" s="320"/>
      <c r="R108" s="320"/>
      <c r="S108" s="321"/>
      <c r="T108" s="38" t="s">
        <v>63</v>
      </c>
      <c r="U108" s="307">
        <f>IFERROR(SUM(U100:U106),"0")</f>
        <v>50</v>
      </c>
      <c r="V108" s="307">
        <f>IFERROR(SUM(V100:V106),"0")</f>
        <v>56.699999999999996</v>
      </c>
      <c r="W108" s="38"/>
      <c r="X108" s="308"/>
      <c r="Y108" s="308"/>
    </row>
    <row r="109" spans="1:52" ht="14.25" customHeight="1" x14ac:dyDescent="0.25">
      <c r="A109" s="333" t="s">
        <v>195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02"/>
      <c r="Y109" s="302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15">
        <v>4607091383065</v>
      </c>
      <c r="E110" s="316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8"/>
      <c r="O110" s="318"/>
      <c r="P110" s="318"/>
      <c r="Q110" s="316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15">
        <v>4680115881532</v>
      </c>
      <c r="E111" s="316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8"/>
      <c r="O111" s="318"/>
      <c r="P111" s="318"/>
      <c r="Q111" s="316"/>
      <c r="R111" s="35"/>
      <c r="S111" s="35"/>
      <c r="T111" s="36" t="s">
        <v>63</v>
      </c>
      <c r="U111" s="305">
        <v>50</v>
      </c>
      <c r="V111" s="306">
        <f>IFERROR(IF(U111="",0,CEILING((U111/$H111),1)*$H111),"")</f>
        <v>56.699999999999996</v>
      </c>
      <c r="W111" s="37">
        <f>IFERROR(IF(V111=0,"",ROUNDUP(V111/H111,0)*0.02175),"")</f>
        <v>0.15225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15">
        <v>4680115880238</v>
      </c>
      <c r="E112" s="316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8"/>
      <c r="O112" s="318"/>
      <c r="P112" s="318"/>
      <c r="Q112" s="316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15">
        <v>4680115881464</v>
      </c>
      <c r="E113" s="316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515" t="s">
        <v>204</v>
      </c>
      <c r="N113" s="318"/>
      <c r="O113" s="318"/>
      <c r="P113" s="318"/>
      <c r="Q113" s="316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4"/>
      <c r="M114" s="319" t="s">
        <v>64</v>
      </c>
      <c r="N114" s="320"/>
      <c r="O114" s="320"/>
      <c r="P114" s="320"/>
      <c r="Q114" s="320"/>
      <c r="R114" s="320"/>
      <c r="S114" s="321"/>
      <c r="T114" s="38" t="s">
        <v>65</v>
      </c>
      <c r="U114" s="307">
        <f>IFERROR(U110/H110,"0")+IFERROR(U111/H111,"0")+IFERROR(U112/H112,"0")+IFERROR(U113/H113,"0")</f>
        <v>6.1728395061728394</v>
      </c>
      <c r="V114" s="307">
        <f>IFERROR(V110/H110,"0")+IFERROR(V111/H111,"0")+IFERROR(V112/H112,"0")+IFERROR(V113/H113,"0")</f>
        <v>7</v>
      </c>
      <c r="W114" s="307">
        <f>IFERROR(IF(W110="",0,W110),"0")+IFERROR(IF(W111="",0,W111),"0")+IFERROR(IF(W112="",0,W112),"0")+IFERROR(IF(W113="",0,W113),"0")</f>
        <v>0.15225</v>
      </c>
      <c r="X114" s="308"/>
      <c r="Y114" s="308"/>
    </row>
    <row r="115" spans="1:52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4"/>
      <c r="M115" s="319" t="s">
        <v>64</v>
      </c>
      <c r="N115" s="320"/>
      <c r="O115" s="320"/>
      <c r="P115" s="320"/>
      <c r="Q115" s="320"/>
      <c r="R115" s="320"/>
      <c r="S115" s="321"/>
      <c r="T115" s="38" t="s">
        <v>63</v>
      </c>
      <c r="U115" s="307">
        <f>IFERROR(SUM(U110:U113),"0")</f>
        <v>50</v>
      </c>
      <c r="V115" s="307">
        <f>IFERROR(SUM(V110:V113),"0")</f>
        <v>56.699999999999996</v>
      </c>
      <c r="W115" s="38"/>
      <c r="X115" s="308"/>
      <c r="Y115" s="308"/>
    </row>
    <row r="116" spans="1:52" ht="16.5" customHeight="1" x14ac:dyDescent="0.25">
      <c r="A116" s="332" t="s">
        <v>205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01"/>
      <c r="Y116" s="301"/>
    </row>
    <row r="117" spans="1:52" ht="14.25" customHeight="1" x14ac:dyDescent="0.25">
      <c r="A117" s="333" t="s">
        <v>66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02"/>
      <c r="Y117" s="302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15">
        <v>4607091385168</v>
      </c>
      <c r="E118" s="316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8"/>
      <c r="O118" s="318"/>
      <c r="P118" s="318"/>
      <c r="Q118" s="316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15">
        <v>4607091383256</v>
      </c>
      <c r="E119" s="316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8"/>
      <c r="O119" s="318"/>
      <c r="P119" s="318"/>
      <c r="Q119" s="316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15">
        <v>4607091385748</v>
      </c>
      <c r="E120" s="316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8"/>
      <c r="O120" s="318"/>
      <c r="P120" s="318"/>
      <c r="Q120" s="316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15">
        <v>4607091384581</v>
      </c>
      <c r="E121" s="316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8"/>
      <c r="O121" s="318"/>
      <c r="P121" s="318"/>
      <c r="Q121" s="316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2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4"/>
      <c r="M122" s="319" t="s">
        <v>64</v>
      </c>
      <c r="N122" s="320"/>
      <c r="O122" s="320"/>
      <c r="P122" s="320"/>
      <c r="Q122" s="320"/>
      <c r="R122" s="320"/>
      <c r="S122" s="321"/>
      <c r="T122" s="38" t="s">
        <v>65</v>
      </c>
      <c r="U122" s="307">
        <f>IFERROR(U118/H118,"0")+IFERROR(U119/H119,"0")+IFERROR(U120/H120,"0")+IFERROR(U121/H121,"0")</f>
        <v>0</v>
      </c>
      <c r="V122" s="307">
        <f>IFERROR(V118/H118,"0")+IFERROR(V119/H119,"0")+IFERROR(V120/H120,"0")+IFERROR(V121/H121,"0")</f>
        <v>0</v>
      </c>
      <c r="W122" s="307">
        <f>IFERROR(IF(W118="",0,W118),"0")+IFERROR(IF(W119="",0,W119),"0")+IFERROR(IF(W120="",0,W120),"0")+IFERROR(IF(W121="",0,W121),"0")</f>
        <v>0</v>
      </c>
      <c r="X122" s="308"/>
      <c r="Y122" s="308"/>
    </row>
    <row r="123" spans="1:52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4"/>
      <c r="M123" s="319" t="s">
        <v>64</v>
      </c>
      <c r="N123" s="320"/>
      <c r="O123" s="320"/>
      <c r="P123" s="320"/>
      <c r="Q123" s="320"/>
      <c r="R123" s="320"/>
      <c r="S123" s="321"/>
      <c r="T123" s="38" t="s">
        <v>63</v>
      </c>
      <c r="U123" s="307">
        <f>IFERROR(SUM(U118:U121),"0")</f>
        <v>0</v>
      </c>
      <c r="V123" s="307">
        <f>IFERROR(SUM(V118:V121),"0")</f>
        <v>0</v>
      </c>
      <c r="W123" s="38"/>
      <c r="X123" s="308"/>
      <c r="Y123" s="308"/>
    </row>
    <row r="124" spans="1:52" ht="27.75" customHeight="1" x14ac:dyDescent="0.2">
      <c r="A124" s="338" t="s">
        <v>214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49"/>
      <c r="Y124" s="49"/>
    </row>
    <row r="125" spans="1:52" ht="16.5" customHeight="1" x14ac:dyDescent="0.25">
      <c r="A125" s="332" t="s">
        <v>215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01"/>
      <c r="Y125" s="301"/>
    </row>
    <row r="126" spans="1:52" ht="14.25" customHeight="1" x14ac:dyDescent="0.25">
      <c r="A126" s="333" t="s">
        <v>100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02"/>
      <c r="Y126" s="302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15">
        <v>4607091383423</v>
      </c>
      <c r="E127" s="316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8"/>
      <c r="O127" s="318"/>
      <c r="P127" s="318"/>
      <c r="Q127" s="316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15">
        <v>4607091381405</v>
      </c>
      <c r="E128" s="316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8"/>
      <c r="O128" s="318"/>
      <c r="P128" s="318"/>
      <c r="Q128" s="316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15">
        <v>4607091386516</v>
      </c>
      <c r="E129" s="316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8"/>
      <c r="O129" s="318"/>
      <c r="P129" s="318"/>
      <c r="Q129" s="316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4"/>
      <c r="M130" s="319" t="s">
        <v>64</v>
      </c>
      <c r="N130" s="320"/>
      <c r="O130" s="320"/>
      <c r="P130" s="320"/>
      <c r="Q130" s="320"/>
      <c r="R130" s="320"/>
      <c r="S130" s="321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4"/>
      <c r="M131" s="319" t="s">
        <v>64</v>
      </c>
      <c r="N131" s="320"/>
      <c r="O131" s="320"/>
      <c r="P131" s="320"/>
      <c r="Q131" s="320"/>
      <c r="R131" s="320"/>
      <c r="S131" s="321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32" t="s">
        <v>222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01"/>
      <c r="Y132" s="301"/>
    </row>
    <row r="133" spans="1:52" ht="14.25" customHeight="1" x14ac:dyDescent="0.25">
      <c r="A133" s="333" t="s">
        <v>59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02"/>
      <c r="Y133" s="302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15">
        <v>4680115880993</v>
      </c>
      <c r="E134" s="316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8"/>
      <c r="O134" s="318"/>
      <c r="P134" s="318"/>
      <c r="Q134" s="316"/>
      <c r="R134" s="35"/>
      <c r="S134" s="35"/>
      <c r="T134" s="36" t="s">
        <v>63</v>
      </c>
      <c r="U134" s="305">
        <v>150</v>
      </c>
      <c r="V134" s="306">
        <f t="shared" ref="V134:V141" si="7">IFERROR(IF(U134="",0,CEILING((U134/$H134),1)*$H134),"")</f>
        <v>151.20000000000002</v>
      </c>
      <c r="W134" s="37">
        <f>IFERROR(IF(V134=0,"",ROUNDUP(V134/H134,0)*0.00753),"")</f>
        <v>0.27107999999999999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15">
        <v>4680115881761</v>
      </c>
      <c r="E135" s="316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8"/>
      <c r="O135" s="318"/>
      <c r="P135" s="318"/>
      <c r="Q135" s="316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15">
        <v>4680115881563</v>
      </c>
      <c r="E136" s="316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8"/>
      <c r="O136" s="318"/>
      <c r="P136" s="318"/>
      <c r="Q136" s="316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15">
        <v>4680115880986</v>
      </c>
      <c r="E137" s="316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8"/>
      <c r="O137" s="318"/>
      <c r="P137" s="318"/>
      <c r="Q137" s="316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15">
        <v>4680115880207</v>
      </c>
      <c r="E138" s="316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8"/>
      <c r="O138" s="318"/>
      <c r="P138" s="318"/>
      <c r="Q138" s="316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15">
        <v>4680115881785</v>
      </c>
      <c r="E139" s="316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8"/>
      <c r="O139" s="318"/>
      <c r="P139" s="318"/>
      <c r="Q139" s="316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15">
        <v>4680115881679</v>
      </c>
      <c r="E140" s="316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8"/>
      <c r="O140" s="318"/>
      <c r="P140" s="318"/>
      <c r="Q140" s="316"/>
      <c r="R140" s="35"/>
      <c r="S140" s="35"/>
      <c r="T140" s="36" t="s">
        <v>63</v>
      </c>
      <c r="U140" s="305">
        <v>21</v>
      </c>
      <c r="V140" s="306">
        <f t="shared" si="7"/>
        <v>21</v>
      </c>
      <c r="W140" s="37">
        <f>IFERROR(IF(V140=0,"",ROUNDUP(V140/H140,0)*0.00502),"")</f>
        <v>5.0200000000000002E-2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15">
        <v>4680115880191</v>
      </c>
      <c r="E141" s="316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8"/>
      <c r="O141" s="318"/>
      <c r="P141" s="318"/>
      <c r="Q141" s="316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2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4"/>
      <c r="M142" s="319" t="s">
        <v>64</v>
      </c>
      <c r="N142" s="320"/>
      <c r="O142" s="320"/>
      <c r="P142" s="320"/>
      <c r="Q142" s="320"/>
      <c r="R142" s="320"/>
      <c r="S142" s="321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45.714285714285715</v>
      </c>
      <c r="V142" s="307">
        <f>IFERROR(V134/H134,"0")+IFERROR(V135/H135,"0")+IFERROR(V136/H136,"0")+IFERROR(V137/H137,"0")+IFERROR(V138/H138,"0")+IFERROR(V139/H139,"0")+IFERROR(V140/H140,"0")+IFERROR(V141/H141,"0")</f>
        <v>46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0.32128000000000001</v>
      </c>
      <c r="X142" s="308"/>
      <c r="Y142" s="308"/>
    </row>
    <row r="143" spans="1:52" x14ac:dyDescent="0.2">
      <c r="A143" s="323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4"/>
      <c r="M143" s="319" t="s">
        <v>64</v>
      </c>
      <c r="N143" s="320"/>
      <c r="O143" s="320"/>
      <c r="P143" s="320"/>
      <c r="Q143" s="320"/>
      <c r="R143" s="320"/>
      <c r="S143" s="321"/>
      <c r="T143" s="38" t="s">
        <v>63</v>
      </c>
      <c r="U143" s="307">
        <f>IFERROR(SUM(U134:U141),"0")</f>
        <v>171</v>
      </c>
      <c r="V143" s="307">
        <f>IFERROR(SUM(V134:V141),"0")</f>
        <v>172.20000000000002</v>
      </c>
      <c r="W143" s="38"/>
      <c r="X143" s="308"/>
      <c r="Y143" s="308"/>
    </row>
    <row r="144" spans="1:52" ht="16.5" customHeight="1" x14ac:dyDescent="0.25">
      <c r="A144" s="332" t="s">
        <v>239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01"/>
      <c r="Y144" s="301"/>
    </row>
    <row r="145" spans="1:52" ht="14.25" customHeight="1" x14ac:dyDescent="0.25">
      <c r="A145" s="333" t="s">
        <v>100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02"/>
      <c r="Y145" s="302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15">
        <v>4680115881402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8"/>
      <c r="O146" s="318"/>
      <c r="P146" s="318"/>
      <c r="Q146" s="316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15">
        <v>4680115881396</v>
      </c>
      <c r="E147" s="316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8"/>
      <c r="O147" s="318"/>
      <c r="P147" s="318"/>
      <c r="Q147" s="316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2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4"/>
      <c r="M148" s="319" t="s">
        <v>64</v>
      </c>
      <c r="N148" s="320"/>
      <c r="O148" s="320"/>
      <c r="P148" s="320"/>
      <c r="Q148" s="320"/>
      <c r="R148" s="320"/>
      <c r="S148" s="321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4"/>
      <c r="M149" s="319" t="s">
        <v>64</v>
      </c>
      <c r="N149" s="320"/>
      <c r="O149" s="320"/>
      <c r="P149" s="320"/>
      <c r="Q149" s="320"/>
      <c r="R149" s="320"/>
      <c r="S149" s="321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33" t="s">
        <v>93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02"/>
      <c r="Y150" s="302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15">
        <v>4680115882935</v>
      </c>
      <c r="E151" s="316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96" t="s">
        <v>246</v>
      </c>
      <c r="N151" s="318"/>
      <c r="O151" s="318"/>
      <c r="P151" s="318"/>
      <c r="Q151" s="316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15">
        <v>4680115880764</v>
      </c>
      <c r="E152" s="316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8"/>
      <c r="O152" s="318"/>
      <c r="P152" s="318"/>
      <c r="Q152" s="316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4"/>
      <c r="M153" s="319" t="s">
        <v>64</v>
      </c>
      <c r="N153" s="320"/>
      <c r="O153" s="320"/>
      <c r="P153" s="320"/>
      <c r="Q153" s="320"/>
      <c r="R153" s="320"/>
      <c r="S153" s="321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4"/>
      <c r="M154" s="319" t="s">
        <v>64</v>
      </c>
      <c r="N154" s="320"/>
      <c r="O154" s="320"/>
      <c r="P154" s="320"/>
      <c r="Q154" s="320"/>
      <c r="R154" s="320"/>
      <c r="S154" s="321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33" t="s">
        <v>59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02"/>
      <c r="Y155" s="302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15">
        <v>4680115882683</v>
      </c>
      <c r="E156" s="316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8"/>
      <c r="O156" s="318"/>
      <c r="P156" s="318"/>
      <c r="Q156" s="316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15">
        <v>4680115882690</v>
      </c>
      <c r="E157" s="316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8"/>
      <c r="O157" s="318"/>
      <c r="P157" s="318"/>
      <c r="Q157" s="316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15">
        <v>4680115882669</v>
      </c>
      <c r="E158" s="316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8"/>
      <c r="O158" s="318"/>
      <c r="P158" s="318"/>
      <c r="Q158" s="316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15">
        <v>4680115882676</v>
      </c>
      <c r="E159" s="316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8"/>
      <c r="O159" s="318"/>
      <c r="P159" s="318"/>
      <c r="Q159" s="316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4"/>
      <c r="M160" s="319" t="s">
        <v>64</v>
      </c>
      <c r="N160" s="320"/>
      <c r="O160" s="320"/>
      <c r="P160" s="320"/>
      <c r="Q160" s="320"/>
      <c r="R160" s="320"/>
      <c r="S160" s="321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19" t="s">
        <v>64</v>
      </c>
      <c r="N161" s="320"/>
      <c r="O161" s="320"/>
      <c r="P161" s="320"/>
      <c r="Q161" s="320"/>
      <c r="R161" s="320"/>
      <c r="S161" s="321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33" t="s">
        <v>66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02"/>
      <c r="Y162" s="302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15">
        <v>4680115881556</v>
      </c>
      <c r="E163" s="316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8"/>
      <c r="O163" s="318"/>
      <c r="P163" s="318"/>
      <c r="Q163" s="316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15">
        <v>4680115880573</v>
      </c>
      <c r="E164" s="316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8"/>
      <c r="O164" s="318"/>
      <c r="P164" s="318"/>
      <c r="Q164" s="316"/>
      <c r="R164" s="35"/>
      <c r="S164" s="35"/>
      <c r="T164" s="36" t="s">
        <v>63</v>
      </c>
      <c r="U164" s="305">
        <v>60</v>
      </c>
      <c r="V164" s="306">
        <f t="shared" si="8"/>
        <v>62.4</v>
      </c>
      <c r="W164" s="37">
        <f>IFERROR(IF(V164=0,"",ROUNDUP(V164/H164,0)*0.02175),"")</f>
        <v>0.17399999999999999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15">
        <v>4680115881594</v>
      </c>
      <c r="E165" s="316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8"/>
      <c r="O165" s="318"/>
      <c r="P165" s="318"/>
      <c r="Q165" s="316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15">
        <v>4680115881587</v>
      </c>
      <c r="E166" s="316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8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8"/>
      <c r="O166" s="318"/>
      <c r="P166" s="318"/>
      <c r="Q166" s="316"/>
      <c r="R166" s="35"/>
      <c r="S166" s="35"/>
      <c r="T166" s="36" t="s">
        <v>63</v>
      </c>
      <c r="U166" s="305">
        <v>40</v>
      </c>
      <c r="V166" s="306">
        <f t="shared" si="8"/>
        <v>40</v>
      </c>
      <c r="W166" s="37">
        <f>IFERROR(IF(V166=0,"",ROUNDUP(V166/H166,0)*0.01196),"")</f>
        <v>0.1196</v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15">
        <v>4680115880962</v>
      </c>
      <c r="E167" s="316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8"/>
      <c r="O167" s="318"/>
      <c r="P167" s="318"/>
      <c r="Q167" s="316"/>
      <c r="R167" s="35"/>
      <c r="S167" s="35"/>
      <c r="T167" s="36" t="s">
        <v>63</v>
      </c>
      <c r="U167" s="305">
        <v>170</v>
      </c>
      <c r="V167" s="306">
        <f t="shared" si="8"/>
        <v>171.6</v>
      </c>
      <c r="W167" s="37">
        <f>IFERROR(IF(V167=0,"",ROUNDUP(V167/H167,0)*0.02175),"")</f>
        <v>0.47849999999999998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15">
        <v>4680115881617</v>
      </c>
      <c r="E168" s="316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8"/>
      <c r="O168" s="318"/>
      <c r="P168" s="318"/>
      <c r="Q168" s="316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15">
        <v>4680115881228</v>
      </c>
      <c r="E169" s="316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8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8"/>
      <c r="O169" s="318"/>
      <c r="P169" s="318"/>
      <c r="Q169" s="316"/>
      <c r="R169" s="35"/>
      <c r="S169" s="35"/>
      <c r="T169" s="36" t="s">
        <v>63</v>
      </c>
      <c r="U169" s="305">
        <v>48</v>
      </c>
      <c r="V169" s="306">
        <f t="shared" si="8"/>
        <v>48</v>
      </c>
      <c r="W169" s="37">
        <f>IFERROR(IF(V169=0,"",ROUNDUP(V169/H169,0)*0.00753),"")</f>
        <v>0.15060000000000001</v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15">
        <v>4680115881037</v>
      </c>
      <c r="E170" s="316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8"/>
      <c r="O170" s="318"/>
      <c r="P170" s="318"/>
      <c r="Q170" s="316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15">
        <v>4680115881211</v>
      </c>
      <c r="E171" s="316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8"/>
      <c r="O171" s="318"/>
      <c r="P171" s="318"/>
      <c r="Q171" s="316"/>
      <c r="R171" s="35"/>
      <c r="S171" s="35"/>
      <c r="T171" s="36" t="s">
        <v>63</v>
      </c>
      <c r="U171" s="305">
        <v>36</v>
      </c>
      <c r="V171" s="306">
        <f t="shared" si="8"/>
        <v>36</v>
      </c>
      <c r="W171" s="37">
        <f>IFERROR(IF(V171=0,"",ROUNDUP(V171/H171,0)*0.00753),"")</f>
        <v>0.11295000000000001</v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15">
        <v>4680115881020</v>
      </c>
      <c r="E172" s="316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8"/>
      <c r="O172" s="318"/>
      <c r="P172" s="318"/>
      <c r="Q172" s="316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15">
        <v>4680115882195</v>
      </c>
      <c r="E173" s="316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8"/>
      <c r="O173" s="318"/>
      <c r="P173" s="318"/>
      <c r="Q173" s="316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15">
        <v>4680115882607</v>
      </c>
      <c r="E174" s="316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8"/>
      <c r="O174" s="318"/>
      <c r="P174" s="318"/>
      <c r="Q174" s="316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15">
        <v>4680115880092</v>
      </c>
      <c r="E175" s="316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8"/>
      <c r="O175" s="318"/>
      <c r="P175" s="318"/>
      <c r="Q175" s="316"/>
      <c r="R175" s="35"/>
      <c r="S175" s="35"/>
      <c r="T175" s="36" t="s">
        <v>63</v>
      </c>
      <c r="U175" s="305">
        <v>38.400000000000013</v>
      </c>
      <c r="V175" s="306">
        <f t="shared" si="8"/>
        <v>38.4</v>
      </c>
      <c r="W175" s="37">
        <f t="shared" si="9"/>
        <v>0.12048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15">
        <v>4680115880221</v>
      </c>
      <c r="E176" s="316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8"/>
      <c r="O176" s="318"/>
      <c r="P176" s="318"/>
      <c r="Q176" s="316"/>
      <c r="R176" s="35"/>
      <c r="S176" s="35"/>
      <c r="T176" s="36" t="s">
        <v>63</v>
      </c>
      <c r="U176" s="305">
        <v>38.400000000000013</v>
      </c>
      <c r="V176" s="306">
        <f t="shared" si="8"/>
        <v>38.4</v>
      </c>
      <c r="W176" s="37">
        <f t="shared" si="9"/>
        <v>0.12048</v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15">
        <v>4680115882942</v>
      </c>
      <c r="E177" s="316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8"/>
      <c r="O177" s="318"/>
      <c r="P177" s="318"/>
      <c r="Q177" s="316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15">
        <v>4680115880504</v>
      </c>
      <c r="E178" s="316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8"/>
      <c r="O178" s="318"/>
      <c r="P178" s="318"/>
      <c r="Q178" s="316"/>
      <c r="R178" s="35"/>
      <c r="S178" s="35"/>
      <c r="T178" s="36" t="s">
        <v>63</v>
      </c>
      <c r="U178" s="305">
        <v>24</v>
      </c>
      <c r="V178" s="306">
        <f t="shared" si="8"/>
        <v>24</v>
      </c>
      <c r="W178" s="37">
        <f t="shared" si="9"/>
        <v>7.5300000000000006E-2</v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15">
        <v>4680115882164</v>
      </c>
      <c r="E179" s="316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8"/>
      <c r="O179" s="318"/>
      <c r="P179" s="318"/>
      <c r="Q179" s="316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2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19" t="s">
        <v>64</v>
      </c>
      <c r="N180" s="320"/>
      <c r="O180" s="320"/>
      <c r="P180" s="320"/>
      <c r="Q180" s="320"/>
      <c r="R180" s="320"/>
      <c r="S180" s="321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116.4871794871795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117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1.3519099999999999</v>
      </c>
      <c r="X180" s="308"/>
      <c r="Y180" s="308"/>
    </row>
    <row r="181" spans="1:52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19" t="s">
        <v>64</v>
      </c>
      <c r="N181" s="320"/>
      <c r="O181" s="320"/>
      <c r="P181" s="320"/>
      <c r="Q181" s="320"/>
      <c r="R181" s="320"/>
      <c r="S181" s="321"/>
      <c r="T181" s="38" t="s">
        <v>63</v>
      </c>
      <c r="U181" s="307">
        <f>IFERROR(SUM(U163:U179),"0")</f>
        <v>454.80000000000007</v>
      </c>
      <c r="V181" s="307">
        <f>IFERROR(SUM(V163:V179),"0")</f>
        <v>458.79999999999995</v>
      </c>
      <c r="W181" s="38"/>
      <c r="X181" s="308"/>
      <c r="Y181" s="308"/>
    </row>
    <row r="182" spans="1:52" ht="14.25" customHeight="1" x14ac:dyDescent="0.25">
      <c r="A182" s="333" t="s">
        <v>195</v>
      </c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  <c r="X182" s="302"/>
      <c r="Y182" s="302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15">
        <v>4680115880801</v>
      </c>
      <c r="E183" s="316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8"/>
      <c r="O183" s="318"/>
      <c r="P183" s="318"/>
      <c r="Q183" s="316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15">
        <v>4680115880818</v>
      </c>
      <c r="E184" s="316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8"/>
      <c r="O184" s="318"/>
      <c r="P184" s="318"/>
      <c r="Q184" s="316"/>
      <c r="R184" s="35"/>
      <c r="S184" s="35"/>
      <c r="T184" s="36" t="s">
        <v>63</v>
      </c>
      <c r="U184" s="305">
        <v>24</v>
      </c>
      <c r="V184" s="306">
        <f>IFERROR(IF(U184="",0,CEILING((U184/$H184),1)*$H184),"")</f>
        <v>24</v>
      </c>
      <c r="W184" s="37">
        <f>IFERROR(IF(V184=0,"",ROUNDUP(V184/H184,0)*0.00753),"")</f>
        <v>7.5300000000000006E-2</v>
      </c>
      <c r="X184" s="57"/>
      <c r="Y184" s="58"/>
      <c r="AC184" s="59"/>
      <c r="AZ184" s="159" t="s">
        <v>1</v>
      </c>
    </row>
    <row r="185" spans="1:52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4"/>
      <c r="M185" s="319" t="s">
        <v>64</v>
      </c>
      <c r="N185" s="320"/>
      <c r="O185" s="320"/>
      <c r="P185" s="320"/>
      <c r="Q185" s="320"/>
      <c r="R185" s="320"/>
      <c r="S185" s="321"/>
      <c r="T185" s="38" t="s">
        <v>65</v>
      </c>
      <c r="U185" s="307">
        <f>IFERROR(U183/H183,"0")+IFERROR(U184/H184,"0")</f>
        <v>10</v>
      </c>
      <c r="V185" s="307">
        <f>IFERROR(V183/H183,"0")+IFERROR(V184/H184,"0")</f>
        <v>10</v>
      </c>
      <c r="W185" s="307">
        <f>IFERROR(IF(W183="",0,W183),"0")+IFERROR(IF(W184="",0,W184),"0")</f>
        <v>7.5300000000000006E-2</v>
      </c>
      <c r="X185" s="308"/>
      <c r="Y185" s="308"/>
    </row>
    <row r="186" spans="1:52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4"/>
      <c r="M186" s="319" t="s">
        <v>64</v>
      </c>
      <c r="N186" s="320"/>
      <c r="O186" s="320"/>
      <c r="P186" s="320"/>
      <c r="Q186" s="320"/>
      <c r="R186" s="320"/>
      <c r="S186" s="321"/>
      <c r="T186" s="38" t="s">
        <v>63</v>
      </c>
      <c r="U186" s="307">
        <f>IFERROR(SUM(U183:U184),"0")</f>
        <v>24</v>
      </c>
      <c r="V186" s="307">
        <f>IFERROR(SUM(V183:V184),"0")</f>
        <v>24</v>
      </c>
      <c r="W186" s="38"/>
      <c r="X186" s="308"/>
      <c r="Y186" s="308"/>
    </row>
    <row r="187" spans="1:52" ht="16.5" customHeight="1" x14ac:dyDescent="0.25">
      <c r="A187" s="332" t="s">
        <v>295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01"/>
      <c r="Y187" s="301"/>
    </row>
    <row r="188" spans="1:52" ht="14.25" customHeight="1" x14ac:dyDescent="0.25">
      <c r="A188" s="333" t="s">
        <v>100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02"/>
      <c r="Y188" s="302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15">
        <v>4607091387445</v>
      </c>
      <c r="E189" s="316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8"/>
      <c r="O189" s="318"/>
      <c r="P189" s="318"/>
      <c r="Q189" s="316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15">
        <v>4607091386004</v>
      </c>
      <c r="E190" s="316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8"/>
      <c r="O190" s="318"/>
      <c r="P190" s="318"/>
      <c r="Q190" s="316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15">
        <v>4607091386004</v>
      </c>
      <c r="E191" s="316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8"/>
      <c r="O191" s="318"/>
      <c r="P191" s="318"/>
      <c r="Q191" s="316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15">
        <v>4607091386073</v>
      </c>
      <c r="E192" s="316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8"/>
      <c r="O192" s="318"/>
      <c r="P192" s="318"/>
      <c r="Q192" s="316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15">
        <v>4607091387322</v>
      </c>
      <c r="E193" s="316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8"/>
      <c r="O193" s="318"/>
      <c r="P193" s="318"/>
      <c r="Q193" s="316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15">
        <v>4607091387322</v>
      </c>
      <c r="E194" s="316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8"/>
      <c r="O194" s="318"/>
      <c r="P194" s="318"/>
      <c r="Q194" s="316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15">
        <v>4607091387377</v>
      </c>
      <c r="E195" s="316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8"/>
      <c r="O195" s="318"/>
      <c r="P195" s="318"/>
      <c r="Q195" s="316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15">
        <v>4607091387353</v>
      </c>
      <c r="E196" s="316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8"/>
      <c r="O196" s="318"/>
      <c r="P196" s="318"/>
      <c r="Q196" s="316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15">
        <v>4607091386011</v>
      </c>
      <c r="E197" s="316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8"/>
      <c r="O197" s="318"/>
      <c r="P197" s="318"/>
      <c r="Q197" s="316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15">
        <v>4607091387308</v>
      </c>
      <c r="E198" s="316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8"/>
      <c r="O198" s="318"/>
      <c r="P198" s="318"/>
      <c r="Q198" s="316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15">
        <v>4607091387339</v>
      </c>
      <c r="E199" s="316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8"/>
      <c r="O199" s="318"/>
      <c r="P199" s="318"/>
      <c r="Q199" s="316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15">
        <v>4680115882638</v>
      </c>
      <c r="E200" s="316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8"/>
      <c r="O200" s="318"/>
      <c r="P200" s="318"/>
      <c r="Q200" s="316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15">
        <v>4680115881938</v>
      </c>
      <c r="E201" s="316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8"/>
      <c r="O201" s="318"/>
      <c r="P201" s="318"/>
      <c r="Q201" s="316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15">
        <v>4607091387346</v>
      </c>
      <c r="E202" s="316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8"/>
      <c r="O202" s="318"/>
      <c r="P202" s="318"/>
      <c r="Q202" s="316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15">
        <v>4607091389807</v>
      </c>
      <c r="E203" s="316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8"/>
      <c r="O203" s="318"/>
      <c r="P203" s="318"/>
      <c r="Q203" s="316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4"/>
      <c r="M204" s="319" t="s">
        <v>64</v>
      </c>
      <c r="N204" s="320"/>
      <c r="O204" s="320"/>
      <c r="P204" s="320"/>
      <c r="Q204" s="320"/>
      <c r="R204" s="320"/>
      <c r="S204" s="321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4"/>
      <c r="M205" s="319" t="s">
        <v>64</v>
      </c>
      <c r="N205" s="320"/>
      <c r="O205" s="320"/>
      <c r="P205" s="320"/>
      <c r="Q205" s="320"/>
      <c r="R205" s="320"/>
      <c r="S205" s="321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33" t="s">
        <v>93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02"/>
      <c r="Y206" s="302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15">
        <v>4680115881914</v>
      </c>
      <c r="E207" s="316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8"/>
      <c r="O207" s="318"/>
      <c r="P207" s="318"/>
      <c r="Q207" s="316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4"/>
      <c r="M208" s="319" t="s">
        <v>64</v>
      </c>
      <c r="N208" s="320"/>
      <c r="O208" s="320"/>
      <c r="P208" s="320"/>
      <c r="Q208" s="320"/>
      <c r="R208" s="320"/>
      <c r="S208" s="321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4"/>
      <c r="M209" s="319" t="s">
        <v>64</v>
      </c>
      <c r="N209" s="320"/>
      <c r="O209" s="320"/>
      <c r="P209" s="320"/>
      <c r="Q209" s="320"/>
      <c r="R209" s="320"/>
      <c r="S209" s="321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33" t="s">
        <v>59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02"/>
      <c r="Y210" s="302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15">
        <v>4607091387193</v>
      </c>
      <c r="E211" s="316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8"/>
      <c r="O211" s="318"/>
      <c r="P211" s="318"/>
      <c r="Q211" s="316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15">
        <v>4607091387230</v>
      </c>
      <c r="E212" s="316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8"/>
      <c r="O212" s="318"/>
      <c r="P212" s="318"/>
      <c r="Q212" s="316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15">
        <v>4607091387285</v>
      </c>
      <c r="E213" s="316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4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8"/>
      <c r="O213" s="318"/>
      <c r="P213" s="318"/>
      <c r="Q213" s="316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15">
        <v>4607091389845</v>
      </c>
      <c r="E214" s="316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8"/>
      <c r="O214" s="318"/>
      <c r="P214" s="318"/>
      <c r="Q214" s="316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2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19" t="s">
        <v>64</v>
      </c>
      <c r="N215" s="320"/>
      <c r="O215" s="320"/>
      <c r="P215" s="320"/>
      <c r="Q215" s="320"/>
      <c r="R215" s="320"/>
      <c r="S215" s="321"/>
      <c r="T215" s="38" t="s">
        <v>65</v>
      </c>
      <c r="U215" s="307">
        <f>IFERROR(U211/H211,"0")+IFERROR(U212/H212,"0")+IFERROR(U213/H213,"0")+IFERROR(U214/H214,"0")</f>
        <v>0</v>
      </c>
      <c r="V215" s="307">
        <f>IFERROR(V211/H211,"0")+IFERROR(V212/H212,"0")+IFERROR(V213/H213,"0")+IFERROR(V214/H214,"0")</f>
        <v>0</v>
      </c>
      <c r="W215" s="307">
        <f>IFERROR(IF(W211="",0,W211),"0")+IFERROR(IF(W212="",0,W212),"0")+IFERROR(IF(W213="",0,W213),"0")+IFERROR(IF(W214="",0,W214),"0")</f>
        <v>0</v>
      </c>
      <c r="X215" s="308"/>
      <c r="Y215" s="308"/>
    </row>
    <row r="216" spans="1:52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19" t="s">
        <v>64</v>
      </c>
      <c r="N216" s="320"/>
      <c r="O216" s="320"/>
      <c r="P216" s="320"/>
      <c r="Q216" s="320"/>
      <c r="R216" s="320"/>
      <c r="S216" s="321"/>
      <c r="T216" s="38" t="s">
        <v>63</v>
      </c>
      <c r="U216" s="307">
        <f>IFERROR(SUM(U211:U214),"0")</f>
        <v>0</v>
      </c>
      <c r="V216" s="307">
        <f>IFERROR(SUM(V211:V214),"0")</f>
        <v>0</v>
      </c>
      <c r="W216" s="38"/>
      <c r="X216" s="308"/>
      <c r="Y216" s="308"/>
    </row>
    <row r="217" spans="1:52" ht="14.25" customHeight="1" x14ac:dyDescent="0.25">
      <c r="A217" s="333" t="s">
        <v>66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02"/>
      <c r="Y217" s="302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15">
        <v>4607091387766</v>
      </c>
      <c r="E218" s="316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8"/>
      <c r="O218" s="318"/>
      <c r="P218" s="318"/>
      <c r="Q218" s="316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15">
        <v>4607091387957</v>
      </c>
      <c r="E219" s="316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8"/>
      <c r="O219" s="318"/>
      <c r="P219" s="318"/>
      <c r="Q219" s="316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15">
        <v>4607091387964</v>
      </c>
      <c r="E220" s="316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8"/>
      <c r="O220" s="318"/>
      <c r="P220" s="318"/>
      <c r="Q220" s="316"/>
      <c r="R220" s="35"/>
      <c r="S220" s="35"/>
      <c r="T220" s="36" t="s">
        <v>63</v>
      </c>
      <c r="U220" s="305">
        <v>50</v>
      </c>
      <c r="V220" s="306">
        <f t="shared" si="12"/>
        <v>56.699999999999996</v>
      </c>
      <c r="W220" s="37">
        <f>IFERROR(IF(V220=0,"",ROUNDUP(V220/H220,0)*0.02175),"")</f>
        <v>0.15225</v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15">
        <v>4607091381672</v>
      </c>
      <c r="E221" s="316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8"/>
      <c r="O221" s="318"/>
      <c r="P221" s="318"/>
      <c r="Q221" s="316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15">
        <v>4607091387537</v>
      </c>
      <c r="E222" s="316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8"/>
      <c r="O222" s="318"/>
      <c r="P222" s="318"/>
      <c r="Q222" s="316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15">
        <v>4607091387513</v>
      </c>
      <c r="E223" s="316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8"/>
      <c r="O223" s="318"/>
      <c r="P223" s="318"/>
      <c r="Q223" s="316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4"/>
      <c r="M224" s="319" t="s">
        <v>64</v>
      </c>
      <c r="N224" s="320"/>
      <c r="O224" s="320"/>
      <c r="P224" s="320"/>
      <c r="Q224" s="320"/>
      <c r="R224" s="320"/>
      <c r="S224" s="321"/>
      <c r="T224" s="38" t="s">
        <v>65</v>
      </c>
      <c r="U224" s="307">
        <f>IFERROR(U218/H218,"0")+IFERROR(U219/H219,"0")+IFERROR(U220/H220,"0")+IFERROR(U221/H221,"0")+IFERROR(U222/H222,"0")+IFERROR(U223/H223,"0")</f>
        <v>6.1728395061728394</v>
      </c>
      <c r="V224" s="307">
        <f>IFERROR(V218/H218,"0")+IFERROR(V219/H219,"0")+IFERROR(V220/H220,"0")+IFERROR(V221/H221,"0")+IFERROR(V222/H222,"0")+IFERROR(V223/H223,"0")</f>
        <v>7</v>
      </c>
      <c r="W224" s="307">
        <f>IFERROR(IF(W218="",0,W218),"0")+IFERROR(IF(W219="",0,W219),"0")+IFERROR(IF(W220="",0,W220),"0")+IFERROR(IF(W221="",0,W221),"0")+IFERROR(IF(W222="",0,W222),"0")+IFERROR(IF(W223="",0,W223),"0")</f>
        <v>0.15225</v>
      </c>
      <c r="X224" s="308"/>
      <c r="Y224" s="308"/>
    </row>
    <row r="225" spans="1:52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4"/>
      <c r="M225" s="319" t="s">
        <v>64</v>
      </c>
      <c r="N225" s="320"/>
      <c r="O225" s="320"/>
      <c r="P225" s="320"/>
      <c r="Q225" s="320"/>
      <c r="R225" s="320"/>
      <c r="S225" s="321"/>
      <c r="T225" s="38" t="s">
        <v>63</v>
      </c>
      <c r="U225" s="307">
        <f>IFERROR(SUM(U218:U223),"0")</f>
        <v>50</v>
      </c>
      <c r="V225" s="307">
        <f>IFERROR(SUM(V218:V223),"0")</f>
        <v>56.699999999999996</v>
      </c>
      <c r="W225" s="38"/>
      <c r="X225" s="308"/>
      <c r="Y225" s="308"/>
    </row>
    <row r="226" spans="1:52" ht="14.25" customHeight="1" x14ac:dyDescent="0.25">
      <c r="A226" s="333" t="s">
        <v>195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02"/>
      <c r="Y226" s="302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15">
        <v>4607091380880</v>
      </c>
      <c r="E227" s="316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8"/>
      <c r="O227" s="318"/>
      <c r="P227" s="318"/>
      <c r="Q227" s="316"/>
      <c r="R227" s="35"/>
      <c r="S227" s="35"/>
      <c r="T227" s="36" t="s">
        <v>63</v>
      </c>
      <c r="U227" s="305">
        <v>100</v>
      </c>
      <c r="V227" s="306">
        <f>IFERROR(IF(U227="",0,CEILING((U227/$H227),1)*$H227),"")</f>
        <v>100.80000000000001</v>
      </c>
      <c r="W227" s="37">
        <f>IFERROR(IF(V227=0,"",ROUNDUP(V227/H227,0)*0.02175),"")</f>
        <v>0.26100000000000001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15">
        <v>4607091384482</v>
      </c>
      <c r="E228" s="316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8"/>
      <c r="O228" s="318"/>
      <c r="P228" s="318"/>
      <c r="Q228" s="316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15">
        <v>4607091380897</v>
      </c>
      <c r="E229" s="316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8"/>
      <c r="O229" s="318"/>
      <c r="P229" s="318"/>
      <c r="Q229" s="316"/>
      <c r="R229" s="35"/>
      <c r="S229" s="35"/>
      <c r="T229" s="36" t="s">
        <v>63</v>
      </c>
      <c r="U229" s="305">
        <v>100</v>
      </c>
      <c r="V229" s="306">
        <f>IFERROR(IF(U229="",0,CEILING((U229/$H229),1)*$H229),"")</f>
        <v>100.80000000000001</v>
      </c>
      <c r="W229" s="37">
        <f>IFERROR(IF(V229=0,"",ROUNDUP(V229/H229,0)*0.02175),"")</f>
        <v>0.26100000000000001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15">
        <v>4680115880368</v>
      </c>
      <c r="E230" s="316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44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8"/>
      <c r="O230" s="318"/>
      <c r="P230" s="318"/>
      <c r="Q230" s="316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4"/>
      <c r="M231" s="319" t="s">
        <v>64</v>
      </c>
      <c r="N231" s="320"/>
      <c r="O231" s="320"/>
      <c r="P231" s="320"/>
      <c r="Q231" s="320"/>
      <c r="R231" s="320"/>
      <c r="S231" s="321"/>
      <c r="T231" s="38" t="s">
        <v>65</v>
      </c>
      <c r="U231" s="307">
        <f>IFERROR(U227/H227,"0")+IFERROR(U228/H228,"0")+IFERROR(U229/H229,"0")+IFERROR(U230/H230,"0")</f>
        <v>23.80952380952381</v>
      </c>
      <c r="V231" s="307">
        <f>IFERROR(V227/H227,"0")+IFERROR(V228/H228,"0")+IFERROR(V229/H229,"0")+IFERROR(V230/H230,"0")</f>
        <v>24</v>
      </c>
      <c r="W231" s="307">
        <f>IFERROR(IF(W227="",0,W227),"0")+IFERROR(IF(W228="",0,W228),"0")+IFERROR(IF(W229="",0,W229),"0")+IFERROR(IF(W230="",0,W230),"0")</f>
        <v>0.52200000000000002</v>
      </c>
      <c r="X231" s="308"/>
      <c r="Y231" s="308"/>
    </row>
    <row r="232" spans="1:52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4"/>
      <c r="M232" s="319" t="s">
        <v>64</v>
      </c>
      <c r="N232" s="320"/>
      <c r="O232" s="320"/>
      <c r="P232" s="320"/>
      <c r="Q232" s="320"/>
      <c r="R232" s="320"/>
      <c r="S232" s="321"/>
      <c r="T232" s="38" t="s">
        <v>63</v>
      </c>
      <c r="U232" s="307">
        <f>IFERROR(SUM(U227:U230),"0")</f>
        <v>200</v>
      </c>
      <c r="V232" s="307">
        <f>IFERROR(SUM(V227:V230),"0")</f>
        <v>201.60000000000002</v>
      </c>
      <c r="W232" s="38"/>
      <c r="X232" s="308"/>
      <c r="Y232" s="308"/>
    </row>
    <row r="233" spans="1:52" ht="14.25" customHeight="1" x14ac:dyDescent="0.25">
      <c r="A233" s="333" t="s">
        <v>79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02"/>
      <c r="Y233" s="302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15">
        <v>4607091388374</v>
      </c>
      <c r="E234" s="316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439" t="s">
        <v>357</v>
      </c>
      <c r="N234" s="318"/>
      <c r="O234" s="318"/>
      <c r="P234" s="318"/>
      <c r="Q234" s="316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15">
        <v>4607091388381</v>
      </c>
      <c r="E235" s="316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440" t="s">
        <v>360</v>
      </c>
      <c r="N235" s="318"/>
      <c r="O235" s="318"/>
      <c r="P235" s="318"/>
      <c r="Q235" s="316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15">
        <v>4607091388404</v>
      </c>
      <c r="E236" s="316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8"/>
      <c r="O236" s="318"/>
      <c r="P236" s="318"/>
      <c r="Q236" s="316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4"/>
      <c r="M237" s="319" t="s">
        <v>64</v>
      </c>
      <c r="N237" s="320"/>
      <c r="O237" s="320"/>
      <c r="P237" s="320"/>
      <c r="Q237" s="320"/>
      <c r="R237" s="320"/>
      <c r="S237" s="321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4"/>
      <c r="M238" s="319" t="s">
        <v>64</v>
      </c>
      <c r="N238" s="320"/>
      <c r="O238" s="320"/>
      <c r="P238" s="320"/>
      <c r="Q238" s="320"/>
      <c r="R238" s="320"/>
      <c r="S238" s="321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33" t="s">
        <v>363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02"/>
      <c r="Y239" s="302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15">
        <v>4680115881808</v>
      </c>
      <c r="E240" s="316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8"/>
      <c r="O240" s="318"/>
      <c r="P240" s="318"/>
      <c r="Q240" s="316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15">
        <v>4680115881822</v>
      </c>
      <c r="E241" s="316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8"/>
      <c r="O241" s="318"/>
      <c r="P241" s="318"/>
      <c r="Q241" s="316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15">
        <v>4680115880016</v>
      </c>
      <c r="E242" s="316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8"/>
      <c r="O242" s="318"/>
      <c r="P242" s="318"/>
      <c r="Q242" s="316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4"/>
      <c r="M243" s="319" t="s">
        <v>64</v>
      </c>
      <c r="N243" s="320"/>
      <c r="O243" s="320"/>
      <c r="P243" s="320"/>
      <c r="Q243" s="320"/>
      <c r="R243" s="320"/>
      <c r="S243" s="321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19" t="s">
        <v>64</v>
      </c>
      <c r="N244" s="320"/>
      <c r="O244" s="320"/>
      <c r="P244" s="320"/>
      <c r="Q244" s="320"/>
      <c r="R244" s="320"/>
      <c r="S244" s="321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32" t="s">
        <v>371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01"/>
      <c r="Y245" s="301"/>
    </row>
    <row r="246" spans="1:52" ht="14.25" customHeight="1" x14ac:dyDescent="0.25">
      <c r="A246" s="333" t="s">
        <v>100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02"/>
      <c r="Y246" s="302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15">
        <v>4607091387421</v>
      </c>
      <c r="E247" s="316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8"/>
      <c r="O247" s="318"/>
      <c r="P247" s="318"/>
      <c r="Q247" s="316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15">
        <v>4607091387421</v>
      </c>
      <c r="E248" s="316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8"/>
      <c r="O248" s="318"/>
      <c r="P248" s="318"/>
      <c r="Q248" s="316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15">
        <v>4607091387452</v>
      </c>
      <c r="E249" s="316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8"/>
      <c r="O249" s="318"/>
      <c r="P249" s="318"/>
      <c r="Q249" s="316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15">
        <v>4607091387452</v>
      </c>
      <c r="E250" s="316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8"/>
      <c r="O250" s="318"/>
      <c r="P250" s="318"/>
      <c r="Q250" s="316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15">
        <v>4607091385984</v>
      </c>
      <c r="E251" s="316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8"/>
      <c r="O251" s="318"/>
      <c r="P251" s="318"/>
      <c r="Q251" s="316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15">
        <v>4607091387438</v>
      </c>
      <c r="E252" s="316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8"/>
      <c r="O252" s="318"/>
      <c r="P252" s="318"/>
      <c r="Q252" s="316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15">
        <v>4607091387469</v>
      </c>
      <c r="E253" s="316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8"/>
      <c r="O253" s="318"/>
      <c r="P253" s="318"/>
      <c r="Q253" s="316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4"/>
      <c r="M254" s="319" t="s">
        <v>64</v>
      </c>
      <c r="N254" s="320"/>
      <c r="O254" s="320"/>
      <c r="P254" s="320"/>
      <c r="Q254" s="320"/>
      <c r="R254" s="320"/>
      <c r="S254" s="321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4"/>
      <c r="M255" s="319" t="s">
        <v>64</v>
      </c>
      <c r="N255" s="320"/>
      <c r="O255" s="320"/>
      <c r="P255" s="320"/>
      <c r="Q255" s="320"/>
      <c r="R255" s="320"/>
      <c r="S255" s="321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33" t="s">
        <v>59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02"/>
      <c r="Y256" s="302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15">
        <v>4607091387292</v>
      </c>
      <c r="E257" s="316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8"/>
      <c r="O257" s="318"/>
      <c r="P257" s="318"/>
      <c r="Q257" s="316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15">
        <v>4607091387315</v>
      </c>
      <c r="E258" s="316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8"/>
      <c r="O258" s="318"/>
      <c r="P258" s="318"/>
      <c r="Q258" s="316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2"/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4"/>
      <c r="M259" s="319" t="s">
        <v>64</v>
      </c>
      <c r="N259" s="320"/>
      <c r="O259" s="320"/>
      <c r="P259" s="320"/>
      <c r="Q259" s="320"/>
      <c r="R259" s="320"/>
      <c r="S259" s="321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19" t="s">
        <v>64</v>
      </c>
      <c r="N260" s="320"/>
      <c r="O260" s="320"/>
      <c r="P260" s="320"/>
      <c r="Q260" s="320"/>
      <c r="R260" s="320"/>
      <c r="S260" s="321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32" t="s">
        <v>388</v>
      </c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23"/>
      <c r="P261" s="323"/>
      <c r="Q261" s="323"/>
      <c r="R261" s="323"/>
      <c r="S261" s="323"/>
      <c r="T261" s="323"/>
      <c r="U261" s="323"/>
      <c r="V261" s="323"/>
      <c r="W261" s="323"/>
      <c r="X261" s="301"/>
      <c r="Y261" s="301"/>
    </row>
    <row r="262" spans="1:52" ht="14.25" customHeight="1" x14ac:dyDescent="0.25">
      <c r="A262" s="333" t="s">
        <v>59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02"/>
      <c r="Y262" s="302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15">
        <v>4607091383232</v>
      </c>
      <c r="E263" s="316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42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8"/>
      <c r="O263" s="318"/>
      <c r="P263" s="318"/>
      <c r="Q263" s="316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15">
        <v>4607091383836</v>
      </c>
      <c r="E264" s="316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8"/>
      <c r="O264" s="318"/>
      <c r="P264" s="318"/>
      <c r="Q264" s="316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19" t="s">
        <v>64</v>
      </c>
      <c r="N265" s="320"/>
      <c r="O265" s="320"/>
      <c r="P265" s="320"/>
      <c r="Q265" s="320"/>
      <c r="R265" s="320"/>
      <c r="S265" s="321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19" t="s">
        <v>64</v>
      </c>
      <c r="N266" s="320"/>
      <c r="O266" s="320"/>
      <c r="P266" s="320"/>
      <c r="Q266" s="320"/>
      <c r="R266" s="320"/>
      <c r="S266" s="321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33" t="s">
        <v>66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02"/>
      <c r="Y267" s="302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15">
        <v>4607091387919</v>
      </c>
      <c r="E268" s="316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8"/>
      <c r="O268" s="318"/>
      <c r="P268" s="318"/>
      <c r="Q268" s="316"/>
      <c r="R268" s="35"/>
      <c r="S268" s="35"/>
      <c r="T268" s="36" t="s">
        <v>63</v>
      </c>
      <c r="U268" s="305">
        <v>50</v>
      </c>
      <c r="V268" s="306">
        <f>IFERROR(IF(U268="",0,CEILING((U268/$H268),1)*$H268),"")</f>
        <v>56.699999999999996</v>
      </c>
      <c r="W268" s="37">
        <f>IFERROR(IF(V268=0,"",ROUNDUP(V268/H268,0)*0.02175),"")</f>
        <v>0.15225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15">
        <v>4607091383942</v>
      </c>
      <c r="E269" s="316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8"/>
      <c r="O269" s="318"/>
      <c r="P269" s="318"/>
      <c r="Q269" s="316"/>
      <c r="R269" s="35"/>
      <c r="S269" s="35"/>
      <c r="T269" s="36" t="s">
        <v>63</v>
      </c>
      <c r="U269" s="305">
        <v>50.4</v>
      </c>
      <c r="V269" s="306">
        <f>IFERROR(IF(U269="",0,CEILING((U269/$H269),1)*$H269),"")</f>
        <v>50.4</v>
      </c>
      <c r="W269" s="37">
        <f>IFERROR(IF(V269=0,"",ROUNDUP(V269/H269,0)*0.00753),"")</f>
        <v>0.15060000000000001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15">
        <v>4607091383959</v>
      </c>
      <c r="E270" s="316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8"/>
      <c r="O270" s="318"/>
      <c r="P270" s="318"/>
      <c r="Q270" s="316"/>
      <c r="R270" s="35"/>
      <c r="S270" s="35"/>
      <c r="T270" s="36" t="s">
        <v>63</v>
      </c>
      <c r="U270" s="305">
        <v>50.4</v>
      </c>
      <c r="V270" s="306">
        <f>IFERROR(IF(U270="",0,CEILING((U270/$H270),1)*$H270),"")</f>
        <v>50.4</v>
      </c>
      <c r="W270" s="37">
        <f>IFERROR(IF(V270=0,"",ROUNDUP(V270/H270,0)*0.00753),"")</f>
        <v>0.15060000000000001</v>
      </c>
      <c r="X270" s="57"/>
      <c r="Y270" s="58"/>
      <c r="AC270" s="59"/>
      <c r="AZ270" s="209" t="s">
        <v>1</v>
      </c>
    </row>
    <row r="271" spans="1:52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4"/>
      <c r="M271" s="319" t="s">
        <v>64</v>
      </c>
      <c r="N271" s="320"/>
      <c r="O271" s="320"/>
      <c r="P271" s="320"/>
      <c r="Q271" s="320"/>
      <c r="R271" s="320"/>
      <c r="S271" s="321"/>
      <c r="T271" s="38" t="s">
        <v>65</v>
      </c>
      <c r="U271" s="307">
        <f>IFERROR(U268/H268,"0")+IFERROR(U269/H269,"0")+IFERROR(U270/H270,"0")</f>
        <v>46.172839506172835</v>
      </c>
      <c r="V271" s="307">
        <f>IFERROR(V268/H268,"0")+IFERROR(V269/H269,"0")+IFERROR(V270/H270,"0")</f>
        <v>47</v>
      </c>
      <c r="W271" s="307">
        <f>IFERROR(IF(W268="",0,W268),"0")+IFERROR(IF(W269="",0,W269),"0")+IFERROR(IF(W270="",0,W270),"0")</f>
        <v>0.45345000000000002</v>
      </c>
      <c r="X271" s="308"/>
      <c r="Y271" s="308"/>
    </row>
    <row r="272" spans="1:52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19" t="s">
        <v>64</v>
      </c>
      <c r="N272" s="320"/>
      <c r="O272" s="320"/>
      <c r="P272" s="320"/>
      <c r="Q272" s="320"/>
      <c r="R272" s="320"/>
      <c r="S272" s="321"/>
      <c r="T272" s="38" t="s">
        <v>63</v>
      </c>
      <c r="U272" s="307">
        <f>IFERROR(SUM(U268:U270),"0")</f>
        <v>150.80000000000001</v>
      </c>
      <c r="V272" s="307">
        <f>IFERROR(SUM(V268:V270),"0")</f>
        <v>157.5</v>
      </c>
      <c r="W272" s="38"/>
      <c r="X272" s="308"/>
      <c r="Y272" s="308"/>
    </row>
    <row r="273" spans="1:52" ht="14.25" customHeight="1" x14ac:dyDescent="0.25">
      <c r="A273" s="333" t="s">
        <v>195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02"/>
      <c r="Y273" s="302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15">
        <v>4607091388831</v>
      </c>
      <c r="E274" s="316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8"/>
      <c r="O274" s="318"/>
      <c r="P274" s="318"/>
      <c r="Q274" s="316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4"/>
      <c r="M275" s="319" t="s">
        <v>64</v>
      </c>
      <c r="N275" s="320"/>
      <c r="O275" s="320"/>
      <c r="P275" s="320"/>
      <c r="Q275" s="320"/>
      <c r="R275" s="320"/>
      <c r="S275" s="321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19" t="s">
        <v>64</v>
      </c>
      <c r="N276" s="320"/>
      <c r="O276" s="320"/>
      <c r="P276" s="320"/>
      <c r="Q276" s="320"/>
      <c r="R276" s="320"/>
      <c r="S276" s="321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33" t="s">
        <v>79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02"/>
      <c r="Y277" s="302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15">
        <v>4607091383102</v>
      </c>
      <c r="E278" s="316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8"/>
      <c r="O278" s="318"/>
      <c r="P278" s="318"/>
      <c r="Q278" s="316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4"/>
      <c r="M279" s="319" t="s">
        <v>64</v>
      </c>
      <c r="N279" s="320"/>
      <c r="O279" s="320"/>
      <c r="P279" s="320"/>
      <c r="Q279" s="320"/>
      <c r="R279" s="320"/>
      <c r="S279" s="321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19" t="s">
        <v>64</v>
      </c>
      <c r="N280" s="320"/>
      <c r="O280" s="320"/>
      <c r="P280" s="320"/>
      <c r="Q280" s="320"/>
      <c r="R280" s="320"/>
      <c r="S280" s="321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38" t="s">
        <v>403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49"/>
      <c r="Y281" s="49"/>
    </row>
    <row r="282" spans="1:52" ht="16.5" customHeight="1" x14ac:dyDescent="0.25">
      <c r="A282" s="332" t="s">
        <v>404</v>
      </c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3"/>
      <c r="N282" s="323"/>
      <c r="O282" s="323"/>
      <c r="P282" s="323"/>
      <c r="Q282" s="323"/>
      <c r="R282" s="323"/>
      <c r="S282" s="323"/>
      <c r="T282" s="323"/>
      <c r="U282" s="323"/>
      <c r="V282" s="323"/>
      <c r="W282" s="323"/>
      <c r="X282" s="301"/>
      <c r="Y282" s="301"/>
    </row>
    <row r="283" spans="1:52" ht="14.25" customHeight="1" x14ac:dyDescent="0.25">
      <c r="A283" s="333" t="s">
        <v>100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02"/>
      <c r="Y283" s="302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15">
        <v>4607091383997</v>
      </c>
      <c r="E284" s="316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8"/>
      <c r="O284" s="318"/>
      <c r="P284" s="318"/>
      <c r="Q284" s="316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15">
        <v>4607091383997</v>
      </c>
      <c r="E285" s="316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6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15">
        <v>4607091384130</v>
      </c>
      <c r="E286" s="316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8"/>
      <c r="O286" s="318"/>
      <c r="P286" s="318"/>
      <c r="Q286" s="316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15">
        <v>4607091384130</v>
      </c>
      <c r="E287" s="316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6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15">
        <v>4607091384147</v>
      </c>
      <c r="E288" s="316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8"/>
      <c r="O288" s="318"/>
      <c r="P288" s="318"/>
      <c r="Q288" s="316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15">
        <v>4607091384147</v>
      </c>
      <c r="E289" s="316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416" t="s">
        <v>414</v>
      </c>
      <c r="N289" s="318"/>
      <c r="O289" s="318"/>
      <c r="P289" s="318"/>
      <c r="Q289" s="316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15">
        <v>4607091384154</v>
      </c>
      <c r="E290" s="316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8"/>
      <c r="O290" s="318"/>
      <c r="P290" s="318"/>
      <c r="Q290" s="316"/>
      <c r="R290" s="35"/>
      <c r="S290" s="35"/>
      <c r="T290" s="36" t="s">
        <v>63</v>
      </c>
      <c r="U290" s="305">
        <v>25</v>
      </c>
      <c r="V290" s="306">
        <f t="shared" si="14"/>
        <v>25</v>
      </c>
      <c r="W290" s="37">
        <f>IFERROR(IF(V290=0,"",ROUNDUP(V290/H290,0)*0.00937),"")</f>
        <v>4.6850000000000003E-2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15">
        <v>4607091384161</v>
      </c>
      <c r="E291" s="316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8"/>
      <c r="O291" s="318"/>
      <c r="P291" s="318"/>
      <c r="Q291" s="316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2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4"/>
      <c r="M292" s="319" t="s">
        <v>64</v>
      </c>
      <c r="N292" s="320"/>
      <c r="O292" s="320"/>
      <c r="P292" s="320"/>
      <c r="Q292" s="320"/>
      <c r="R292" s="320"/>
      <c r="S292" s="321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5</v>
      </c>
      <c r="V292" s="307">
        <f>IFERROR(V284/H284,"0")+IFERROR(V285/H285,"0")+IFERROR(V286/H286,"0")+IFERROR(V287/H287,"0")+IFERROR(V288/H288,"0")+IFERROR(V289/H289,"0")+IFERROR(V290/H290,"0")+IFERROR(V291/H291,"0")</f>
        <v>5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4.6850000000000003E-2</v>
      </c>
      <c r="X292" s="308"/>
      <c r="Y292" s="308"/>
    </row>
    <row r="293" spans="1:52" x14ac:dyDescent="0.2">
      <c r="A293" s="323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19" t="s">
        <v>64</v>
      </c>
      <c r="N293" s="320"/>
      <c r="O293" s="320"/>
      <c r="P293" s="320"/>
      <c r="Q293" s="320"/>
      <c r="R293" s="320"/>
      <c r="S293" s="321"/>
      <c r="T293" s="38" t="s">
        <v>63</v>
      </c>
      <c r="U293" s="307">
        <f>IFERROR(SUM(U284:U291),"0")</f>
        <v>25</v>
      </c>
      <c r="V293" s="307">
        <f>IFERROR(SUM(V284:V291),"0")</f>
        <v>25</v>
      </c>
      <c r="W293" s="38"/>
      <c r="X293" s="308"/>
      <c r="Y293" s="308"/>
    </row>
    <row r="294" spans="1:52" ht="14.25" customHeight="1" x14ac:dyDescent="0.25">
      <c r="A294" s="333" t="s">
        <v>93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02"/>
      <c r="Y294" s="302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15">
        <v>4607091383980</v>
      </c>
      <c r="E295" s="316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8"/>
      <c r="O295" s="318"/>
      <c r="P295" s="318"/>
      <c r="Q295" s="316"/>
      <c r="R295" s="35"/>
      <c r="S295" s="35"/>
      <c r="T295" s="36" t="s">
        <v>63</v>
      </c>
      <c r="U295" s="305">
        <v>500</v>
      </c>
      <c r="V295" s="306">
        <f>IFERROR(IF(U295="",0,CEILING((U295/$H295),1)*$H295),"")</f>
        <v>510</v>
      </c>
      <c r="W295" s="37">
        <f>IFERROR(IF(V295=0,"",ROUNDUP(V295/H295,0)*0.02175),"")</f>
        <v>0.73949999999999994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15">
        <v>4607091384178</v>
      </c>
      <c r="E296" s="316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8"/>
      <c r="O296" s="318"/>
      <c r="P296" s="318"/>
      <c r="Q296" s="316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2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4"/>
      <c r="M297" s="319" t="s">
        <v>64</v>
      </c>
      <c r="N297" s="320"/>
      <c r="O297" s="320"/>
      <c r="P297" s="320"/>
      <c r="Q297" s="320"/>
      <c r="R297" s="320"/>
      <c r="S297" s="321"/>
      <c r="T297" s="38" t="s">
        <v>65</v>
      </c>
      <c r="U297" s="307">
        <f>IFERROR(U295/H295,"0")+IFERROR(U296/H296,"0")</f>
        <v>33.333333333333336</v>
      </c>
      <c r="V297" s="307">
        <f>IFERROR(V295/H295,"0")+IFERROR(V296/H296,"0")</f>
        <v>34</v>
      </c>
      <c r="W297" s="307">
        <f>IFERROR(IF(W295="",0,W295),"0")+IFERROR(IF(W296="",0,W296),"0")</f>
        <v>0.73949999999999994</v>
      </c>
      <c r="X297" s="308"/>
      <c r="Y297" s="308"/>
    </row>
    <row r="298" spans="1:52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19" t="s">
        <v>64</v>
      </c>
      <c r="N298" s="320"/>
      <c r="O298" s="320"/>
      <c r="P298" s="320"/>
      <c r="Q298" s="320"/>
      <c r="R298" s="320"/>
      <c r="S298" s="321"/>
      <c r="T298" s="38" t="s">
        <v>63</v>
      </c>
      <c r="U298" s="307">
        <f>IFERROR(SUM(U295:U296),"0")</f>
        <v>500</v>
      </c>
      <c r="V298" s="307">
        <f>IFERROR(SUM(V295:V296),"0")</f>
        <v>510</v>
      </c>
      <c r="W298" s="38"/>
      <c r="X298" s="308"/>
      <c r="Y298" s="308"/>
    </row>
    <row r="299" spans="1:52" ht="14.25" customHeight="1" x14ac:dyDescent="0.25">
      <c r="A299" s="333" t="s">
        <v>59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02"/>
      <c r="Y299" s="302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15">
        <v>4607091384857</v>
      </c>
      <c r="E300" s="316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40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8"/>
      <c r="O300" s="318"/>
      <c r="P300" s="318"/>
      <c r="Q300" s="316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4"/>
      <c r="M301" s="319" t="s">
        <v>64</v>
      </c>
      <c r="N301" s="320"/>
      <c r="O301" s="320"/>
      <c r="P301" s="320"/>
      <c r="Q301" s="320"/>
      <c r="R301" s="320"/>
      <c r="S301" s="321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19" t="s">
        <v>64</v>
      </c>
      <c r="N302" s="320"/>
      <c r="O302" s="320"/>
      <c r="P302" s="320"/>
      <c r="Q302" s="320"/>
      <c r="R302" s="320"/>
      <c r="S302" s="321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33" t="s">
        <v>66</v>
      </c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302"/>
      <c r="Y303" s="302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15">
        <v>4607091384260</v>
      </c>
      <c r="E304" s="316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8"/>
      <c r="O304" s="318"/>
      <c r="P304" s="318"/>
      <c r="Q304" s="316"/>
      <c r="R304" s="35"/>
      <c r="S304" s="35"/>
      <c r="T304" s="36" t="s">
        <v>63</v>
      </c>
      <c r="U304" s="305">
        <v>450</v>
      </c>
      <c r="V304" s="306">
        <f>IFERROR(IF(U304="",0,CEILING((U304/$H304),1)*$H304),"")</f>
        <v>452.4</v>
      </c>
      <c r="W304" s="37">
        <f>IFERROR(IF(V304=0,"",ROUNDUP(V304/H304,0)*0.02175),"")</f>
        <v>1.2614999999999998</v>
      </c>
      <c r="X304" s="57"/>
      <c r="Y304" s="58"/>
      <c r="AC304" s="59"/>
      <c r="AZ304" s="223" t="s">
        <v>1</v>
      </c>
    </row>
    <row r="305" spans="1:52" x14ac:dyDescent="0.2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4"/>
      <c r="M305" s="319" t="s">
        <v>64</v>
      </c>
      <c r="N305" s="320"/>
      <c r="O305" s="320"/>
      <c r="P305" s="320"/>
      <c r="Q305" s="320"/>
      <c r="R305" s="320"/>
      <c r="S305" s="321"/>
      <c r="T305" s="38" t="s">
        <v>65</v>
      </c>
      <c r="U305" s="307">
        <f>IFERROR(U304/H304,"0")</f>
        <v>57.692307692307693</v>
      </c>
      <c r="V305" s="307">
        <f>IFERROR(V304/H304,"0")</f>
        <v>58</v>
      </c>
      <c r="W305" s="307">
        <f>IFERROR(IF(W304="",0,W304),"0")</f>
        <v>1.2614999999999998</v>
      </c>
      <c r="X305" s="308"/>
      <c r="Y305" s="308"/>
    </row>
    <row r="306" spans="1:52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19" t="s">
        <v>64</v>
      </c>
      <c r="N306" s="320"/>
      <c r="O306" s="320"/>
      <c r="P306" s="320"/>
      <c r="Q306" s="320"/>
      <c r="R306" s="320"/>
      <c r="S306" s="321"/>
      <c r="T306" s="38" t="s">
        <v>63</v>
      </c>
      <c r="U306" s="307">
        <f>IFERROR(SUM(U304:U304),"0")</f>
        <v>450</v>
      </c>
      <c r="V306" s="307">
        <f>IFERROR(SUM(V304:V304),"0")</f>
        <v>452.4</v>
      </c>
      <c r="W306" s="38"/>
      <c r="X306" s="308"/>
      <c r="Y306" s="308"/>
    </row>
    <row r="307" spans="1:52" ht="14.25" customHeight="1" x14ac:dyDescent="0.25">
      <c r="A307" s="333" t="s">
        <v>195</v>
      </c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323"/>
      <c r="W307" s="323"/>
      <c r="X307" s="302"/>
      <c r="Y307" s="302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15">
        <v>4607091384673</v>
      </c>
      <c r="E308" s="316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8"/>
      <c r="O308" s="318"/>
      <c r="P308" s="318"/>
      <c r="Q308" s="316"/>
      <c r="R308" s="35"/>
      <c r="S308" s="35"/>
      <c r="T308" s="36" t="s">
        <v>63</v>
      </c>
      <c r="U308" s="305">
        <v>300</v>
      </c>
      <c r="V308" s="306">
        <f>IFERROR(IF(U308="",0,CEILING((U308/$H308),1)*$H308),"")</f>
        <v>304.2</v>
      </c>
      <c r="W308" s="37">
        <f>IFERROR(IF(V308=0,"",ROUNDUP(V308/H308,0)*0.02175),"")</f>
        <v>0.84824999999999995</v>
      </c>
      <c r="X308" s="57"/>
      <c r="Y308" s="58"/>
      <c r="AC308" s="59"/>
      <c r="AZ308" s="224" t="s">
        <v>1</v>
      </c>
    </row>
    <row r="309" spans="1:52" x14ac:dyDescent="0.2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4"/>
      <c r="M309" s="319" t="s">
        <v>64</v>
      </c>
      <c r="N309" s="320"/>
      <c r="O309" s="320"/>
      <c r="P309" s="320"/>
      <c r="Q309" s="320"/>
      <c r="R309" s="320"/>
      <c r="S309" s="321"/>
      <c r="T309" s="38" t="s">
        <v>65</v>
      </c>
      <c r="U309" s="307">
        <f>IFERROR(U308/H308,"0")</f>
        <v>38.46153846153846</v>
      </c>
      <c r="V309" s="307">
        <f>IFERROR(V308/H308,"0")</f>
        <v>39</v>
      </c>
      <c r="W309" s="307">
        <f>IFERROR(IF(W308="",0,W308),"0")</f>
        <v>0.84824999999999995</v>
      </c>
      <c r="X309" s="308"/>
      <c r="Y309" s="308"/>
    </row>
    <row r="310" spans="1:52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4"/>
      <c r="M310" s="319" t="s">
        <v>64</v>
      </c>
      <c r="N310" s="320"/>
      <c r="O310" s="320"/>
      <c r="P310" s="320"/>
      <c r="Q310" s="320"/>
      <c r="R310" s="320"/>
      <c r="S310" s="321"/>
      <c r="T310" s="38" t="s">
        <v>63</v>
      </c>
      <c r="U310" s="307">
        <f>IFERROR(SUM(U308:U308),"0")</f>
        <v>300</v>
      </c>
      <c r="V310" s="307">
        <f>IFERROR(SUM(V308:V308),"0")</f>
        <v>304.2</v>
      </c>
      <c r="W310" s="38"/>
      <c r="X310" s="308"/>
      <c r="Y310" s="308"/>
    </row>
    <row r="311" spans="1:52" ht="16.5" customHeight="1" x14ac:dyDescent="0.25">
      <c r="A311" s="332" t="s">
        <v>429</v>
      </c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01"/>
      <c r="Y311" s="301"/>
    </row>
    <row r="312" spans="1:52" ht="14.25" customHeight="1" x14ac:dyDescent="0.25">
      <c r="A312" s="333" t="s">
        <v>100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02"/>
      <c r="Y312" s="302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15">
        <v>4607091384185</v>
      </c>
      <c r="E313" s="316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8"/>
      <c r="O313" s="318"/>
      <c r="P313" s="318"/>
      <c r="Q313" s="316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15">
        <v>4607091384192</v>
      </c>
      <c r="E314" s="316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8"/>
      <c r="O314" s="318"/>
      <c r="P314" s="318"/>
      <c r="Q314" s="316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15">
        <v>4680115881907</v>
      </c>
      <c r="E315" s="316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8"/>
      <c r="O315" s="318"/>
      <c r="P315" s="318"/>
      <c r="Q315" s="316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15">
        <v>4607091384680</v>
      </c>
      <c r="E316" s="316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8"/>
      <c r="O316" s="318"/>
      <c r="P316" s="318"/>
      <c r="Q316" s="316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4"/>
      <c r="M317" s="319" t="s">
        <v>64</v>
      </c>
      <c r="N317" s="320"/>
      <c r="O317" s="320"/>
      <c r="P317" s="320"/>
      <c r="Q317" s="320"/>
      <c r="R317" s="320"/>
      <c r="S317" s="321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19" t="s">
        <v>64</v>
      </c>
      <c r="N318" s="320"/>
      <c r="O318" s="320"/>
      <c r="P318" s="320"/>
      <c r="Q318" s="320"/>
      <c r="R318" s="320"/>
      <c r="S318" s="321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33" t="s">
        <v>59</v>
      </c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323"/>
      <c r="W319" s="323"/>
      <c r="X319" s="302"/>
      <c r="Y319" s="302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15">
        <v>4607091384802</v>
      </c>
      <c r="E320" s="316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8"/>
      <c r="O320" s="318"/>
      <c r="P320" s="318"/>
      <c r="Q320" s="316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15">
        <v>4607091384826</v>
      </c>
      <c r="E321" s="316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8"/>
      <c r="O321" s="318"/>
      <c r="P321" s="318"/>
      <c r="Q321" s="316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4"/>
      <c r="M322" s="319" t="s">
        <v>64</v>
      </c>
      <c r="N322" s="320"/>
      <c r="O322" s="320"/>
      <c r="P322" s="320"/>
      <c r="Q322" s="320"/>
      <c r="R322" s="320"/>
      <c r="S322" s="321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4"/>
      <c r="M323" s="319" t="s">
        <v>64</v>
      </c>
      <c r="N323" s="320"/>
      <c r="O323" s="320"/>
      <c r="P323" s="320"/>
      <c r="Q323" s="320"/>
      <c r="R323" s="320"/>
      <c r="S323" s="321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33" t="s">
        <v>66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02"/>
      <c r="Y324" s="302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15">
        <v>4607091384246</v>
      </c>
      <c r="E325" s="316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8"/>
      <c r="O325" s="318"/>
      <c r="P325" s="318"/>
      <c r="Q325" s="316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15">
        <v>4680115881976</v>
      </c>
      <c r="E326" s="316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8"/>
      <c r="O326" s="318"/>
      <c r="P326" s="318"/>
      <c r="Q326" s="316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15">
        <v>4607091384253</v>
      </c>
      <c r="E327" s="316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8"/>
      <c r="O327" s="318"/>
      <c r="P327" s="318"/>
      <c r="Q327" s="316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15">
        <v>4680115881969</v>
      </c>
      <c r="E328" s="316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8"/>
      <c r="O328" s="318"/>
      <c r="P328" s="318"/>
      <c r="Q328" s="316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4"/>
      <c r="M329" s="319" t="s">
        <v>64</v>
      </c>
      <c r="N329" s="320"/>
      <c r="O329" s="320"/>
      <c r="P329" s="320"/>
      <c r="Q329" s="320"/>
      <c r="R329" s="320"/>
      <c r="S329" s="321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 x14ac:dyDescent="0.2">
      <c r="A330" s="323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19" t="s">
        <v>64</v>
      </c>
      <c r="N330" s="320"/>
      <c r="O330" s="320"/>
      <c r="P330" s="320"/>
      <c r="Q330" s="320"/>
      <c r="R330" s="320"/>
      <c r="S330" s="321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 x14ac:dyDescent="0.25">
      <c r="A331" s="333" t="s">
        <v>195</v>
      </c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323"/>
      <c r="W331" s="323"/>
      <c r="X331" s="302"/>
      <c r="Y331" s="302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15">
        <v>4607091389357</v>
      </c>
      <c r="E332" s="316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8"/>
      <c r="O332" s="318"/>
      <c r="P332" s="318"/>
      <c r="Q332" s="316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4"/>
      <c r="M333" s="319" t="s">
        <v>64</v>
      </c>
      <c r="N333" s="320"/>
      <c r="O333" s="320"/>
      <c r="P333" s="320"/>
      <c r="Q333" s="320"/>
      <c r="R333" s="320"/>
      <c r="S333" s="321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4"/>
      <c r="M334" s="319" t="s">
        <v>64</v>
      </c>
      <c r="N334" s="320"/>
      <c r="O334" s="320"/>
      <c r="P334" s="320"/>
      <c r="Q334" s="320"/>
      <c r="R334" s="320"/>
      <c r="S334" s="321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38" t="s">
        <v>452</v>
      </c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49"/>
      <c r="Y335" s="49"/>
    </row>
    <row r="336" spans="1:52" ht="16.5" customHeight="1" x14ac:dyDescent="0.25">
      <c r="A336" s="332" t="s">
        <v>453</v>
      </c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323"/>
      <c r="W336" s="323"/>
      <c r="X336" s="301"/>
      <c r="Y336" s="301"/>
    </row>
    <row r="337" spans="1:52" ht="14.25" customHeight="1" x14ac:dyDescent="0.25">
      <c r="A337" s="333" t="s">
        <v>100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02"/>
      <c r="Y337" s="302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15">
        <v>4607091389708</v>
      </c>
      <c r="E338" s="316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8"/>
      <c r="O338" s="318"/>
      <c r="P338" s="318"/>
      <c r="Q338" s="316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15">
        <v>4607091389692</v>
      </c>
      <c r="E339" s="316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8"/>
      <c r="O339" s="318"/>
      <c r="P339" s="318"/>
      <c r="Q339" s="316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4"/>
      <c r="M340" s="319" t="s">
        <v>64</v>
      </c>
      <c r="N340" s="320"/>
      <c r="O340" s="320"/>
      <c r="P340" s="320"/>
      <c r="Q340" s="320"/>
      <c r="R340" s="320"/>
      <c r="S340" s="321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19" t="s">
        <v>64</v>
      </c>
      <c r="N341" s="320"/>
      <c r="O341" s="320"/>
      <c r="P341" s="320"/>
      <c r="Q341" s="320"/>
      <c r="R341" s="320"/>
      <c r="S341" s="321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33" t="s">
        <v>59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02"/>
      <c r="Y342" s="302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15">
        <v>4607091389753</v>
      </c>
      <c r="E343" s="316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8"/>
      <c r="O343" s="318"/>
      <c r="P343" s="318"/>
      <c r="Q343" s="316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15">
        <v>4607091389760</v>
      </c>
      <c r="E344" s="316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8"/>
      <c r="O344" s="318"/>
      <c r="P344" s="318"/>
      <c r="Q344" s="316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15">
        <v>4607091389746</v>
      </c>
      <c r="E345" s="316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8"/>
      <c r="O345" s="318"/>
      <c r="P345" s="318"/>
      <c r="Q345" s="316"/>
      <c r="R345" s="35"/>
      <c r="S345" s="35"/>
      <c r="T345" s="36" t="s">
        <v>63</v>
      </c>
      <c r="U345" s="305">
        <v>100</v>
      </c>
      <c r="V345" s="306">
        <f t="shared" si="15"/>
        <v>100.80000000000001</v>
      </c>
      <c r="W345" s="37">
        <f>IFERROR(IF(V345=0,"",ROUNDUP(V345/H345,0)*0.00753),"")</f>
        <v>0.18071999999999999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15">
        <v>4680115882928</v>
      </c>
      <c r="E346" s="316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8"/>
      <c r="O346" s="318"/>
      <c r="P346" s="318"/>
      <c r="Q346" s="316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15">
        <v>4680115883147</v>
      </c>
      <c r="E347" s="316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8"/>
      <c r="O347" s="318"/>
      <c r="P347" s="318"/>
      <c r="Q347" s="316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15">
        <v>4607091384338</v>
      </c>
      <c r="E348" s="316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8"/>
      <c r="O348" s="318"/>
      <c r="P348" s="318"/>
      <c r="Q348" s="316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15">
        <v>4680115883154</v>
      </c>
      <c r="E349" s="316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8"/>
      <c r="O349" s="318"/>
      <c r="P349" s="318"/>
      <c r="Q349" s="316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15">
        <v>4607091389524</v>
      </c>
      <c r="E350" s="316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8"/>
      <c r="O350" s="318"/>
      <c r="P350" s="318"/>
      <c r="Q350" s="316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15">
        <v>4680115883161</v>
      </c>
      <c r="E351" s="316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8"/>
      <c r="O351" s="318"/>
      <c r="P351" s="318"/>
      <c r="Q351" s="316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15">
        <v>4607091384345</v>
      </c>
      <c r="E352" s="316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8"/>
      <c r="O352" s="318"/>
      <c r="P352" s="318"/>
      <c r="Q352" s="316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15">
        <v>4680115883178</v>
      </c>
      <c r="E353" s="316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8"/>
      <c r="O353" s="318"/>
      <c r="P353" s="318"/>
      <c r="Q353" s="316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15">
        <v>4607091389531</v>
      </c>
      <c r="E354" s="316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8"/>
      <c r="O354" s="318"/>
      <c r="P354" s="318"/>
      <c r="Q354" s="316"/>
      <c r="R354" s="35"/>
      <c r="S354" s="35"/>
      <c r="T354" s="36" t="s">
        <v>63</v>
      </c>
      <c r="U354" s="305">
        <v>10.5</v>
      </c>
      <c r="V354" s="306">
        <f t="shared" si="15"/>
        <v>10.5</v>
      </c>
      <c r="W354" s="37">
        <f t="shared" si="16"/>
        <v>2.5100000000000001E-2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15">
        <v>4680115883185</v>
      </c>
      <c r="E355" s="316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385" t="s">
        <v>484</v>
      </c>
      <c r="N355" s="318"/>
      <c r="O355" s="318"/>
      <c r="P355" s="318"/>
      <c r="Q355" s="316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22"/>
      <c r="B356" s="323"/>
      <c r="C356" s="323"/>
      <c r="D356" s="323"/>
      <c r="E356" s="323"/>
      <c r="F356" s="323"/>
      <c r="G356" s="323"/>
      <c r="H356" s="323"/>
      <c r="I356" s="323"/>
      <c r="J356" s="323"/>
      <c r="K356" s="323"/>
      <c r="L356" s="324"/>
      <c r="M356" s="319" t="s">
        <v>64</v>
      </c>
      <c r="N356" s="320"/>
      <c r="O356" s="320"/>
      <c r="P356" s="320"/>
      <c r="Q356" s="320"/>
      <c r="R356" s="320"/>
      <c r="S356" s="321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28.80952380952381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29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0.20582</v>
      </c>
      <c r="X356" s="308"/>
      <c r="Y356" s="308"/>
    </row>
    <row r="357" spans="1:52" x14ac:dyDescent="0.2">
      <c r="A357" s="323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4"/>
      <c r="M357" s="319" t="s">
        <v>64</v>
      </c>
      <c r="N357" s="320"/>
      <c r="O357" s="320"/>
      <c r="P357" s="320"/>
      <c r="Q357" s="320"/>
      <c r="R357" s="320"/>
      <c r="S357" s="321"/>
      <c r="T357" s="38" t="s">
        <v>63</v>
      </c>
      <c r="U357" s="307">
        <f>IFERROR(SUM(U343:U355),"0")</f>
        <v>110.5</v>
      </c>
      <c r="V357" s="307">
        <f>IFERROR(SUM(V343:V355),"0")</f>
        <v>111.30000000000001</v>
      </c>
      <c r="W357" s="38"/>
      <c r="X357" s="308"/>
      <c r="Y357" s="308"/>
    </row>
    <row r="358" spans="1:52" ht="14.25" customHeight="1" x14ac:dyDescent="0.25">
      <c r="A358" s="333" t="s">
        <v>66</v>
      </c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3"/>
      <c r="N358" s="323"/>
      <c r="O358" s="323"/>
      <c r="P358" s="323"/>
      <c r="Q358" s="323"/>
      <c r="R358" s="323"/>
      <c r="S358" s="323"/>
      <c r="T358" s="323"/>
      <c r="U358" s="323"/>
      <c r="V358" s="323"/>
      <c r="W358" s="323"/>
      <c r="X358" s="302"/>
      <c r="Y358" s="302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15">
        <v>4607091389685</v>
      </c>
      <c r="E359" s="316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8"/>
      <c r="O359" s="318"/>
      <c r="P359" s="318"/>
      <c r="Q359" s="316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15">
        <v>4607091389654</v>
      </c>
      <c r="E360" s="316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8"/>
      <c r="O360" s="318"/>
      <c r="P360" s="318"/>
      <c r="Q360" s="316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15">
        <v>4607091384352</v>
      </c>
      <c r="E361" s="316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8"/>
      <c r="O361" s="318"/>
      <c r="P361" s="318"/>
      <c r="Q361" s="316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15">
        <v>4607091389661</v>
      </c>
      <c r="E362" s="316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8"/>
      <c r="O362" s="318"/>
      <c r="P362" s="318"/>
      <c r="Q362" s="316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22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19" t="s">
        <v>64</v>
      </c>
      <c r="N363" s="320"/>
      <c r="O363" s="320"/>
      <c r="P363" s="320"/>
      <c r="Q363" s="320"/>
      <c r="R363" s="320"/>
      <c r="S363" s="321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23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19" t="s">
        <v>64</v>
      </c>
      <c r="N364" s="320"/>
      <c r="O364" s="320"/>
      <c r="P364" s="320"/>
      <c r="Q364" s="320"/>
      <c r="R364" s="320"/>
      <c r="S364" s="321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33" t="s">
        <v>195</v>
      </c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302"/>
      <c r="Y365" s="302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15">
        <v>4680115881648</v>
      </c>
      <c r="E366" s="316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8"/>
      <c r="O366" s="318"/>
      <c r="P366" s="318"/>
      <c r="Q366" s="316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4"/>
      <c r="M367" s="319" t="s">
        <v>64</v>
      </c>
      <c r="N367" s="320"/>
      <c r="O367" s="320"/>
      <c r="P367" s="320"/>
      <c r="Q367" s="320"/>
      <c r="R367" s="320"/>
      <c r="S367" s="321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19" t="s">
        <v>64</v>
      </c>
      <c r="N368" s="320"/>
      <c r="O368" s="320"/>
      <c r="P368" s="320"/>
      <c r="Q368" s="320"/>
      <c r="R368" s="320"/>
      <c r="S368" s="321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33" t="s">
        <v>79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02"/>
      <c r="Y369" s="302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15">
        <v>4680115883017</v>
      </c>
      <c r="E370" s="316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8"/>
      <c r="O370" s="318"/>
      <c r="P370" s="318"/>
      <c r="Q370" s="316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15">
        <v>4680115883031</v>
      </c>
      <c r="E371" s="316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8"/>
      <c r="O371" s="318"/>
      <c r="P371" s="318"/>
      <c r="Q371" s="316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15">
        <v>4680115883024</v>
      </c>
      <c r="E372" s="316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8"/>
      <c r="O372" s="318"/>
      <c r="P372" s="318"/>
      <c r="Q372" s="316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22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4"/>
      <c r="M373" s="319" t="s">
        <v>64</v>
      </c>
      <c r="N373" s="320"/>
      <c r="O373" s="320"/>
      <c r="P373" s="320"/>
      <c r="Q373" s="320"/>
      <c r="R373" s="320"/>
      <c r="S373" s="321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19" t="s">
        <v>64</v>
      </c>
      <c r="N374" s="320"/>
      <c r="O374" s="320"/>
      <c r="P374" s="320"/>
      <c r="Q374" s="320"/>
      <c r="R374" s="320"/>
      <c r="S374" s="321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33" t="s">
        <v>502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02"/>
      <c r="Y375" s="302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15">
        <v>4680115882997</v>
      </c>
      <c r="E376" s="316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371" t="s">
        <v>505</v>
      </c>
      <c r="N376" s="318"/>
      <c r="O376" s="318"/>
      <c r="P376" s="318"/>
      <c r="Q376" s="316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22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19" t="s">
        <v>64</v>
      </c>
      <c r="N377" s="320"/>
      <c r="O377" s="320"/>
      <c r="P377" s="320"/>
      <c r="Q377" s="320"/>
      <c r="R377" s="320"/>
      <c r="S377" s="321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23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4"/>
      <c r="M378" s="319" t="s">
        <v>64</v>
      </c>
      <c r="N378" s="320"/>
      <c r="O378" s="320"/>
      <c r="P378" s="320"/>
      <c r="Q378" s="320"/>
      <c r="R378" s="320"/>
      <c r="S378" s="321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32" t="s">
        <v>506</v>
      </c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3"/>
      <c r="N379" s="323"/>
      <c r="O379" s="323"/>
      <c r="P379" s="323"/>
      <c r="Q379" s="323"/>
      <c r="R379" s="323"/>
      <c r="S379" s="323"/>
      <c r="T379" s="323"/>
      <c r="U379" s="323"/>
      <c r="V379" s="323"/>
      <c r="W379" s="323"/>
      <c r="X379" s="301"/>
      <c r="Y379" s="301"/>
    </row>
    <row r="380" spans="1:52" ht="14.25" customHeight="1" x14ac:dyDescent="0.25">
      <c r="A380" s="333" t="s">
        <v>93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02"/>
      <c r="Y380" s="302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15">
        <v>4607091389388</v>
      </c>
      <c r="E381" s="316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8"/>
      <c r="O381" s="318"/>
      <c r="P381" s="318"/>
      <c r="Q381" s="316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15">
        <v>4607091389364</v>
      </c>
      <c r="E382" s="316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8"/>
      <c r="O382" s="318"/>
      <c r="P382" s="318"/>
      <c r="Q382" s="316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22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4"/>
      <c r="M383" s="319" t="s">
        <v>64</v>
      </c>
      <c r="N383" s="320"/>
      <c r="O383" s="320"/>
      <c r="P383" s="320"/>
      <c r="Q383" s="320"/>
      <c r="R383" s="320"/>
      <c r="S383" s="321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19" t="s">
        <v>64</v>
      </c>
      <c r="N384" s="320"/>
      <c r="O384" s="320"/>
      <c r="P384" s="320"/>
      <c r="Q384" s="320"/>
      <c r="R384" s="320"/>
      <c r="S384" s="321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33" t="s">
        <v>59</v>
      </c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02"/>
      <c r="Y385" s="302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15">
        <v>4607091389739</v>
      </c>
      <c r="E386" s="316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8"/>
      <c r="O386" s="318"/>
      <c r="P386" s="318"/>
      <c r="Q386" s="316"/>
      <c r="R386" s="35"/>
      <c r="S386" s="35"/>
      <c r="T386" s="36" t="s">
        <v>63</v>
      </c>
      <c r="U386" s="305">
        <v>800</v>
      </c>
      <c r="V386" s="306">
        <f t="shared" ref="V386:V392" si="17">IFERROR(IF(U386="",0,CEILING((U386/$H386),1)*$H386),"")</f>
        <v>802.2</v>
      </c>
      <c r="W386" s="37">
        <f>IFERROR(IF(V386=0,"",ROUNDUP(V386/H386,0)*0.00753),"")</f>
        <v>1.4382300000000001</v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15">
        <v>4680115883048</v>
      </c>
      <c r="E387" s="316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8"/>
      <c r="O387" s="318"/>
      <c r="P387" s="318"/>
      <c r="Q387" s="316"/>
      <c r="R387" s="35"/>
      <c r="S387" s="35"/>
      <c r="T387" s="36" t="s">
        <v>63</v>
      </c>
      <c r="U387" s="305">
        <v>100</v>
      </c>
      <c r="V387" s="306">
        <f t="shared" si="17"/>
        <v>100</v>
      </c>
      <c r="W387" s="37">
        <f>IFERROR(IF(V387=0,"",ROUNDUP(V387/H387,0)*0.00937),"")</f>
        <v>0.23424999999999999</v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15">
        <v>4607091389425</v>
      </c>
      <c r="E388" s="316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8"/>
      <c r="O388" s="318"/>
      <c r="P388" s="318"/>
      <c r="Q388" s="316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15">
        <v>4680115882911</v>
      </c>
      <c r="E389" s="316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364" t="s">
        <v>519</v>
      </c>
      <c r="N389" s="318"/>
      <c r="O389" s="318"/>
      <c r="P389" s="318"/>
      <c r="Q389" s="316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15">
        <v>4680115880771</v>
      </c>
      <c r="E390" s="316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8"/>
      <c r="O390" s="318"/>
      <c r="P390" s="318"/>
      <c r="Q390" s="316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15">
        <v>4607091389500</v>
      </c>
      <c r="E391" s="316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8"/>
      <c r="O391" s="318"/>
      <c r="P391" s="318"/>
      <c r="Q391" s="316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15">
        <v>4680115881983</v>
      </c>
      <c r="E392" s="316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8"/>
      <c r="O392" s="318"/>
      <c r="P392" s="318"/>
      <c r="Q392" s="316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22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4"/>
      <c r="M393" s="319" t="s">
        <v>64</v>
      </c>
      <c r="N393" s="320"/>
      <c r="O393" s="320"/>
      <c r="P393" s="320"/>
      <c r="Q393" s="320"/>
      <c r="R393" s="320"/>
      <c r="S393" s="321"/>
      <c r="T393" s="38" t="s">
        <v>65</v>
      </c>
      <c r="U393" s="307">
        <f>IFERROR(U386/H386,"0")+IFERROR(U387/H387,"0")+IFERROR(U388/H388,"0")+IFERROR(U389/H389,"0")+IFERROR(U390/H390,"0")+IFERROR(U391/H391,"0")+IFERROR(U392/H392,"0")</f>
        <v>215.47619047619048</v>
      </c>
      <c r="V393" s="307">
        <f>IFERROR(V386/H386,"0")+IFERROR(V387/H387,"0")+IFERROR(V388/H388,"0")+IFERROR(V389/H389,"0")+IFERROR(V390/H390,"0")+IFERROR(V391/H391,"0")+IFERROR(V392/H392,"0")</f>
        <v>216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1.6724800000000002</v>
      </c>
      <c r="X393" s="308"/>
      <c r="Y393" s="308"/>
    </row>
    <row r="394" spans="1:52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19" t="s">
        <v>64</v>
      </c>
      <c r="N394" s="320"/>
      <c r="O394" s="320"/>
      <c r="P394" s="320"/>
      <c r="Q394" s="320"/>
      <c r="R394" s="320"/>
      <c r="S394" s="321"/>
      <c r="T394" s="38" t="s">
        <v>63</v>
      </c>
      <c r="U394" s="307">
        <f>IFERROR(SUM(U386:U392),"0")</f>
        <v>900</v>
      </c>
      <c r="V394" s="307">
        <f>IFERROR(SUM(V386:V392),"0")</f>
        <v>902.2</v>
      </c>
      <c r="W394" s="38"/>
      <c r="X394" s="308"/>
      <c r="Y394" s="308"/>
    </row>
    <row r="395" spans="1:52" ht="14.25" customHeight="1" x14ac:dyDescent="0.25">
      <c r="A395" s="333" t="s">
        <v>79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02"/>
      <c r="Y395" s="302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15">
        <v>4680115883000</v>
      </c>
      <c r="E396" s="316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8"/>
      <c r="O396" s="318"/>
      <c r="P396" s="318"/>
      <c r="Q396" s="316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22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4"/>
      <c r="M397" s="319" t="s">
        <v>64</v>
      </c>
      <c r="N397" s="320"/>
      <c r="O397" s="320"/>
      <c r="P397" s="320"/>
      <c r="Q397" s="320"/>
      <c r="R397" s="320"/>
      <c r="S397" s="321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23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19" t="s">
        <v>64</v>
      </c>
      <c r="N398" s="320"/>
      <c r="O398" s="320"/>
      <c r="P398" s="320"/>
      <c r="Q398" s="320"/>
      <c r="R398" s="320"/>
      <c r="S398" s="321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33" t="s">
        <v>502</v>
      </c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3"/>
      <c r="N399" s="323"/>
      <c r="O399" s="323"/>
      <c r="P399" s="323"/>
      <c r="Q399" s="323"/>
      <c r="R399" s="323"/>
      <c r="S399" s="323"/>
      <c r="T399" s="323"/>
      <c r="U399" s="323"/>
      <c r="V399" s="323"/>
      <c r="W399" s="323"/>
      <c r="X399" s="302"/>
      <c r="Y399" s="302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15">
        <v>4680115882980</v>
      </c>
      <c r="E400" s="316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8"/>
      <c r="O400" s="318"/>
      <c r="P400" s="318"/>
      <c r="Q400" s="316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4"/>
      <c r="M401" s="319" t="s">
        <v>64</v>
      </c>
      <c r="N401" s="320"/>
      <c r="O401" s="320"/>
      <c r="P401" s="320"/>
      <c r="Q401" s="320"/>
      <c r="R401" s="320"/>
      <c r="S401" s="321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4"/>
      <c r="M402" s="319" t="s">
        <v>64</v>
      </c>
      <c r="N402" s="320"/>
      <c r="O402" s="320"/>
      <c r="P402" s="320"/>
      <c r="Q402" s="320"/>
      <c r="R402" s="320"/>
      <c r="S402" s="321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38" t="s">
        <v>530</v>
      </c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  <c r="V403" s="339"/>
      <c r="W403" s="339"/>
      <c r="X403" s="49"/>
      <c r="Y403" s="49"/>
    </row>
    <row r="404" spans="1:52" ht="16.5" customHeight="1" x14ac:dyDescent="0.25">
      <c r="A404" s="332" t="s">
        <v>530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01"/>
      <c r="Y404" s="301"/>
    </row>
    <row r="405" spans="1:52" ht="14.25" customHeight="1" x14ac:dyDescent="0.25">
      <c r="A405" s="333" t="s">
        <v>100</v>
      </c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02"/>
      <c r="Y405" s="302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15">
        <v>4607091389067</v>
      </c>
      <c r="E406" s="316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8"/>
      <c r="O406" s="318"/>
      <c r="P406" s="318"/>
      <c r="Q406" s="316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15">
        <v>4607091383522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63</v>
      </c>
      <c r="U407" s="305">
        <v>220</v>
      </c>
      <c r="V407" s="306">
        <f t="shared" si="18"/>
        <v>221.76000000000002</v>
      </c>
      <c r="W407" s="37">
        <f>IFERROR(IF(V407=0,"",ROUNDUP(V407/H407,0)*0.01196),"")</f>
        <v>0.50231999999999999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15">
        <v>4607091384437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63</v>
      </c>
      <c r="U408" s="305">
        <v>40</v>
      </c>
      <c r="V408" s="306">
        <f t="shared" si="18"/>
        <v>42.24</v>
      </c>
      <c r="W408" s="37">
        <f>IFERROR(IF(V408=0,"",ROUNDUP(V408/H408,0)*0.01196),"")</f>
        <v>9.5680000000000001E-2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15">
        <v>4607091389104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8"/>
      <c r="O409" s="318"/>
      <c r="P409" s="318"/>
      <c r="Q409" s="316"/>
      <c r="R409" s="35"/>
      <c r="S409" s="35"/>
      <c r="T409" s="36" t="s">
        <v>63</v>
      </c>
      <c r="U409" s="305">
        <v>150</v>
      </c>
      <c r="V409" s="306">
        <f t="shared" si="18"/>
        <v>153.12</v>
      </c>
      <c r="W409" s="37">
        <f>IFERROR(IF(V409=0,"",ROUNDUP(V409/H409,0)*0.01196),"")</f>
        <v>0.34683999999999998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15">
        <v>4680115880603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8"/>
      <c r="O410" s="318"/>
      <c r="P410" s="318"/>
      <c r="Q410" s="316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15">
        <v>4607091389999</v>
      </c>
      <c r="E411" s="316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8"/>
      <c r="O411" s="318"/>
      <c r="P411" s="318"/>
      <c r="Q411" s="316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15">
        <v>4680115882782</v>
      </c>
      <c r="E412" s="316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8"/>
      <c r="O412" s="318"/>
      <c r="P412" s="318"/>
      <c r="Q412" s="316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15">
        <v>4607091389098</v>
      </c>
      <c r="E413" s="316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8"/>
      <c r="O413" s="318"/>
      <c r="P413" s="318"/>
      <c r="Q413" s="316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15">
        <v>4607091389982</v>
      </c>
      <c r="E414" s="316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8"/>
      <c r="O414" s="318"/>
      <c r="P414" s="318"/>
      <c r="Q414" s="316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2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4"/>
      <c r="M415" s="319" t="s">
        <v>64</v>
      </c>
      <c r="N415" s="320"/>
      <c r="O415" s="320"/>
      <c r="P415" s="320"/>
      <c r="Q415" s="320"/>
      <c r="R415" s="320"/>
      <c r="S415" s="321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77.651515151515156</v>
      </c>
      <c r="V415" s="307">
        <f>IFERROR(V406/H406,"0")+IFERROR(V407/H407,"0")+IFERROR(V408/H408,"0")+IFERROR(V409/H409,"0")+IFERROR(V410/H410,"0")+IFERROR(V411/H411,"0")+IFERROR(V412/H412,"0")+IFERROR(V413/H413,"0")+IFERROR(V414/H414,"0")</f>
        <v>79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0.9448399999999999</v>
      </c>
      <c r="X415" s="308"/>
      <c r="Y415" s="308"/>
    </row>
    <row r="416" spans="1:52" x14ac:dyDescent="0.2">
      <c r="A416" s="323"/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4"/>
      <c r="M416" s="319" t="s">
        <v>64</v>
      </c>
      <c r="N416" s="320"/>
      <c r="O416" s="320"/>
      <c r="P416" s="320"/>
      <c r="Q416" s="320"/>
      <c r="R416" s="320"/>
      <c r="S416" s="321"/>
      <c r="T416" s="38" t="s">
        <v>63</v>
      </c>
      <c r="U416" s="307">
        <f>IFERROR(SUM(U406:U414),"0")</f>
        <v>410</v>
      </c>
      <c r="V416" s="307">
        <f>IFERROR(SUM(V406:V414),"0")</f>
        <v>417.12</v>
      </c>
      <c r="W416" s="38"/>
      <c r="X416" s="308"/>
      <c r="Y416" s="308"/>
    </row>
    <row r="417" spans="1:52" ht="14.25" customHeight="1" x14ac:dyDescent="0.25">
      <c r="A417" s="333" t="s">
        <v>93</v>
      </c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3"/>
      <c r="M417" s="323"/>
      <c r="N417" s="323"/>
      <c r="O417" s="323"/>
      <c r="P417" s="323"/>
      <c r="Q417" s="323"/>
      <c r="R417" s="323"/>
      <c r="S417" s="323"/>
      <c r="T417" s="323"/>
      <c r="U417" s="323"/>
      <c r="V417" s="323"/>
      <c r="W417" s="323"/>
      <c r="X417" s="302"/>
      <c r="Y417" s="302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15">
        <v>4607091388930</v>
      </c>
      <c r="E418" s="316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8"/>
      <c r="O418" s="318"/>
      <c r="P418" s="318"/>
      <c r="Q418" s="316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15">
        <v>4680115880054</v>
      </c>
      <c r="E419" s="316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8"/>
      <c r="O419" s="318"/>
      <c r="P419" s="318"/>
      <c r="Q419" s="316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22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4"/>
      <c r="M420" s="319" t="s">
        <v>64</v>
      </c>
      <c r="N420" s="320"/>
      <c r="O420" s="320"/>
      <c r="P420" s="320"/>
      <c r="Q420" s="320"/>
      <c r="R420" s="320"/>
      <c r="S420" s="321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23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4"/>
      <c r="M421" s="319" t="s">
        <v>64</v>
      </c>
      <c r="N421" s="320"/>
      <c r="O421" s="320"/>
      <c r="P421" s="320"/>
      <c r="Q421" s="320"/>
      <c r="R421" s="320"/>
      <c r="S421" s="321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33" t="s">
        <v>59</v>
      </c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3"/>
      <c r="N422" s="323"/>
      <c r="O422" s="323"/>
      <c r="P422" s="323"/>
      <c r="Q422" s="323"/>
      <c r="R422" s="323"/>
      <c r="S422" s="323"/>
      <c r="T422" s="323"/>
      <c r="U422" s="323"/>
      <c r="V422" s="323"/>
      <c r="W422" s="323"/>
      <c r="X422" s="302"/>
      <c r="Y422" s="302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15">
        <v>4680115883116</v>
      </c>
      <c r="E423" s="316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8"/>
      <c r="O423" s="318"/>
      <c r="P423" s="318"/>
      <c r="Q423" s="316"/>
      <c r="R423" s="35"/>
      <c r="S423" s="35"/>
      <c r="T423" s="36" t="s">
        <v>63</v>
      </c>
      <c r="U423" s="305">
        <v>50</v>
      </c>
      <c r="V423" s="306">
        <f t="shared" ref="V423:V428" si="19">IFERROR(IF(U423="",0,CEILING((U423/$H423),1)*$H423),"")</f>
        <v>52.800000000000004</v>
      </c>
      <c r="W423" s="37">
        <f>IFERROR(IF(V423=0,"",ROUNDUP(V423/H423,0)*0.01196),"")</f>
        <v>0.1196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15">
        <v>4680115883093</v>
      </c>
      <c r="E424" s="316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8"/>
      <c r="O424" s="318"/>
      <c r="P424" s="318"/>
      <c r="Q424" s="316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15">
        <v>4680115883109</v>
      </c>
      <c r="E425" s="316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8"/>
      <c r="O425" s="318"/>
      <c r="P425" s="318"/>
      <c r="Q425" s="316"/>
      <c r="R425" s="35"/>
      <c r="S425" s="35"/>
      <c r="T425" s="36" t="s">
        <v>63</v>
      </c>
      <c r="U425" s="305">
        <v>200</v>
      </c>
      <c r="V425" s="306">
        <f t="shared" si="19"/>
        <v>200.64000000000001</v>
      </c>
      <c r="W425" s="37">
        <f>IFERROR(IF(V425=0,"",ROUNDUP(V425/H425,0)*0.01196),"")</f>
        <v>0.45448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15">
        <v>4680115882072</v>
      </c>
      <c r="E426" s="316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348" t="s">
        <v>561</v>
      </c>
      <c r="N426" s="318"/>
      <c r="O426" s="318"/>
      <c r="P426" s="318"/>
      <c r="Q426" s="316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15">
        <v>4680115882102</v>
      </c>
      <c r="E427" s="316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349" t="s">
        <v>564</v>
      </c>
      <c r="N427" s="318"/>
      <c r="O427" s="318"/>
      <c r="P427" s="318"/>
      <c r="Q427" s="316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15">
        <v>4680115882096</v>
      </c>
      <c r="E428" s="316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342" t="s">
        <v>567</v>
      </c>
      <c r="N428" s="318"/>
      <c r="O428" s="318"/>
      <c r="P428" s="318"/>
      <c r="Q428" s="316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22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4"/>
      <c r="M429" s="319" t="s">
        <v>64</v>
      </c>
      <c r="N429" s="320"/>
      <c r="O429" s="320"/>
      <c r="P429" s="320"/>
      <c r="Q429" s="320"/>
      <c r="R429" s="320"/>
      <c r="S429" s="321"/>
      <c r="T429" s="38" t="s">
        <v>65</v>
      </c>
      <c r="U429" s="307">
        <f>IFERROR(U423/H423,"0")+IFERROR(U424/H424,"0")+IFERROR(U425/H425,"0")+IFERROR(U426/H426,"0")+IFERROR(U427/H427,"0")+IFERROR(U428/H428,"0")</f>
        <v>47.348484848484844</v>
      </c>
      <c r="V429" s="307">
        <f>IFERROR(V423/H423,"0")+IFERROR(V424/H424,"0")+IFERROR(V425/H425,"0")+IFERROR(V426/H426,"0")+IFERROR(V427/H427,"0")+IFERROR(V428/H428,"0")</f>
        <v>48</v>
      </c>
      <c r="W429" s="307">
        <f>IFERROR(IF(W423="",0,W423),"0")+IFERROR(IF(W424="",0,W424),"0")+IFERROR(IF(W425="",0,W425),"0")+IFERROR(IF(W426="",0,W426),"0")+IFERROR(IF(W427="",0,W427),"0")+IFERROR(IF(W428="",0,W428),"0")</f>
        <v>0.57408000000000003</v>
      </c>
      <c r="X429" s="308"/>
      <c r="Y429" s="308"/>
    </row>
    <row r="430" spans="1:52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19" t="s">
        <v>64</v>
      </c>
      <c r="N430" s="320"/>
      <c r="O430" s="320"/>
      <c r="P430" s="320"/>
      <c r="Q430" s="320"/>
      <c r="R430" s="320"/>
      <c r="S430" s="321"/>
      <c r="T430" s="38" t="s">
        <v>63</v>
      </c>
      <c r="U430" s="307">
        <f>IFERROR(SUM(U423:U428),"0")</f>
        <v>250</v>
      </c>
      <c r="V430" s="307">
        <f>IFERROR(SUM(V423:V428),"0")</f>
        <v>253.44000000000003</v>
      </c>
      <c r="W430" s="38"/>
      <c r="X430" s="308"/>
      <c r="Y430" s="308"/>
    </row>
    <row r="431" spans="1:52" ht="14.25" customHeight="1" x14ac:dyDescent="0.25">
      <c r="A431" s="333" t="s">
        <v>66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02"/>
      <c r="Y431" s="302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15">
        <v>4607091383409</v>
      </c>
      <c r="E432" s="316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8"/>
      <c r="O432" s="318"/>
      <c r="P432" s="318"/>
      <c r="Q432" s="316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15">
        <v>4607091383416</v>
      </c>
      <c r="E433" s="316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8"/>
      <c r="O433" s="318"/>
      <c r="P433" s="318"/>
      <c r="Q433" s="316"/>
      <c r="R433" s="35"/>
      <c r="S433" s="35"/>
      <c r="T433" s="36" t="s">
        <v>63</v>
      </c>
      <c r="U433" s="305">
        <v>60</v>
      </c>
      <c r="V433" s="306">
        <f>IFERROR(IF(U433="",0,CEILING((U433/$H433),1)*$H433),"")</f>
        <v>62.4</v>
      </c>
      <c r="W433" s="37">
        <f>IFERROR(IF(V433=0,"",ROUNDUP(V433/H433,0)*0.02175),"")</f>
        <v>0.17399999999999999</v>
      </c>
      <c r="X433" s="57"/>
      <c r="Y433" s="58"/>
      <c r="AC433" s="59"/>
      <c r="AZ433" s="289" t="s">
        <v>1</v>
      </c>
    </row>
    <row r="434" spans="1:52" x14ac:dyDescent="0.2">
      <c r="A434" s="322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4"/>
      <c r="M434" s="319" t="s">
        <v>64</v>
      </c>
      <c r="N434" s="320"/>
      <c r="O434" s="320"/>
      <c r="P434" s="320"/>
      <c r="Q434" s="320"/>
      <c r="R434" s="320"/>
      <c r="S434" s="321"/>
      <c r="T434" s="38" t="s">
        <v>65</v>
      </c>
      <c r="U434" s="307">
        <f>IFERROR(U432/H432,"0")+IFERROR(U433/H433,"0")</f>
        <v>7.6923076923076925</v>
      </c>
      <c r="V434" s="307">
        <f>IFERROR(V432/H432,"0")+IFERROR(V433/H433,"0")</f>
        <v>8</v>
      </c>
      <c r="W434" s="307">
        <f>IFERROR(IF(W432="",0,W432),"0")+IFERROR(IF(W433="",0,W433),"0")</f>
        <v>0.17399999999999999</v>
      </c>
      <c r="X434" s="308"/>
      <c r="Y434" s="308"/>
    </row>
    <row r="435" spans="1:52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19" t="s">
        <v>64</v>
      </c>
      <c r="N435" s="320"/>
      <c r="O435" s="320"/>
      <c r="P435" s="320"/>
      <c r="Q435" s="320"/>
      <c r="R435" s="320"/>
      <c r="S435" s="321"/>
      <c r="T435" s="38" t="s">
        <v>63</v>
      </c>
      <c r="U435" s="307">
        <f>IFERROR(SUM(U432:U433),"0")</f>
        <v>60</v>
      </c>
      <c r="V435" s="307">
        <f>IFERROR(SUM(V432:V433),"0")</f>
        <v>62.4</v>
      </c>
      <c r="W435" s="38"/>
      <c r="X435" s="308"/>
      <c r="Y435" s="308"/>
    </row>
    <row r="436" spans="1:52" ht="27.75" customHeight="1" x14ac:dyDescent="0.2">
      <c r="A436" s="338" t="s">
        <v>572</v>
      </c>
      <c r="B436" s="339"/>
      <c r="C436" s="339"/>
      <c r="D436" s="339"/>
      <c r="E436" s="339"/>
      <c r="F436" s="339"/>
      <c r="G436" s="339"/>
      <c r="H436" s="339"/>
      <c r="I436" s="339"/>
      <c r="J436" s="339"/>
      <c r="K436" s="339"/>
      <c r="L436" s="339"/>
      <c r="M436" s="339"/>
      <c r="N436" s="339"/>
      <c r="O436" s="339"/>
      <c r="P436" s="339"/>
      <c r="Q436" s="339"/>
      <c r="R436" s="339"/>
      <c r="S436" s="339"/>
      <c r="T436" s="339"/>
      <c r="U436" s="339"/>
      <c r="V436" s="339"/>
      <c r="W436" s="339"/>
      <c r="X436" s="49"/>
      <c r="Y436" s="49"/>
    </row>
    <row r="437" spans="1:52" ht="16.5" customHeight="1" x14ac:dyDescent="0.25">
      <c r="A437" s="332" t="s">
        <v>573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01"/>
      <c r="Y437" s="301"/>
    </row>
    <row r="438" spans="1:52" ht="14.25" customHeight="1" x14ac:dyDescent="0.25">
      <c r="A438" s="333" t="s">
        <v>100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02"/>
      <c r="Y438" s="302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15">
        <v>4680115881099</v>
      </c>
      <c r="E439" s="316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8"/>
      <c r="O439" s="318"/>
      <c r="P439" s="318"/>
      <c r="Q439" s="316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15">
        <v>4680115881150</v>
      </c>
      <c r="E440" s="316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8"/>
      <c r="O440" s="318"/>
      <c r="P440" s="318"/>
      <c r="Q440" s="316"/>
      <c r="R440" s="35"/>
      <c r="S440" s="35"/>
      <c r="T440" s="36" t="s">
        <v>63</v>
      </c>
      <c r="U440" s="305">
        <v>40</v>
      </c>
      <c r="V440" s="306">
        <f>IFERROR(IF(U440="",0,CEILING((U440/$H440),1)*$H440),"")</f>
        <v>48</v>
      </c>
      <c r="W440" s="37">
        <f>IFERROR(IF(V440=0,"",ROUNDUP(V440/H440,0)*0.02175),"")</f>
        <v>8.6999999999999994E-2</v>
      </c>
      <c r="X440" s="57"/>
      <c r="Y440" s="58"/>
      <c r="AC440" s="59"/>
      <c r="AZ440" s="291" t="s">
        <v>1</v>
      </c>
    </row>
    <row r="441" spans="1:52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19" t="s">
        <v>64</v>
      </c>
      <c r="N441" s="320"/>
      <c r="O441" s="320"/>
      <c r="P441" s="320"/>
      <c r="Q441" s="320"/>
      <c r="R441" s="320"/>
      <c r="S441" s="321"/>
      <c r="T441" s="38" t="s">
        <v>65</v>
      </c>
      <c r="U441" s="307">
        <f>IFERROR(U439/H439,"0")+IFERROR(U440/H440,"0")</f>
        <v>3.3333333333333335</v>
      </c>
      <c r="V441" s="307">
        <f>IFERROR(V439/H439,"0")+IFERROR(V440/H440,"0")</f>
        <v>4</v>
      </c>
      <c r="W441" s="307">
        <f>IFERROR(IF(W439="",0,W439),"0")+IFERROR(IF(W440="",0,W440),"0")</f>
        <v>8.6999999999999994E-2</v>
      </c>
      <c r="X441" s="308"/>
      <c r="Y441" s="308"/>
    </row>
    <row r="442" spans="1:52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19" t="s">
        <v>64</v>
      </c>
      <c r="N442" s="320"/>
      <c r="O442" s="320"/>
      <c r="P442" s="320"/>
      <c r="Q442" s="320"/>
      <c r="R442" s="320"/>
      <c r="S442" s="321"/>
      <c r="T442" s="38" t="s">
        <v>63</v>
      </c>
      <c r="U442" s="307">
        <f>IFERROR(SUM(U439:U440),"0")</f>
        <v>40</v>
      </c>
      <c r="V442" s="307">
        <f>IFERROR(SUM(V439:V440),"0")</f>
        <v>48</v>
      </c>
      <c r="W442" s="38"/>
      <c r="X442" s="308"/>
      <c r="Y442" s="308"/>
    </row>
    <row r="443" spans="1:52" ht="14.25" customHeight="1" x14ac:dyDescent="0.25">
      <c r="A443" s="333" t="s">
        <v>93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02"/>
      <c r="Y443" s="302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15">
        <v>4680115881112</v>
      </c>
      <c r="E444" s="316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8"/>
      <c r="O444" s="318"/>
      <c r="P444" s="318"/>
      <c r="Q444" s="316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15">
        <v>4680115881129</v>
      </c>
      <c r="E445" s="316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8"/>
      <c r="O445" s="318"/>
      <c r="P445" s="318"/>
      <c r="Q445" s="316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4"/>
      <c r="M446" s="319" t="s">
        <v>64</v>
      </c>
      <c r="N446" s="320"/>
      <c r="O446" s="320"/>
      <c r="P446" s="320"/>
      <c r="Q446" s="320"/>
      <c r="R446" s="320"/>
      <c r="S446" s="321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4"/>
      <c r="M447" s="319" t="s">
        <v>64</v>
      </c>
      <c r="N447" s="320"/>
      <c r="O447" s="320"/>
      <c r="P447" s="320"/>
      <c r="Q447" s="320"/>
      <c r="R447" s="320"/>
      <c r="S447" s="321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33" t="s">
        <v>59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02"/>
      <c r="Y448" s="302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15">
        <v>4680115881167</v>
      </c>
      <c r="E449" s="316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8"/>
      <c r="O449" s="318"/>
      <c r="P449" s="318"/>
      <c r="Q449" s="316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15">
        <v>4680115881136</v>
      </c>
      <c r="E450" s="316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8"/>
      <c r="O450" s="318"/>
      <c r="P450" s="318"/>
      <c r="Q450" s="316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4"/>
      <c r="M451" s="319" t="s">
        <v>64</v>
      </c>
      <c r="N451" s="320"/>
      <c r="O451" s="320"/>
      <c r="P451" s="320"/>
      <c r="Q451" s="320"/>
      <c r="R451" s="320"/>
      <c r="S451" s="321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4"/>
      <c r="M452" s="319" t="s">
        <v>64</v>
      </c>
      <c r="N452" s="320"/>
      <c r="O452" s="320"/>
      <c r="P452" s="320"/>
      <c r="Q452" s="320"/>
      <c r="R452" s="320"/>
      <c r="S452" s="321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33" t="s">
        <v>66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02"/>
      <c r="Y453" s="302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15">
        <v>4680115881068</v>
      </c>
      <c r="E454" s="316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3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8"/>
      <c r="O454" s="318"/>
      <c r="P454" s="318"/>
      <c r="Q454" s="316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15">
        <v>4680115881075</v>
      </c>
      <c r="E455" s="316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8"/>
      <c r="O455" s="318"/>
      <c r="P455" s="318"/>
      <c r="Q455" s="316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4"/>
      <c r="M456" s="319" t="s">
        <v>64</v>
      </c>
      <c r="N456" s="320"/>
      <c r="O456" s="320"/>
      <c r="P456" s="320"/>
      <c r="Q456" s="320"/>
      <c r="R456" s="320"/>
      <c r="S456" s="321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4"/>
      <c r="M457" s="319" t="s">
        <v>64</v>
      </c>
      <c r="N457" s="320"/>
      <c r="O457" s="320"/>
      <c r="P457" s="320"/>
      <c r="Q457" s="320"/>
      <c r="R457" s="320"/>
      <c r="S457" s="321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32" t="s">
        <v>590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01"/>
      <c r="Y458" s="301"/>
    </row>
    <row r="459" spans="1:52" ht="14.25" customHeight="1" x14ac:dyDescent="0.25">
      <c r="A459" s="333" t="s">
        <v>66</v>
      </c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3"/>
      <c r="N459" s="323"/>
      <c r="O459" s="323"/>
      <c r="P459" s="323"/>
      <c r="Q459" s="323"/>
      <c r="R459" s="323"/>
      <c r="S459" s="323"/>
      <c r="T459" s="323"/>
      <c r="U459" s="323"/>
      <c r="V459" s="323"/>
      <c r="W459" s="323"/>
      <c r="X459" s="302"/>
      <c r="Y459" s="302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15">
        <v>4680115880870</v>
      </c>
      <c r="E460" s="316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8"/>
      <c r="O460" s="318"/>
      <c r="P460" s="318"/>
      <c r="Q460" s="316"/>
      <c r="R460" s="35"/>
      <c r="S460" s="35"/>
      <c r="T460" s="36" t="s">
        <v>63</v>
      </c>
      <c r="U460" s="305">
        <v>1700</v>
      </c>
      <c r="V460" s="306">
        <f>IFERROR(IF(U460="",0,CEILING((U460/$H460),1)*$H460),"")</f>
        <v>1700.3999999999999</v>
      </c>
      <c r="W460" s="37">
        <f>IFERROR(IF(V460=0,"",ROUNDUP(V460/H460,0)*0.02175),"")</f>
        <v>4.7414999999999994</v>
      </c>
      <c r="X460" s="57"/>
      <c r="Y460" s="58"/>
      <c r="AC460" s="59"/>
      <c r="AZ460" s="298" t="s">
        <v>1</v>
      </c>
    </row>
    <row r="461" spans="1:52" x14ac:dyDescent="0.2">
      <c r="A461" s="322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4"/>
      <c r="M461" s="319" t="s">
        <v>64</v>
      </c>
      <c r="N461" s="320"/>
      <c r="O461" s="320"/>
      <c r="P461" s="320"/>
      <c r="Q461" s="320"/>
      <c r="R461" s="320"/>
      <c r="S461" s="321"/>
      <c r="T461" s="38" t="s">
        <v>65</v>
      </c>
      <c r="U461" s="307">
        <f>IFERROR(U460/H460,"0")</f>
        <v>217.94871794871796</v>
      </c>
      <c r="V461" s="307">
        <f>IFERROR(V460/H460,"0")</f>
        <v>218</v>
      </c>
      <c r="W461" s="307">
        <f>IFERROR(IF(W460="",0,W460),"0")</f>
        <v>4.7414999999999994</v>
      </c>
      <c r="X461" s="308"/>
      <c r="Y461" s="308"/>
    </row>
    <row r="462" spans="1:52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4"/>
      <c r="M462" s="319" t="s">
        <v>64</v>
      </c>
      <c r="N462" s="320"/>
      <c r="O462" s="320"/>
      <c r="P462" s="320"/>
      <c r="Q462" s="320"/>
      <c r="R462" s="320"/>
      <c r="S462" s="321"/>
      <c r="T462" s="38" t="s">
        <v>63</v>
      </c>
      <c r="U462" s="307">
        <f>IFERROR(SUM(U460:U460),"0")</f>
        <v>1700</v>
      </c>
      <c r="V462" s="307">
        <f>IFERROR(SUM(V460:V460),"0")</f>
        <v>1700.3999999999999</v>
      </c>
      <c r="W462" s="38"/>
      <c r="X462" s="308"/>
      <c r="Y462" s="308"/>
    </row>
    <row r="463" spans="1:52" ht="15" customHeight="1" x14ac:dyDescent="0.2">
      <c r="A463" s="328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9"/>
      <c r="M463" s="325" t="s">
        <v>593</v>
      </c>
      <c r="N463" s="326"/>
      <c r="O463" s="326"/>
      <c r="P463" s="326"/>
      <c r="Q463" s="326"/>
      <c r="R463" s="326"/>
      <c r="S463" s="327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5976.74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6051.2999999999993</v>
      </c>
      <c r="W463" s="38"/>
      <c r="X463" s="308"/>
      <c r="Y463" s="30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9"/>
      <c r="M464" s="325" t="s">
        <v>594</v>
      </c>
      <c r="N464" s="326"/>
      <c r="O464" s="326"/>
      <c r="P464" s="326"/>
      <c r="Q464" s="326"/>
      <c r="R464" s="326"/>
      <c r="S464" s="327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6374.9469116809123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6453.9579999999996</v>
      </c>
      <c r="W464" s="38"/>
      <c r="X464" s="308"/>
      <c r="Y464" s="308"/>
    </row>
    <row r="465" spans="1:28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9"/>
      <c r="M465" s="325" t="s">
        <v>595</v>
      </c>
      <c r="N465" s="326"/>
      <c r="O465" s="326"/>
      <c r="P465" s="326"/>
      <c r="Q465" s="326"/>
      <c r="R465" s="326"/>
      <c r="S465" s="32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13</v>
      </c>
      <c r="W465" s="38"/>
      <c r="X465" s="308"/>
      <c r="Y465" s="308"/>
    </row>
    <row r="466" spans="1:28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9"/>
      <c r="M466" s="325" t="s">
        <v>597</v>
      </c>
      <c r="N466" s="326"/>
      <c r="O466" s="326"/>
      <c r="P466" s="326"/>
      <c r="Q466" s="326"/>
      <c r="R466" s="326"/>
      <c r="S466" s="327"/>
      <c r="T466" s="38" t="s">
        <v>63</v>
      </c>
      <c r="U466" s="307">
        <f>GrossWeightTotal+PalletQtyTotal*25</f>
        <v>6699.9469116809123</v>
      </c>
      <c r="V466" s="307">
        <f>GrossWeightTotalR+PalletQtyTotalR*25</f>
        <v>6778.9579999999996</v>
      </c>
      <c r="W466" s="38"/>
      <c r="X466" s="308"/>
      <c r="Y466" s="308"/>
    </row>
    <row r="467" spans="1:28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9"/>
      <c r="M467" s="325" t="s">
        <v>598</v>
      </c>
      <c r="N467" s="326"/>
      <c r="O467" s="326"/>
      <c r="P467" s="326"/>
      <c r="Q467" s="326"/>
      <c r="R467" s="326"/>
      <c r="S467" s="327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1025.4495997829333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1035</v>
      </c>
      <c r="W467" s="38"/>
      <c r="X467" s="308"/>
      <c r="Y467" s="308"/>
    </row>
    <row r="468" spans="1:28" ht="14.25" customHeight="1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9"/>
      <c r="M468" s="325" t="s">
        <v>599</v>
      </c>
      <c r="N468" s="326"/>
      <c r="O468" s="326"/>
      <c r="P468" s="326"/>
      <c r="Q468" s="326"/>
      <c r="R468" s="326"/>
      <c r="S468" s="327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14.717469999999999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3" t="s">
        <v>58</v>
      </c>
      <c r="C470" s="309" t="s">
        <v>91</v>
      </c>
      <c r="D470" s="310"/>
      <c r="E470" s="310"/>
      <c r="F470" s="311"/>
      <c r="G470" s="309" t="s">
        <v>214</v>
      </c>
      <c r="H470" s="310"/>
      <c r="I470" s="310"/>
      <c r="J470" s="310"/>
      <c r="K470" s="310"/>
      <c r="L470" s="311"/>
      <c r="M470" s="309" t="s">
        <v>403</v>
      </c>
      <c r="N470" s="311"/>
      <c r="O470" s="309" t="s">
        <v>452</v>
      </c>
      <c r="P470" s="311"/>
      <c r="Q470" s="303" t="s">
        <v>530</v>
      </c>
      <c r="R470" s="309" t="s">
        <v>572</v>
      </c>
      <c r="S470" s="311"/>
      <c r="T470" s="1"/>
      <c r="Y470" s="53"/>
      <c r="AB470" s="1"/>
    </row>
    <row r="471" spans="1:28" ht="14.25" customHeight="1" thickTop="1" x14ac:dyDescent="0.2">
      <c r="A471" s="312" t="s">
        <v>602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205</v>
      </c>
      <c r="G471" s="309" t="s">
        <v>215</v>
      </c>
      <c r="H471" s="309" t="s">
        <v>222</v>
      </c>
      <c r="I471" s="309" t="s">
        <v>239</v>
      </c>
      <c r="J471" s="309" t="s">
        <v>295</v>
      </c>
      <c r="K471" s="309" t="s">
        <v>371</v>
      </c>
      <c r="L471" s="309" t="s">
        <v>388</v>
      </c>
      <c r="M471" s="309" t="s">
        <v>404</v>
      </c>
      <c r="N471" s="309" t="s">
        <v>429</v>
      </c>
      <c r="O471" s="309" t="s">
        <v>453</v>
      </c>
      <c r="P471" s="309" t="s">
        <v>506</v>
      </c>
      <c r="Q471" s="309" t="s">
        <v>530</v>
      </c>
      <c r="R471" s="309" t="s">
        <v>573</v>
      </c>
      <c r="S471" s="309" t="s">
        <v>590</v>
      </c>
      <c r="T471" s="1"/>
      <c r="Y471" s="53"/>
      <c r="AB471" s="1"/>
    </row>
    <row r="472" spans="1:28" ht="13.5" customHeight="1" thickBot="1" x14ac:dyDescent="0.25">
      <c r="A472" s="313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  <c r="S472" s="314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80.64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113.39999999999999</v>
      </c>
      <c r="F473" s="47">
        <f>IFERROR(V118*1,"0")+IFERROR(V119*1,"0")+IFERROR(V120*1,"0")+IFERROR(V121*1,"0")</f>
        <v>0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172.20000000000002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482.79999999999995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258.3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157.5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1291.5999999999999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111.30000000000001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902.2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732.96</v>
      </c>
      <c r="R473" s="47">
        <f>IFERROR(V439*1,"0")+IFERROR(V440*1,"0")+IFERROR(V444*1,"0")+IFERROR(V445*1,"0")+IFERROR(V449*1,"0")+IFERROR(V450*1,"0")+IFERROR(V454*1,"0")+IFERROR(V455*1,"0")</f>
        <v>48</v>
      </c>
      <c r="S473" s="47">
        <f>IFERROR(V460*1,"0")</f>
        <v>1700.3999999999999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2023-09-07T11:15:24Z</dcterms:modified>
</cp:coreProperties>
</file>