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заказа'!$B$18:$W$18</definedName>
    <definedName function="false" hidden="false" name="CodeProxySet" vbProcedure="false">Setting!$E$30:$E$31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заказа'!$S$10</definedName>
    <definedName function="false" hidden="false" name="CustName" vbProcedure="false">'Бланк заказа'!$S$6</definedName>
    <definedName function="false" hidden="false" name="DateFrom" vbProcedure="false">'Бланк заказа'!$O$1</definedName>
    <definedName function="false" hidden="false" name="DeliveryAddress" vbProcedure="false">'Бланк заказа'!$D$6</definedName>
    <definedName function="false" hidden="false" name="DeliveryAdressList" vbProcedure="false">Setting!$B$6:$B$13</definedName>
    <definedName function="false" hidden="false" name="DeliveryCodeAdressList" vbProcedure="false">Setting!$C$6:$C$13</definedName>
    <definedName function="false" hidden="false" name="DeliveryConditions" vbProcedure="false">'Бланк заказа'!$S$12</definedName>
    <definedName function="false" hidden="false" name="DeliveryConditionsList" vbProcedure="false">Setting!$B$31:$B$41</definedName>
    <definedName function="false" hidden="false" name="DeliveryDate" vbProcedure="false">'Бланк заказа'!$N$9</definedName>
    <definedName function="false" hidden="false" name="DeliveryMethodList" vbProcedure="false">Setting!$B$3:$B$4</definedName>
    <definedName function="false" hidden="false" name="DeliveryNumAdressList" vbProcedure="false">Setting!$D$6:$D$13</definedName>
    <definedName function="false" hidden="false" name="DeliveryTime" vbProcedure="false">'Бланк заказа'!$N$10</definedName>
    <definedName function="false" hidden="false" name="DeliveryTime2" vbProcedure="false">'Бланк заказа'!$N$11</definedName>
    <definedName function="false" hidden="false" name="DeliveryTime3" vbProcedure="false">'Бланк заказа'!$N$12</definedName>
    <definedName function="false" hidden="false" name="DeliveryTime4" vbProcedure="false">'Бланк заказа'!$N$13</definedName>
    <definedName function="false" hidden="false" name="DlvMode" vbProcedure="false">'Бланк заказа'!$S$5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Setting!$C$30:$C$31</definedName>
    <definedName function="false" hidden="false" name="GrossWeightTotal" vbProcedure="false">'Бланк заказа'!$U$461:$U$461</definedName>
    <definedName function="false" hidden="false" name="GrossWeightTotalR" vbProcedure="false">'Бланк заказа'!$V$461:$V$461</definedName>
    <definedName function="false" hidden="false" name="LoadDate" vbProcedure="false">'Бланк заказа'!$N$5</definedName>
    <definedName function="false" hidden="false" name="LoadTime" vbProcedure="false">'Бланк заказа'!$N$8</definedName>
    <definedName function="false" hidden="false" name="NumProxy" vbProcedure="false">'Бланк заказа'!$D$10</definedName>
    <definedName function="false" hidden="false" name="NumProxySet" vbProcedure="false">Setting!$B$30:$B$31</definedName>
    <definedName function="false" hidden="false" name="PalletQtyTotal" vbProcedure="false">'Бланк заказа'!$U$462:$U$462</definedName>
    <definedName function="false" hidden="false" name="PalletQtyTotalR" vbProcedure="false">'Бланк заказа'!$V$462:$V$462</definedName>
    <definedName function="false" hidden="false" name="PassportProxy" vbProcedure="false">'Бланк заказа'!$J$9:$K$9</definedName>
    <definedName function="false" hidden="false" name="PassportProxySet" vbProcedure="false">Setting!$D$30:$D$31</definedName>
    <definedName function="false" hidden="false" name="ProductId1" vbProcedure="false">'Бланк заказа'!$B$22:$B$22</definedName>
    <definedName function="false" hidden="false" name="ProductId10" vbProcedure="false">'Бланк заказа'!$B$40:$B$40</definedName>
    <definedName function="false" hidden="false" name="ProductId100" vbProcedure="false">'Бланк заказа'!$B$184:$B$184</definedName>
    <definedName function="false" hidden="false" name="ProductId101" vbProcedure="false">'Бланк заказа'!$B$185:$B$185</definedName>
    <definedName function="false" hidden="false" name="ProductId102" vbProcedure="false">'Бланк заказа'!$B$190:$B$190</definedName>
    <definedName function="false" hidden="false" name="ProductId103" vbProcedure="false">'Бланк заказа'!$B$191:$B$191</definedName>
    <definedName function="false" hidden="false" name="ProductId104" vbProcedure="false">'Бланк заказа'!$B$192:$B$192</definedName>
    <definedName function="false" hidden="false" name="ProductId105" vbProcedure="false">'Бланк заказа'!$B$193:$B$193</definedName>
    <definedName function="false" hidden="false" name="ProductId106" vbProcedure="false">'Бланк заказа'!$B$194:$B$194</definedName>
    <definedName function="false" hidden="false" name="ProductId107" vbProcedure="false">'Бланк заказа'!$B$195:$B$195</definedName>
    <definedName function="false" hidden="false" name="ProductId108" vbProcedure="false">'Бланк заказа'!$B$196:$B$196</definedName>
    <definedName function="false" hidden="false" name="ProductId109" vbProcedure="false">'Бланк заказа'!$B$197:$B$197</definedName>
    <definedName function="false" hidden="false" name="ProductId11" vbProcedure="false">'Бланк заказа'!$B$46:$B$46</definedName>
    <definedName function="false" hidden="false" name="ProductId110" vbProcedure="false">'Бланк заказа'!$B$198:$B$198</definedName>
    <definedName function="false" hidden="false" name="ProductId111" vbProcedure="false">'Бланк заказа'!$B$199:$B$199</definedName>
    <definedName function="false" hidden="false" name="ProductId112" vbProcedure="false">'Бланк заказа'!$B$200:$B$200</definedName>
    <definedName function="false" hidden="false" name="ProductId113" vbProcedure="false">'Бланк заказа'!$B$201:$B$201</definedName>
    <definedName function="false" hidden="false" name="ProductId114" vbProcedure="false">'Бланк заказа'!$B$202:$B$202</definedName>
    <definedName function="false" hidden="false" name="ProductId115" vbProcedure="false">'Бланк заказа'!$B$203:$B$203</definedName>
    <definedName function="false" hidden="false" name="ProductId116" vbProcedure="false">'Бланк заказа'!$B$204:$B$204</definedName>
    <definedName function="false" hidden="false" name="ProductId117" vbProcedure="false">'Бланк заказа'!$B$208:$B$208</definedName>
    <definedName function="false" hidden="false" name="ProductId118" vbProcedure="false">'Бланк заказа'!$B$212:$B$212</definedName>
    <definedName function="false" hidden="false" name="ProductId119" vbProcedure="false">'Бланк заказа'!$B$213:$B$213</definedName>
    <definedName function="false" hidden="false" name="ProductId12" vbProcedure="false">'Бланк заказа'!$B$47:$B$47</definedName>
    <definedName function="false" hidden="false" name="ProductId120" vbProcedure="false">'Бланк заказа'!$B$214:$B$214</definedName>
    <definedName function="false" hidden="false" name="ProductId121" vbProcedure="false">'Бланк заказа'!$B$215:$B$215</definedName>
    <definedName function="false" hidden="false" name="ProductId122" vbProcedure="false">'Бланк заказа'!$B$219:$B$219</definedName>
    <definedName function="false" hidden="false" name="ProductId123" vbProcedure="false">'Бланк заказа'!$B$220:$B$220</definedName>
    <definedName function="false" hidden="false" name="ProductId124" vbProcedure="false">'Бланк заказа'!$B$221:$B$221</definedName>
    <definedName function="false" hidden="false" name="ProductId125" vbProcedure="false">'Бланк заказа'!$B$222:$B$222</definedName>
    <definedName function="false" hidden="false" name="ProductId126" vbProcedure="false">'Бланк заказа'!$B$223:$B$223</definedName>
    <definedName function="false" hidden="false" name="ProductId127" vbProcedure="false">'Бланк заказа'!$B$224:$B$224</definedName>
    <definedName function="false" hidden="false" name="ProductId128" vbProcedure="false">'Бланк заказа'!$B$228:$B$228</definedName>
    <definedName function="false" hidden="false" name="ProductId129" vbProcedure="false">'Бланк заказа'!$B$229:$B$229</definedName>
    <definedName function="false" hidden="false" name="ProductId13" vbProcedure="false">'Бланк заказа'!$B$52:$B$52</definedName>
    <definedName function="false" hidden="false" name="ProductId130" vbProcedure="false">'Бланк заказа'!$B$230:$B$230</definedName>
    <definedName function="false" hidden="false" name="ProductId131" vbProcedure="false">'Бланк заказа'!$B$231:$B$231</definedName>
    <definedName function="false" hidden="false" name="ProductId132" vbProcedure="false">'Бланк заказа'!$B$235:$B$235</definedName>
    <definedName function="false" hidden="false" name="ProductId133" vbProcedure="false">'Бланк заказа'!$B$236:$B$236</definedName>
    <definedName function="false" hidden="false" name="ProductId134" vbProcedure="false">'Бланк заказа'!$B$237:$B$237</definedName>
    <definedName function="false" hidden="false" name="ProductId135" vbProcedure="false">'Бланк заказа'!$B$241:$B$241</definedName>
    <definedName function="false" hidden="false" name="ProductId136" vbProcedure="false">'Бланк заказа'!$B$242:$B$242</definedName>
    <definedName function="false" hidden="false" name="ProductId137" vbProcedure="false">'Бланк заказа'!$B$243:$B$243</definedName>
    <definedName function="false" hidden="false" name="ProductId138" vbProcedure="false">'Бланк заказа'!$B$248:$B$248</definedName>
    <definedName function="false" hidden="false" name="ProductId139" vbProcedure="false">'Бланк заказа'!$B$249:$B$249</definedName>
    <definedName function="false" hidden="false" name="ProductId14" vbProcedure="false">'Бланк заказа'!$B$53:$B$53</definedName>
    <definedName function="false" hidden="false" name="ProductId140" vbProcedure="false">'Бланк заказа'!$B$250:$B$250</definedName>
    <definedName function="false" hidden="false" name="ProductId141" vbProcedure="false">'Бланк заказа'!$B$251:$B$251</definedName>
    <definedName function="false" hidden="false" name="ProductId142" vbProcedure="false">'Бланк заказа'!$B$252:$B$252</definedName>
    <definedName function="false" hidden="false" name="ProductId143" vbProcedure="false">'Бланк заказа'!$B$253:$B$253</definedName>
    <definedName function="false" hidden="false" name="ProductId144" vbProcedure="false">'Бланк заказа'!$B$254:$B$254</definedName>
    <definedName function="false" hidden="false" name="ProductId145" vbProcedure="false">'Бланк заказа'!$B$258:$B$258</definedName>
    <definedName function="false" hidden="false" name="ProductId146" vbProcedure="false">'Бланк заказа'!$B$259:$B$259</definedName>
    <definedName function="false" hidden="false" name="ProductId147" vbProcedure="false">'Бланк заказа'!$B$264:$B$264</definedName>
    <definedName function="false" hidden="false" name="ProductId148" vbProcedure="false">'Бланк заказа'!$B$265:$B$265</definedName>
    <definedName function="false" hidden="false" name="ProductId149" vbProcedure="false">'Бланк заказа'!$B$269:$B$269</definedName>
    <definedName function="false" hidden="false" name="ProductId15" vbProcedure="false">'Бланк заказа'!$B$54:$B$54</definedName>
    <definedName function="false" hidden="false" name="ProductId150" vbProcedure="false">'Бланк заказа'!$B$270:$B$270</definedName>
    <definedName function="false" hidden="false" name="ProductId151" vbProcedure="false">'Бланк заказа'!$B$271:$B$271</definedName>
    <definedName function="false" hidden="false" name="ProductId152" vbProcedure="false">'Бланк заказа'!$B$275:$B$275</definedName>
    <definedName function="false" hidden="false" name="ProductId153" vbProcedure="false">'Бланк заказа'!$B$279:$B$279</definedName>
    <definedName function="false" hidden="false" name="ProductId154" vbProcedure="false">'Бланк заказа'!$B$285:$B$285</definedName>
    <definedName function="false" hidden="false" name="ProductId155" vbProcedure="false">'Бланк заказа'!$B$286:$B$286</definedName>
    <definedName function="false" hidden="false" name="ProductId156" vbProcedure="false">'Бланк заказа'!$B$287:$B$287</definedName>
    <definedName function="false" hidden="false" name="ProductId157" vbProcedure="false">'Бланк заказа'!$B$288:$B$288</definedName>
    <definedName function="false" hidden="false" name="ProductId158" vbProcedure="false">'Бланк заказа'!$B$289:$B$289</definedName>
    <definedName function="false" hidden="false" name="ProductId159" vbProcedure="false">'Бланк заказа'!$B$290:$B$290</definedName>
    <definedName function="false" hidden="false" name="ProductId16" vbProcedure="false">'Бланк заказа'!$B$59:$B$59</definedName>
    <definedName function="false" hidden="false" name="ProductId160" vbProcedure="false">'Бланк заказа'!$B$291:$B$291</definedName>
    <definedName function="false" hidden="false" name="ProductId161" vbProcedure="false">'Бланк заказа'!$B$292:$B$292</definedName>
    <definedName function="false" hidden="false" name="ProductId162" vbProcedure="false">'Бланк заказа'!$B$296:$B$296</definedName>
    <definedName function="false" hidden="false" name="ProductId163" vbProcedure="false">'Бланк заказа'!$B$297:$B$297</definedName>
    <definedName function="false" hidden="false" name="ProductId164" vbProcedure="false">'Бланк заказа'!$B$301:$B$301</definedName>
    <definedName function="false" hidden="false" name="ProductId165" vbProcedure="false">'Бланк заказа'!$B$305:$B$305</definedName>
    <definedName function="false" hidden="false" name="ProductId166" vbProcedure="false">'Бланк заказа'!$B$310:$B$310</definedName>
    <definedName function="false" hidden="false" name="ProductId167" vbProcedure="false">'Бланк заказа'!$B$311:$B$311</definedName>
    <definedName function="false" hidden="false" name="ProductId168" vbProcedure="false">'Бланк заказа'!$B$312:$B$312</definedName>
    <definedName function="false" hidden="false" name="ProductId169" vbProcedure="false">'Бланк заказа'!$B$313:$B$313</definedName>
    <definedName function="false" hidden="false" name="ProductId17" vbProcedure="false">'Бланк заказа'!$B$60:$B$60</definedName>
    <definedName function="false" hidden="false" name="ProductId170" vbProcedure="false">'Бланк заказа'!$B$317:$B$317</definedName>
    <definedName function="false" hidden="false" name="ProductId171" vbProcedure="false">'Бланк заказа'!$B$318:$B$318</definedName>
    <definedName function="false" hidden="false" name="ProductId172" vbProcedure="false">'Бланк заказа'!$B$322:$B$322</definedName>
    <definedName function="false" hidden="false" name="ProductId173" vbProcedure="false">'Бланк заказа'!$B$323:$B$323</definedName>
    <definedName function="false" hidden="false" name="ProductId174" vbProcedure="false">'Бланк заказа'!$B$324:$B$324</definedName>
    <definedName function="false" hidden="false" name="ProductId175" vbProcedure="false">'Бланк заказа'!$B$325:$B$325</definedName>
    <definedName function="false" hidden="false" name="ProductId176" vbProcedure="false">'Бланк заказа'!$B$329:$B$329</definedName>
    <definedName function="false" hidden="false" name="ProductId177" vbProcedure="false">'Бланк заказа'!$B$335:$B$335</definedName>
    <definedName function="false" hidden="false" name="ProductId178" vbProcedure="false">'Бланк заказа'!$B$336:$B$336</definedName>
    <definedName function="false" hidden="false" name="ProductId179" vbProcedure="false">'Бланк заказа'!$B$340:$B$340</definedName>
    <definedName function="false" hidden="false" name="ProductId18" vbProcedure="false">'Бланк заказа'!$B$61:$B$61</definedName>
    <definedName function="false" hidden="false" name="ProductId180" vbProcedure="false">'Бланк заказа'!$B$341:$B$341</definedName>
    <definedName function="false" hidden="false" name="ProductId181" vbProcedure="false">'Бланк заказа'!$B$342:$B$342</definedName>
    <definedName function="false" hidden="false" name="ProductId182" vbProcedure="false">'Бланк заказа'!$B$343:$B$343</definedName>
    <definedName function="false" hidden="false" name="ProductId183" vbProcedure="false">'Бланк заказа'!$B$344:$B$344</definedName>
    <definedName function="false" hidden="false" name="ProductId184" vbProcedure="false">'Бланк заказа'!$B$345:$B$345</definedName>
    <definedName function="false" hidden="false" name="ProductId185" vbProcedure="false">'Бланк заказа'!$B$346:$B$346</definedName>
    <definedName function="false" hidden="false" name="ProductId186" vbProcedure="false">'Бланк заказа'!$B$347:$B$347</definedName>
    <definedName function="false" hidden="false" name="ProductId187" vbProcedure="false">'Бланк заказа'!$B$348:$B$348</definedName>
    <definedName function="false" hidden="false" name="ProductId188" vbProcedure="false">'Бланк заказа'!$B$349:$B$349</definedName>
    <definedName function="false" hidden="false" name="ProductId189" vbProcedure="false">'Бланк заказа'!$B$350:$B$350</definedName>
    <definedName function="false" hidden="false" name="ProductId19" vbProcedure="false">'Бланк заказа'!$B$62:$B$62</definedName>
    <definedName function="false" hidden="false" name="ProductId190" vbProcedure="false">'Бланк заказа'!$B$351:$B$351</definedName>
    <definedName function="false" hidden="false" name="ProductId191" vbProcedure="false">'Бланк заказа'!$B$352:$B$352</definedName>
    <definedName function="false" hidden="false" name="ProductId192" vbProcedure="false">'Бланк заказа'!$B$356:$B$356</definedName>
    <definedName function="false" hidden="false" name="ProductId193" vbProcedure="false">'Бланк заказа'!$B$357:$B$357</definedName>
    <definedName function="false" hidden="false" name="ProductId194" vbProcedure="false">'Бланк заказа'!$B$358:$B$358</definedName>
    <definedName function="false" hidden="false" name="ProductId195" vbProcedure="false">'Бланк заказа'!$B$359:$B$359</definedName>
    <definedName function="false" hidden="false" name="ProductId196" vbProcedure="false">'Бланк заказа'!$B$363:$B$363</definedName>
    <definedName function="false" hidden="false" name="ProductId197" vbProcedure="false">'Бланк заказа'!$B$367:$B$367</definedName>
    <definedName function="false" hidden="false" name="ProductId198" vbProcedure="false">'Бланк заказа'!$B$368:$B$368</definedName>
    <definedName function="false" hidden="false" name="ProductId199" vbProcedure="false">'Бланк заказа'!$B$369:$B$369</definedName>
    <definedName function="false" hidden="false" name="ProductId2" vbProcedure="false">'Бланк заказа'!$B$26:$B$26</definedName>
    <definedName function="false" hidden="false" name="ProductId20" vbProcedure="false">'Бланк заказа'!$B$63:$B$63</definedName>
    <definedName function="false" hidden="false" name="ProductId200" vbProcedure="false">'Бланк заказа'!$B$373:$B$373</definedName>
    <definedName function="false" hidden="false" name="ProductId201" vbProcedure="false">'Бланк заказа'!$B$378:$B$378</definedName>
    <definedName function="false" hidden="false" name="ProductId202" vbProcedure="false">'Бланк заказа'!$B$379:$B$379</definedName>
    <definedName function="false" hidden="false" name="ProductId203" vbProcedure="false">'Бланк заказа'!$B$383:$B$383</definedName>
    <definedName function="false" hidden="false" name="ProductId204" vbProcedure="false">'Бланк заказа'!$B$384:$B$384</definedName>
    <definedName function="false" hidden="false" name="ProductId205" vbProcedure="false">'Бланк заказа'!$B$385:$B$385</definedName>
    <definedName function="false" hidden="false" name="ProductId206" vbProcedure="false">'Бланк заказа'!$B$386:$B$386</definedName>
    <definedName function="false" hidden="false" name="ProductId207" vbProcedure="false">'Бланк заказа'!$B$387:$B$387</definedName>
    <definedName function="false" hidden="false" name="ProductId208" vbProcedure="false">'Бланк заказа'!$B$388:$B$388</definedName>
    <definedName function="false" hidden="false" name="ProductId209" vbProcedure="false">'Бланк заказа'!$B$389:$B$389</definedName>
    <definedName function="false" hidden="false" name="ProductId21" vbProcedure="false">'Бланк заказа'!$B$64:$B$64</definedName>
    <definedName function="false" hidden="false" name="ProductId210" vbProcedure="false">'Бланк заказа'!$B$393:$B$393</definedName>
    <definedName function="false" hidden="false" name="ProductId211" vbProcedure="false">'Бланк заказа'!$B$397:$B$397</definedName>
    <definedName function="false" hidden="false" name="ProductId212" vbProcedure="false">'Бланк заказа'!$B$403:$B$403</definedName>
    <definedName function="false" hidden="false" name="ProductId213" vbProcedure="false">'Бланк заказа'!$B$404:$B$404</definedName>
    <definedName function="false" hidden="false" name="ProductId214" vbProcedure="false">'Бланк заказа'!$B$405:$B$405</definedName>
    <definedName function="false" hidden="false" name="ProductId215" vbProcedure="false">'Бланк заказа'!$B$406:$B$406</definedName>
    <definedName function="false" hidden="false" name="ProductId216" vbProcedure="false">'Бланк заказа'!$B$407:$B$407</definedName>
    <definedName function="false" hidden="false" name="ProductId217" vbProcedure="false">'Бланк заказа'!$B$408:$B$408</definedName>
    <definedName function="false" hidden="false" name="ProductId218" vbProcedure="false">'Бланк заказа'!$B$409:$B$409</definedName>
    <definedName function="false" hidden="false" name="ProductId219" vbProcedure="false">'Бланк заказа'!$B$410:$B$410</definedName>
    <definedName function="false" hidden="false" name="ProductId22" vbProcedure="false">'Бланк заказа'!$B$65:$B$65</definedName>
    <definedName function="false" hidden="false" name="ProductId220" vbProcedure="false">'Бланк заказа'!$B$411:$B$411</definedName>
    <definedName function="false" hidden="false" name="ProductId221" vbProcedure="false">'Бланк заказа'!$B$415:$B$415</definedName>
    <definedName function="false" hidden="false" name="ProductId222" vbProcedure="false">'Бланк заказа'!$B$416:$B$416</definedName>
    <definedName function="false" hidden="false" name="ProductId223" vbProcedure="false">'Бланк заказа'!$B$420:$B$420</definedName>
    <definedName function="false" hidden="false" name="ProductId224" vbProcedure="false">'Бланк заказа'!$B$421:$B$421</definedName>
    <definedName function="false" hidden="false" name="ProductId225" vbProcedure="false">'Бланк заказа'!$B$422:$B$422</definedName>
    <definedName function="false" hidden="false" name="ProductId226" vbProcedure="false">'Бланк заказа'!$B$423:$B$423</definedName>
    <definedName function="false" hidden="false" name="ProductId227" vbProcedure="false">'Бланк заказа'!$B$424:$B$424</definedName>
    <definedName function="false" hidden="false" name="ProductId228" vbProcedure="false">'Бланк заказа'!$B$425:$B$425</definedName>
    <definedName function="false" hidden="false" name="ProductId229" vbProcedure="false">'Бланк заказа'!$B$429:$B$429</definedName>
    <definedName function="false" hidden="false" name="ProductId23" vbProcedure="false">'Бланк заказа'!$B$66:$B$66</definedName>
    <definedName function="false" hidden="false" name="ProductId230" vbProcedure="false">'Бланк заказа'!$B$430:$B$430</definedName>
    <definedName function="false" hidden="false" name="ProductId231" vbProcedure="false">'Бланк заказа'!$B$436:$B$436</definedName>
    <definedName function="false" hidden="false" name="ProductId232" vbProcedure="false">'Бланк заказа'!$B$437:$B$437</definedName>
    <definedName function="false" hidden="false" name="ProductId233" vbProcedure="false">'Бланк заказа'!$B$441:$B$441</definedName>
    <definedName function="false" hidden="false" name="ProductId234" vbProcedure="false">'Бланк заказа'!$B$442:$B$442</definedName>
    <definedName function="false" hidden="false" name="ProductId235" vbProcedure="false">'Бланк заказа'!$B$446:$B$446</definedName>
    <definedName function="false" hidden="false" name="ProductId236" vbProcedure="false">'Бланк заказа'!$B$447:$B$447</definedName>
    <definedName function="false" hidden="false" name="ProductId237" vbProcedure="false">'Бланк заказа'!$B$451:$B$451</definedName>
    <definedName function="false" hidden="false" name="ProductId238" vbProcedure="false">'Бланк заказа'!$B$452:$B$452</definedName>
    <definedName function="false" hidden="false" name="ProductId239" vbProcedure="false">'Бланк заказа'!$B$457:$B$457</definedName>
    <definedName function="false" hidden="false" name="ProductId24" vbProcedure="false">'Бланк заказа'!$B$67:$B$67</definedName>
    <definedName function="false" hidden="false" name="ProductId25" vbProcedure="false">'Бланк заказа'!$B$68:$B$68</definedName>
    <definedName function="false" hidden="false" name="ProductId26" vbProcedure="false">'Бланк заказа'!$B$69:$B$69</definedName>
    <definedName function="false" hidden="false" name="ProductId27" vbProcedure="false">'Бланк заказа'!$B$70:$B$70</definedName>
    <definedName function="false" hidden="false" name="ProductId28" vbProcedure="false">'Бланк заказа'!$B$71:$B$71</definedName>
    <definedName function="false" hidden="false" name="ProductId29" vbProcedure="false">'Бланк заказа'!$B$72:$B$72</definedName>
    <definedName function="false" hidden="false" name="ProductId3" vbProcedure="false">'Бланк заказа'!$B$27:$B$27</definedName>
    <definedName function="false" hidden="false" name="ProductId30" vbProcedure="false">'Бланк заказа'!$B$73:$B$73</definedName>
    <definedName function="false" hidden="false" name="ProductId31" vbProcedure="false">'Бланк заказа'!$B$74:$B$74</definedName>
    <definedName function="false" hidden="false" name="ProductId32" vbProcedure="false">'Бланк заказа'!$B$78:$B$78</definedName>
    <definedName function="false" hidden="false" name="ProductId33" vbProcedure="false">'Бланк заказа'!$B$79:$B$79</definedName>
    <definedName function="false" hidden="false" name="ProductId34" vbProcedure="false">'Бланк заказа'!$B$80:$B$80</definedName>
    <definedName function="false" hidden="false" name="ProductId35" vbProcedure="false">'Бланк заказа'!$B$81:$B$81</definedName>
    <definedName function="false" hidden="false" name="ProductId36" vbProcedure="false">'Бланк заказа'!$B$82:$B$82</definedName>
    <definedName function="false" hidden="false" name="ProductId37" vbProcedure="false">'Бланк заказа'!$B$83:$B$83</definedName>
    <definedName function="false" hidden="false" name="ProductId38" vbProcedure="false">'Бланк заказа'!$B$87:$B$87</definedName>
    <definedName function="false" hidden="false" name="ProductId39" vbProcedure="false">'Бланк заказа'!$B$88:$B$88</definedName>
    <definedName function="false" hidden="false" name="ProductId4" vbProcedure="false">'Бланк заказа'!$B$28:$B$28</definedName>
    <definedName function="false" hidden="false" name="ProductId40" vbProcedure="false">'Бланк заказа'!$B$89:$B$89</definedName>
    <definedName function="false" hidden="false" name="ProductId41" vbProcedure="false">'Бланк заказа'!$B$90:$B$90</definedName>
    <definedName function="false" hidden="false" name="ProductId42" vbProcedure="false">'Бланк заказа'!$B$91:$B$91</definedName>
    <definedName function="false" hidden="false" name="ProductId43" vbProcedure="false">'Бланк заказа'!$B$92:$B$92</definedName>
    <definedName function="false" hidden="false" name="ProductId44" vbProcedure="false">'Бланк заказа'!$B$93:$B$93</definedName>
    <definedName function="false" hidden="false" name="ProductId45" vbProcedure="false">'Бланк заказа'!$B$94:$B$94</definedName>
    <definedName function="false" hidden="false" name="ProductId46" vbProcedure="false">'Бланк заказа'!$B$95:$B$95</definedName>
    <definedName function="false" hidden="false" name="ProductId47" vbProcedure="false">'Бланк заказа'!$B$99:$B$99</definedName>
    <definedName function="false" hidden="false" name="ProductId48" vbProcedure="false">'Бланк заказа'!$B$100:$B$100</definedName>
    <definedName function="false" hidden="false" name="ProductId49" vbProcedure="false">'Бланк заказа'!$B$101:$B$101</definedName>
    <definedName function="false" hidden="false" name="ProductId5" vbProcedure="false">'Бланк заказа'!$B$29:$B$29</definedName>
    <definedName function="false" hidden="false" name="ProductId50" vbProcedure="false">'Бланк заказа'!$B$102:$B$102</definedName>
    <definedName function="false" hidden="false" name="ProductId51" vbProcedure="false">'Бланк заказа'!$B$103:$B$103</definedName>
    <definedName function="false" hidden="false" name="ProductId52" vbProcedure="false">'Бланк заказа'!$B$104:$B$104</definedName>
    <definedName function="false" hidden="false" name="ProductId53" vbProcedure="false">'Бланк заказа'!$B$105:$B$105</definedName>
    <definedName function="false" hidden="false" name="ProductId54" vbProcedure="false">'Бланк заказа'!$B$106:$B$106</definedName>
    <definedName function="false" hidden="false" name="ProductId55" vbProcedure="false">'Бланк заказа'!$B$110:$B$110</definedName>
    <definedName function="false" hidden="false" name="ProductId56" vbProcedure="false">'Бланк заказа'!$B$111:$B$111</definedName>
    <definedName function="false" hidden="false" name="ProductId57" vbProcedure="false">'Бланк заказа'!$B$112:$B$112</definedName>
    <definedName function="false" hidden="false" name="ProductId58" vbProcedure="false">'Бланк заказа'!$B$113:$B$113</definedName>
    <definedName function="false" hidden="false" name="ProductId59" vbProcedure="false">'Бланк заказа'!$B$114:$B$114</definedName>
    <definedName function="false" hidden="false" name="ProductId6" vbProcedure="false">'Бланк заказа'!$B$30:$B$30</definedName>
    <definedName function="false" hidden="false" name="ProductId60" vbProcedure="false">'Бланк заказа'!$B$119:$B$119</definedName>
    <definedName function="false" hidden="false" name="ProductId61" vbProcedure="false">'Бланк заказа'!$B$120:$B$120</definedName>
    <definedName function="false" hidden="false" name="ProductId62" vbProcedure="false">'Бланк заказа'!$B$121:$B$121</definedName>
    <definedName function="false" hidden="false" name="ProductId63" vbProcedure="false">'Бланк заказа'!$B$122:$B$122</definedName>
    <definedName function="false" hidden="false" name="ProductId64" vbProcedure="false">'Бланк заказа'!$B$128:$B$128</definedName>
    <definedName function="false" hidden="false" name="ProductId65" vbProcedure="false">'Бланк заказа'!$B$129:$B$129</definedName>
    <definedName function="false" hidden="false" name="ProductId66" vbProcedure="false">'Бланк заказа'!$B$130:$B$130</definedName>
    <definedName function="false" hidden="false" name="ProductId67" vbProcedure="false">'Бланк заказа'!$B$135:$B$135</definedName>
    <definedName function="false" hidden="false" name="ProductId68" vbProcedure="false">'Бланк заказа'!$B$136:$B$136</definedName>
    <definedName function="false" hidden="false" name="ProductId69" vbProcedure="false">'Бланк заказа'!$B$137:$B$137</definedName>
    <definedName function="false" hidden="false" name="ProductId7" vbProcedure="false">'Бланк заказа'!$B$31:$B$31</definedName>
    <definedName function="false" hidden="false" name="ProductId70" vbProcedure="false">'Бланк заказа'!$B$138:$B$138</definedName>
    <definedName function="false" hidden="false" name="ProductId71" vbProcedure="false">'Бланк заказа'!$B$139:$B$139</definedName>
    <definedName function="false" hidden="false" name="ProductId72" vbProcedure="false">'Бланк заказа'!$B$140:$B$140</definedName>
    <definedName function="false" hidden="false" name="ProductId73" vbProcedure="false">'Бланк заказа'!$B$141:$B$141</definedName>
    <definedName function="false" hidden="false" name="ProductId74" vbProcedure="false">'Бланк заказа'!$B$142:$B$142</definedName>
    <definedName function="false" hidden="false" name="ProductId75" vbProcedure="false">'Бланк заказа'!$B$147:$B$147</definedName>
    <definedName function="false" hidden="false" name="ProductId76" vbProcedure="false">'Бланк заказа'!$B$148:$B$148</definedName>
    <definedName function="false" hidden="false" name="ProductId77" vbProcedure="false">'Бланк заказа'!$B$152:$B$152</definedName>
    <definedName function="false" hidden="false" name="ProductId78" vbProcedure="false">'Бланк заказа'!$B$153:$B$153</definedName>
    <definedName function="false" hidden="false" name="ProductId79" vbProcedure="false">'Бланк заказа'!$B$157:$B$157</definedName>
    <definedName function="false" hidden="false" name="ProductId8" vbProcedure="false">'Бланк заказа'!$B$35:$B$35</definedName>
    <definedName function="false" hidden="false" name="ProductId80" vbProcedure="false">'Бланк заказа'!$B$158:$B$158</definedName>
    <definedName function="false" hidden="false" name="ProductId81" vbProcedure="false">'Бланк заказа'!$B$159:$B$159</definedName>
    <definedName function="false" hidden="false" name="ProductId82" vbProcedure="false">'Бланк заказа'!$B$160:$B$160</definedName>
    <definedName function="false" hidden="false" name="ProductId83" vbProcedure="false">'Бланк заказа'!$B$164:$B$164</definedName>
    <definedName function="false" hidden="false" name="ProductId84" vbProcedure="false">'Бланк заказа'!$B$165:$B$165</definedName>
    <definedName function="false" hidden="false" name="ProductId85" vbProcedure="false">'Бланк заказа'!$B$166:$B$166</definedName>
    <definedName function="false" hidden="false" name="ProductId86" vbProcedure="false">'Бланк заказа'!$B$167:$B$167</definedName>
    <definedName function="false" hidden="false" name="ProductId87" vbProcedure="false">'Бланк заказа'!$B$168:$B$168</definedName>
    <definedName function="false" hidden="false" name="ProductId88" vbProcedure="false">'Бланк заказа'!$B$169:$B$169</definedName>
    <definedName function="false" hidden="false" name="ProductId89" vbProcedure="false">'Бланк заказа'!$B$170:$B$170</definedName>
    <definedName function="false" hidden="false" name="ProductId9" vbProcedure="false">'Бланк заказа'!$B$36:$B$36</definedName>
    <definedName function="false" hidden="false" name="ProductId90" vbProcedure="false">'Бланк заказа'!$B$171:$B$171</definedName>
    <definedName function="false" hidden="false" name="ProductId91" vbProcedure="false">'Бланк заказа'!$B$172:$B$172</definedName>
    <definedName function="false" hidden="false" name="ProductId92" vbProcedure="false">'Бланк заказа'!$B$173:$B$173</definedName>
    <definedName function="false" hidden="false" name="ProductId93" vbProcedure="false">'Бланк заказа'!$B$174:$B$174</definedName>
    <definedName function="false" hidden="false" name="ProductId94" vbProcedure="false">'Бланк заказа'!$B$175:$B$175</definedName>
    <definedName function="false" hidden="false" name="ProductId95" vbProcedure="false">'Бланк заказа'!$B$176:$B$176</definedName>
    <definedName function="false" hidden="false" name="ProductId96" vbProcedure="false">'Бланк заказа'!$B$177:$B$177</definedName>
    <definedName function="false" hidden="false" name="ProductId97" vbProcedure="false">'Бланк заказа'!$B$178:$B$178</definedName>
    <definedName function="false" hidden="false" name="ProductId98" vbProcedure="false">'Бланк заказа'!$B$179:$B$179</definedName>
    <definedName function="false" hidden="false" name="ProductId99" vbProcedure="false">'Бланк заказа'!$B$180:$B$180</definedName>
    <definedName function="false" hidden="false" name="Proxy" vbProcedure="false">Setting!$B$30:$E$31</definedName>
    <definedName function="false" hidden="false" name="Ref_UnloadCodeAdressList0001" vbProcedure="false">Setting!$C$15:$C$15</definedName>
    <definedName function="false" hidden="false" name="Ref_UnloadCodeAdressList0002" vbProcedure="false">Setting!$C$17:$C$17</definedName>
    <definedName function="false" hidden="false" name="Ref_UnloadCodeAdressList0003" vbProcedure="false">Setting!$C$19:$C$19</definedName>
    <definedName function="false" hidden="false" name="Ref_UnloadCodeAdressList0004" vbProcedure="false">Setting!$C$21:$C$21</definedName>
    <definedName function="false" hidden="false" name="Ref_UnloadCodeAdressList0005" vbProcedure="false">Setting!$C$23:$C$23</definedName>
    <definedName function="false" hidden="false" name="Ref_UnloadCodeAdressList0006" vbProcedure="false">Setting!$C$25:$C$25</definedName>
    <definedName function="false" hidden="false" name="Ref_UnloadCodeAdressList0007" vbProcedure="false">Setting!$C$27:$C$27</definedName>
    <definedName function="false" hidden="false" name="Ref_UnloadCodeAdressList0008" vbProcedure="false">Setting!$C$29:$C$29</definedName>
    <definedName function="false" hidden="false" name="RequestReceiptTime" vbProcedure="false">'Бланк заказа'!$A$13</definedName>
    <definedName function="false" hidden="false" name="SalesQty1" vbProcedure="false">'Бланк заказа'!$U$22:$U$22</definedName>
    <definedName function="false" hidden="false" name="SalesQty10" vbProcedure="false">'Бланк заказа'!$U$40:$U$40</definedName>
    <definedName function="false" hidden="false" name="SalesQty100" vbProcedure="false">'Бланк заказа'!$U$184:$U$184</definedName>
    <definedName function="false" hidden="false" name="SalesQty101" vbProcedure="false">'Бланк заказа'!$U$185:$U$185</definedName>
    <definedName function="false" hidden="false" name="SalesQty102" vbProcedure="false">'Бланк заказа'!$U$190:$U$190</definedName>
    <definedName function="false" hidden="false" name="SalesQty103" vbProcedure="false">'Бланк заказа'!$U$191:$U$191</definedName>
    <definedName function="false" hidden="false" name="SalesQty104" vbProcedure="false">'Бланк заказа'!$U$192:$U$192</definedName>
    <definedName function="false" hidden="false" name="SalesQty105" vbProcedure="false">'Бланк заказа'!$U$193:$U$193</definedName>
    <definedName function="false" hidden="false" name="SalesQty106" vbProcedure="false">'Бланк заказа'!$U$194:$U$194</definedName>
    <definedName function="false" hidden="false" name="SalesQty107" vbProcedure="false">'Бланк заказа'!$U$195:$U$195</definedName>
    <definedName function="false" hidden="false" name="SalesQty108" vbProcedure="false">'Бланк заказа'!$U$196:$U$196</definedName>
    <definedName function="false" hidden="false" name="SalesQty109" vbProcedure="false">'Бланк заказа'!$U$197:$U$197</definedName>
    <definedName function="false" hidden="false" name="SalesQty11" vbProcedure="false">'Бланк заказа'!$U$46:$U$46</definedName>
    <definedName function="false" hidden="false" name="SalesQty110" vbProcedure="false">'Бланк заказа'!$U$198:$U$198</definedName>
    <definedName function="false" hidden="false" name="SalesQty111" vbProcedure="false">'Бланк заказа'!$U$199:$U$199</definedName>
    <definedName function="false" hidden="false" name="SalesQty112" vbProcedure="false">'Бланк заказа'!$U$200:$U$200</definedName>
    <definedName function="false" hidden="false" name="SalesQty113" vbProcedure="false">'Бланк заказа'!$U$201:$U$201</definedName>
    <definedName function="false" hidden="false" name="SalesQty114" vbProcedure="false">'Бланк заказа'!$U$202:$U$202</definedName>
    <definedName function="false" hidden="false" name="SalesQty115" vbProcedure="false">'Бланк заказа'!$U$203:$U$203</definedName>
    <definedName function="false" hidden="false" name="SalesQty116" vbProcedure="false">'Бланк заказа'!$U$204:$U$204</definedName>
    <definedName function="false" hidden="false" name="SalesQty117" vbProcedure="false">'Бланк заказа'!$U$208:$U$208</definedName>
    <definedName function="false" hidden="false" name="SalesQty118" vbProcedure="false">'Бланк заказа'!$U$212:$U$212</definedName>
    <definedName function="false" hidden="false" name="SalesQty119" vbProcedure="false">'Бланк заказа'!$U$213:$U$213</definedName>
    <definedName function="false" hidden="false" name="SalesQty12" vbProcedure="false">'Бланк заказа'!$U$47:$U$47</definedName>
    <definedName function="false" hidden="false" name="SalesQty120" vbProcedure="false">'Бланк заказа'!$U$214:$U$214</definedName>
    <definedName function="false" hidden="false" name="SalesQty121" vbProcedure="false">'Бланк заказа'!$U$215:$U$215</definedName>
    <definedName function="false" hidden="false" name="SalesQty122" vbProcedure="false">'Бланк заказа'!$U$219:$U$219</definedName>
    <definedName function="false" hidden="false" name="SalesQty123" vbProcedure="false">'Бланк заказа'!$U$220:$U$220</definedName>
    <definedName function="false" hidden="false" name="SalesQty124" vbProcedure="false">'Бланк заказа'!$U$221:$U$221</definedName>
    <definedName function="false" hidden="false" name="SalesQty125" vbProcedure="false">'Бланк заказа'!$U$222:$U$222</definedName>
    <definedName function="false" hidden="false" name="SalesQty126" vbProcedure="false">'Бланк заказа'!$U$223:$U$223</definedName>
    <definedName function="false" hidden="false" name="SalesQty127" vbProcedure="false">'Бланк заказа'!$U$224:$U$224</definedName>
    <definedName function="false" hidden="false" name="SalesQty128" vbProcedure="false">'Бланк заказа'!$U$228:$U$228</definedName>
    <definedName function="false" hidden="false" name="SalesQty129" vbProcedure="false">'Бланк заказа'!$U$229:$U$229</definedName>
    <definedName function="false" hidden="false" name="SalesQty13" vbProcedure="false">'Бланк заказа'!$U$52:$U$52</definedName>
    <definedName function="false" hidden="false" name="SalesQty130" vbProcedure="false">'Бланк заказа'!$U$230:$U$230</definedName>
    <definedName function="false" hidden="false" name="SalesQty131" vbProcedure="false">'Бланк заказа'!$U$231:$U$231</definedName>
    <definedName function="false" hidden="false" name="SalesQty132" vbProcedure="false">'Бланк заказа'!$U$235:$U$235</definedName>
    <definedName function="false" hidden="false" name="SalesQty133" vbProcedure="false">'Бланк заказа'!$U$236:$U$236</definedName>
    <definedName function="false" hidden="false" name="SalesQty134" vbProcedure="false">'Бланк заказа'!$U$237:$U$237</definedName>
    <definedName function="false" hidden="false" name="SalesQty135" vbProcedure="false">'Бланк заказа'!$U$241:$U$241</definedName>
    <definedName function="false" hidden="false" name="SalesQty136" vbProcedure="false">'Бланк заказа'!$U$242:$U$242</definedName>
    <definedName function="false" hidden="false" name="SalesQty137" vbProcedure="false">'Бланк заказа'!$U$243:$U$243</definedName>
    <definedName function="false" hidden="false" name="SalesQty138" vbProcedure="false">'Бланк заказа'!$U$248:$U$248</definedName>
    <definedName function="false" hidden="false" name="SalesQty139" vbProcedure="false">'Бланк заказа'!$U$249:$U$249</definedName>
    <definedName function="false" hidden="false" name="SalesQty14" vbProcedure="false">'Бланк заказа'!$U$53:$U$53</definedName>
    <definedName function="false" hidden="false" name="SalesQty140" vbProcedure="false">'Бланк заказа'!$U$250:$U$250</definedName>
    <definedName function="false" hidden="false" name="SalesQty141" vbProcedure="false">'Бланк заказа'!$U$251:$U$251</definedName>
    <definedName function="false" hidden="false" name="SalesQty142" vbProcedure="false">'Бланк заказа'!$U$252:$U$252</definedName>
    <definedName function="false" hidden="false" name="SalesQty143" vbProcedure="false">'Бланк заказа'!$U$253:$U$253</definedName>
    <definedName function="false" hidden="false" name="SalesQty144" vbProcedure="false">'Бланк заказа'!$U$254:$U$254</definedName>
    <definedName function="false" hidden="false" name="SalesQty145" vbProcedure="false">'Бланк заказа'!$U$258:$U$258</definedName>
    <definedName function="false" hidden="false" name="SalesQty146" vbProcedure="false">'Бланк заказа'!$U$259:$U$259</definedName>
    <definedName function="false" hidden="false" name="SalesQty147" vbProcedure="false">'Бланк заказа'!$U$264:$U$264</definedName>
    <definedName function="false" hidden="false" name="SalesQty148" vbProcedure="false">'Бланк заказа'!$U$265:$U$265</definedName>
    <definedName function="false" hidden="false" name="SalesQty149" vbProcedure="false">'Бланк заказа'!$U$269:$U$269</definedName>
    <definedName function="false" hidden="false" name="SalesQty15" vbProcedure="false">'Бланк заказа'!$U$54:$U$54</definedName>
    <definedName function="false" hidden="false" name="SalesQty150" vbProcedure="false">'Бланк заказа'!$U$270:$U$270</definedName>
    <definedName function="false" hidden="false" name="SalesQty151" vbProcedure="false">'Бланк заказа'!$U$271:$U$271</definedName>
    <definedName function="false" hidden="false" name="SalesQty152" vbProcedure="false">'Бланк заказа'!$U$275:$U$275</definedName>
    <definedName function="false" hidden="false" name="SalesQty153" vbProcedure="false">'Бланк заказа'!$U$279:$U$279</definedName>
    <definedName function="false" hidden="false" name="SalesQty154" vbProcedure="false">'Бланк заказа'!$U$285:$U$285</definedName>
    <definedName function="false" hidden="false" name="SalesQty155" vbProcedure="false">'Бланк заказа'!$U$286:$U$286</definedName>
    <definedName function="false" hidden="false" name="SalesQty156" vbProcedure="false">'Бланк заказа'!$U$287:$U$287</definedName>
    <definedName function="false" hidden="false" name="SalesQty157" vbProcedure="false">'Бланк заказа'!$U$288:$U$288</definedName>
    <definedName function="false" hidden="false" name="SalesQty158" vbProcedure="false">'Бланк заказа'!$U$289:$U$289</definedName>
    <definedName function="false" hidden="false" name="SalesQty159" vbProcedure="false">'Бланк заказа'!$U$290:$U$290</definedName>
    <definedName function="false" hidden="false" name="SalesQty16" vbProcedure="false">'Бланк заказа'!$U$59:$U$59</definedName>
    <definedName function="false" hidden="false" name="SalesQty160" vbProcedure="false">'Бланк заказа'!$U$291:$U$291</definedName>
    <definedName function="false" hidden="false" name="SalesQty161" vbProcedure="false">'Бланк заказа'!$U$292:$U$292</definedName>
    <definedName function="false" hidden="false" name="SalesQty162" vbProcedure="false">'Бланк заказа'!$U$296:$U$296</definedName>
    <definedName function="false" hidden="false" name="SalesQty163" vbProcedure="false">'Бланк заказа'!$U$297:$U$297</definedName>
    <definedName function="false" hidden="false" name="SalesQty164" vbProcedure="false">'Бланк заказа'!$U$301:$U$301</definedName>
    <definedName function="false" hidden="false" name="SalesQty165" vbProcedure="false">'Бланк заказа'!$U$305:$U$305</definedName>
    <definedName function="false" hidden="false" name="SalesQty166" vbProcedure="false">'Бланк заказа'!$U$310:$U$310</definedName>
    <definedName function="false" hidden="false" name="SalesQty167" vbProcedure="false">'Бланк заказа'!$U$311:$U$311</definedName>
    <definedName function="false" hidden="false" name="SalesQty168" vbProcedure="false">'Бланк заказа'!$U$312:$U$312</definedName>
    <definedName function="false" hidden="false" name="SalesQty169" vbProcedure="false">'Бланк заказа'!$U$313:$U$313</definedName>
    <definedName function="false" hidden="false" name="SalesQty17" vbProcedure="false">'Бланк заказа'!$U$60:$U$60</definedName>
    <definedName function="false" hidden="false" name="SalesQty170" vbProcedure="false">'Бланк заказа'!$U$317:$U$317</definedName>
    <definedName function="false" hidden="false" name="SalesQty171" vbProcedure="false">'Бланк заказа'!$U$318:$U$318</definedName>
    <definedName function="false" hidden="false" name="SalesQty172" vbProcedure="false">'Бланк заказа'!$U$322:$U$322</definedName>
    <definedName function="false" hidden="false" name="SalesQty173" vbProcedure="false">'Бланк заказа'!$U$323:$U$323</definedName>
    <definedName function="false" hidden="false" name="SalesQty174" vbProcedure="false">'Бланк заказа'!$U$324:$U$324</definedName>
    <definedName function="false" hidden="false" name="SalesQty175" vbProcedure="false">'Бланк заказа'!$U$325:$U$325</definedName>
    <definedName function="false" hidden="false" name="SalesQty176" vbProcedure="false">'Бланк заказа'!$U$329:$U$329</definedName>
    <definedName function="false" hidden="false" name="SalesQty177" vbProcedure="false">'Бланк заказа'!$U$335:$U$335</definedName>
    <definedName function="false" hidden="false" name="SalesQty178" vbProcedure="false">'Бланк заказа'!$U$336:$U$336</definedName>
    <definedName function="false" hidden="false" name="SalesQty179" vbProcedure="false">'Бланк заказа'!$U$340:$U$340</definedName>
    <definedName function="false" hidden="false" name="SalesQty18" vbProcedure="false">'Бланк заказа'!$U$61:$U$61</definedName>
    <definedName function="false" hidden="false" name="SalesQty180" vbProcedure="false">'Бланк заказа'!$U$341:$U$341</definedName>
    <definedName function="false" hidden="false" name="SalesQty181" vbProcedure="false">'Бланк заказа'!$U$342:$U$342</definedName>
    <definedName function="false" hidden="false" name="SalesQty182" vbProcedure="false">'Бланк заказа'!$U$343:$U$343</definedName>
    <definedName function="false" hidden="false" name="SalesQty183" vbProcedure="false">'Бланк заказа'!$U$344:$U$344</definedName>
    <definedName function="false" hidden="false" name="SalesQty184" vbProcedure="false">'Бланк заказа'!$U$345:$U$345</definedName>
    <definedName function="false" hidden="false" name="SalesQty185" vbProcedure="false">'Бланк заказа'!$U$346:$U$346</definedName>
    <definedName function="false" hidden="false" name="SalesQty186" vbProcedure="false">'Бланк заказа'!$U$347:$U$347</definedName>
    <definedName function="false" hidden="false" name="SalesQty187" vbProcedure="false">'Бланк заказа'!$U$348:$U$348</definedName>
    <definedName function="false" hidden="false" name="SalesQty188" vbProcedure="false">'Бланк заказа'!$U$349:$U$349</definedName>
    <definedName function="false" hidden="false" name="SalesQty189" vbProcedure="false">'Бланк заказа'!$U$350:$U$350</definedName>
    <definedName function="false" hidden="false" name="SalesQty19" vbProcedure="false">'Бланк заказа'!$U$62:$U$62</definedName>
    <definedName function="false" hidden="false" name="SalesQty190" vbProcedure="false">'Бланк заказа'!$U$351:$U$351</definedName>
    <definedName function="false" hidden="false" name="SalesQty191" vbProcedure="false">'Бланк заказа'!$U$352:$U$352</definedName>
    <definedName function="false" hidden="false" name="SalesQty192" vbProcedure="false">'Бланк заказа'!$U$356:$U$356</definedName>
    <definedName function="false" hidden="false" name="SalesQty193" vbProcedure="false">'Бланк заказа'!$U$357:$U$357</definedName>
    <definedName function="false" hidden="false" name="SalesQty194" vbProcedure="false">'Бланк заказа'!$U$358:$U$358</definedName>
    <definedName function="false" hidden="false" name="SalesQty195" vbProcedure="false">'Бланк заказа'!$U$359:$U$359</definedName>
    <definedName function="false" hidden="false" name="SalesQty196" vbProcedure="false">'Бланк заказа'!$U$363:$U$363</definedName>
    <definedName function="false" hidden="false" name="SalesQty197" vbProcedure="false">'Бланк заказа'!$U$367:$U$367</definedName>
    <definedName function="false" hidden="false" name="SalesQty198" vbProcedure="false">'Бланк заказа'!$U$368:$U$368</definedName>
    <definedName function="false" hidden="false" name="SalesQty199" vbProcedure="false">'Бланк заказа'!$U$369:$U$369</definedName>
    <definedName function="false" hidden="false" name="SalesQty2" vbProcedure="false">'Бланк заказа'!$U$26:$U$26</definedName>
    <definedName function="false" hidden="false" name="SalesQty20" vbProcedure="false">'Бланк заказа'!$U$63:$U$63</definedName>
    <definedName function="false" hidden="false" name="SalesQty200" vbProcedure="false">'Бланк заказа'!$U$373:$U$373</definedName>
    <definedName function="false" hidden="false" name="SalesQty201" vbProcedure="false">'Бланк заказа'!$U$378:$U$378</definedName>
    <definedName function="false" hidden="false" name="SalesQty202" vbProcedure="false">'Бланк заказа'!$U$379:$U$379</definedName>
    <definedName function="false" hidden="false" name="SalesQty203" vbProcedure="false">'Бланк заказа'!$U$383:$U$383</definedName>
    <definedName function="false" hidden="false" name="SalesQty204" vbProcedure="false">'Бланк заказа'!$U$384:$U$384</definedName>
    <definedName function="false" hidden="false" name="SalesQty205" vbProcedure="false">'Бланк заказа'!$U$385:$U$385</definedName>
    <definedName function="false" hidden="false" name="SalesQty206" vbProcedure="false">'Бланк заказа'!$U$386:$U$386</definedName>
    <definedName function="false" hidden="false" name="SalesQty207" vbProcedure="false">'Бланк заказа'!$U$387:$U$387</definedName>
    <definedName function="false" hidden="false" name="SalesQty208" vbProcedure="false">'Бланк заказа'!$U$388:$U$388</definedName>
    <definedName function="false" hidden="false" name="SalesQty209" vbProcedure="false">'Бланк заказа'!$U$389:$U$389</definedName>
    <definedName function="false" hidden="false" name="SalesQty21" vbProcedure="false">'Бланк заказа'!$U$64:$U$64</definedName>
    <definedName function="false" hidden="false" name="SalesQty210" vbProcedure="false">'Бланк заказа'!$U$393:$U$393</definedName>
    <definedName function="false" hidden="false" name="SalesQty211" vbProcedure="false">'Бланк заказа'!$U$397:$U$397</definedName>
    <definedName function="false" hidden="false" name="SalesQty212" vbProcedure="false">'Бланк заказа'!$U$403:$U$403</definedName>
    <definedName function="false" hidden="false" name="SalesQty213" vbProcedure="false">'Бланк заказа'!$U$404:$U$404</definedName>
    <definedName function="false" hidden="false" name="SalesQty214" vbProcedure="false">'Бланк заказа'!$U$405:$U$405</definedName>
    <definedName function="false" hidden="false" name="SalesQty215" vbProcedure="false">'Бланк заказа'!$U$406:$U$406</definedName>
    <definedName function="false" hidden="false" name="SalesQty216" vbProcedure="false">'Бланк заказа'!$U$407:$U$407</definedName>
    <definedName function="false" hidden="false" name="SalesQty217" vbProcedure="false">'Бланк заказа'!$U$408:$U$408</definedName>
    <definedName function="false" hidden="false" name="SalesQty218" vbProcedure="false">'Бланк заказа'!$U$409:$U$409</definedName>
    <definedName function="false" hidden="false" name="SalesQty219" vbProcedure="false">'Бланк заказа'!$U$410:$U$410</definedName>
    <definedName function="false" hidden="false" name="SalesQty22" vbProcedure="false">'Бланк заказа'!$U$65:$U$65</definedName>
    <definedName function="false" hidden="false" name="SalesQty220" vbProcedure="false">'Бланк заказа'!$U$411:$U$411</definedName>
    <definedName function="false" hidden="false" name="SalesQty221" vbProcedure="false">'Бланк заказа'!$U$415:$U$415</definedName>
    <definedName function="false" hidden="false" name="SalesQty222" vbProcedure="false">'Бланк заказа'!$U$416:$U$416</definedName>
    <definedName function="false" hidden="false" name="SalesQty223" vbProcedure="false">'Бланк заказа'!$U$420:$U$420</definedName>
    <definedName function="false" hidden="false" name="SalesQty224" vbProcedure="false">'Бланк заказа'!$U$421:$U$421</definedName>
    <definedName function="false" hidden="false" name="SalesQty225" vbProcedure="false">'Бланк заказа'!$U$422:$U$422</definedName>
    <definedName function="false" hidden="false" name="SalesQty226" vbProcedure="false">'Бланк заказа'!$U$423:$U$423</definedName>
    <definedName function="false" hidden="false" name="SalesQty227" vbProcedure="false">'Бланк заказа'!$U$424:$U$424</definedName>
    <definedName function="false" hidden="false" name="SalesQty228" vbProcedure="false">'Бланк заказа'!$U$425:$U$425</definedName>
    <definedName function="false" hidden="false" name="SalesQty229" vbProcedure="false">'Бланк заказа'!$U$429:$U$429</definedName>
    <definedName function="false" hidden="false" name="SalesQty23" vbProcedure="false">'Бланк заказа'!$U$66:$U$66</definedName>
    <definedName function="false" hidden="false" name="SalesQty230" vbProcedure="false">'Бланк заказа'!$U$430:$U$430</definedName>
    <definedName function="false" hidden="false" name="SalesQty231" vbProcedure="false">'Бланк заказа'!$U$436:$U$436</definedName>
    <definedName function="false" hidden="false" name="SalesQty232" vbProcedure="false">'Бланк заказа'!$U$437:$U$437</definedName>
    <definedName function="false" hidden="false" name="SalesQty233" vbProcedure="false">'Бланк заказа'!$U$441:$U$441</definedName>
    <definedName function="false" hidden="false" name="SalesQty234" vbProcedure="false">'Бланк заказа'!$U$442:$U$442</definedName>
    <definedName function="false" hidden="false" name="SalesQty235" vbProcedure="false">'Бланк заказа'!$U$446:$U$446</definedName>
    <definedName function="false" hidden="false" name="SalesQty236" vbProcedure="false">'Бланк заказа'!$U$447:$U$447</definedName>
    <definedName function="false" hidden="false" name="SalesQty237" vbProcedure="false">'Бланк заказа'!$U$451:$U$451</definedName>
    <definedName function="false" hidden="false" name="SalesQty238" vbProcedure="false">'Бланк заказа'!$U$452:$U$452</definedName>
    <definedName function="false" hidden="false" name="SalesQty239" vbProcedure="false">'Бланк заказа'!$U$457:$U$457</definedName>
    <definedName function="false" hidden="false" name="SalesQty24" vbProcedure="false">'Бланк заказа'!$U$67:$U$67</definedName>
    <definedName function="false" hidden="false" name="SalesQty25" vbProcedure="false">'Бланк заказа'!$U$68:$U$68</definedName>
    <definedName function="false" hidden="false" name="SalesQty26" vbProcedure="false">'Бланк заказа'!$U$69:$U$69</definedName>
    <definedName function="false" hidden="false" name="SalesQty27" vbProcedure="false">'Бланк заказа'!$U$70:$U$70</definedName>
    <definedName function="false" hidden="false" name="SalesQty28" vbProcedure="false">'Бланк заказа'!$U$71:$U$71</definedName>
    <definedName function="false" hidden="false" name="SalesQty29" vbProcedure="false">'Бланк заказа'!$U$72:$U$72</definedName>
    <definedName function="false" hidden="false" name="SalesQty3" vbProcedure="false">'Бланк заказа'!$U$27:$U$27</definedName>
    <definedName function="false" hidden="false" name="SalesQty30" vbProcedure="false">'Бланк заказа'!$U$73:$U$73</definedName>
    <definedName function="false" hidden="false" name="SalesQty31" vbProcedure="false">'Бланк заказа'!$U$74:$U$74</definedName>
    <definedName function="false" hidden="false" name="SalesQty32" vbProcedure="false">'Бланк заказа'!$U$78:$U$78</definedName>
    <definedName function="false" hidden="false" name="SalesQty33" vbProcedure="false">'Бланк заказа'!$U$79:$U$79</definedName>
    <definedName function="false" hidden="false" name="SalesQty34" vbProcedure="false">'Бланк заказа'!$U$80:$U$80</definedName>
    <definedName function="false" hidden="false" name="SalesQty35" vbProcedure="false">'Бланк заказа'!$U$81:$U$81</definedName>
    <definedName function="false" hidden="false" name="SalesQty36" vbProcedure="false">'Бланк заказа'!$U$82:$U$82</definedName>
    <definedName function="false" hidden="false" name="SalesQty37" vbProcedure="false">'Бланк заказа'!$U$83:$U$83</definedName>
    <definedName function="false" hidden="false" name="SalesQty38" vbProcedure="false">'Бланк заказа'!$U$87:$U$87</definedName>
    <definedName function="false" hidden="false" name="SalesQty39" vbProcedure="false">'Бланк заказа'!$U$88:$U$88</definedName>
    <definedName function="false" hidden="false" name="SalesQty4" vbProcedure="false">'Бланк заказа'!$U$28:$U$28</definedName>
    <definedName function="false" hidden="false" name="SalesQty40" vbProcedure="false">'Бланк заказа'!$U$89:$U$89</definedName>
    <definedName function="false" hidden="false" name="SalesQty41" vbProcedure="false">'Бланк заказа'!$U$90:$U$90</definedName>
    <definedName function="false" hidden="false" name="SalesQty42" vbProcedure="false">'Бланк заказа'!$U$91:$U$91</definedName>
    <definedName function="false" hidden="false" name="SalesQty43" vbProcedure="false">'Бланк заказа'!$U$92:$U$92</definedName>
    <definedName function="false" hidden="false" name="SalesQty44" vbProcedure="false">'Бланк заказа'!$U$93:$U$93</definedName>
    <definedName function="false" hidden="false" name="SalesQty45" vbProcedure="false">'Бланк заказа'!$U$94:$U$94</definedName>
    <definedName function="false" hidden="false" name="SalesQty46" vbProcedure="false">'Бланк заказа'!$U$95:$U$95</definedName>
    <definedName function="false" hidden="false" name="SalesQty47" vbProcedure="false">'Бланк заказа'!$U$99:$U$99</definedName>
    <definedName function="false" hidden="false" name="SalesQty48" vbProcedure="false">'Бланк заказа'!$U$100:$U$100</definedName>
    <definedName function="false" hidden="false" name="SalesQty49" vbProcedure="false">'Бланк заказа'!$U$101:$U$101</definedName>
    <definedName function="false" hidden="false" name="SalesQty5" vbProcedure="false">'Бланк заказа'!$U$29:$U$29</definedName>
    <definedName function="false" hidden="false" name="SalesQty50" vbProcedure="false">'Бланк заказа'!$U$102:$U$102</definedName>
    <definedName function="false" hidden="false" name="SalesQty51" vbProcedure="false">'Бланк заказа'!$U$103:$U$103</definedName>
    <definedName function="false" hidden="false" name="SalesQty52" vbProcedure="false">'Бланк заказа'!$U$104:$U$104</definedName>
    <definedName function="false" hidden="false" name="SalesQty53" vbProcedure="false">'Бланк заказа'!$U$105:$U$105</definedName>
    <definedName function="false" hidden="false" name="SalesQty54" vbProcedure="false">'Бланк заказа'!$U$106:$U$106</definedName>
    <definedName function="false" hidden="false" name="SalesQty55" vbProcedure="false">'Бланк заказа'!$U$110:$U$110</definedName>
    <definedName function="false" hidden="false" name="SalesQty56" vbProcedure="false">'Бланк заказа'!$U$111:$U$111</definedName>
    <definedName function="false" hidden="false" name="SalesQty57" vbProcedure="false">'Бланк заказа'!$U$112:$U$112</definedName>
    <definedName function="false" hidden="false" name="SalesQty58" vbProcedure="false">'Бланк заказа'!$U$113:$U$113</definedName>
    <definedName function="false" hidden="false" name="SalesQty59" vbProcedure="false">'Бланк заказа'!$U$114:$U$114</definedName>
    <definedName function="false" hidden="false" name="SalesQty6" vbProcedure="false">'Бланк заказа'!$U$30:$U$30</definedName>
    <definedName function="false" hidden="false" name="SalesQty60" vbProcedure="false">'Бланк заказа'!$U$119:$U$119</definedName>
    <definedName function="false" hidden="false" name="SalesQty61" vbProcedure="false">'Бланк заказа'!$U$120:$U$120</definedName>
    <definedName function="false" hidden="false" name="SalesQty62" vbProcedure="false">'Бланк заказа'!$U$121:$U$121</definedName>
    <definedName function="false" hidden="false" name="SalesQty63" vbProcedure="false">'Бланк заказа'!$U$122:$U$122</definedName>
    <definedName function="false" hidden="false" name="SalesQty64" vbProcedure="false">'Бланк заказа'!$U$128:$U$128</definedName>
    <definedName function="false" hidden="false" name="SalesQty65" vbProcedure="false">'Бланк заказа'!$U$129:$U$129</definedName>
    <definedName function="false" hidden="false" name="SalesQty66" vbProcedure="false">'Бланк заказа'!$U$130:$U$130</definedName>
    <definedName function="false" hidden="false" name="SalesQty67" vbProcedure="false">'Бланк заказа'!$U$135:$U$135</definedName>
    <definedName function="false" hidden="false" name="SalesQty68" vbProcedure="false">'Бланк заказа'!$U$136:$U$136</definedName>
    <definedName function="false" hidden="false" name="SalesQty69" vbProcedure="false">'Бланк заказа'!$U$137:$U$137</definedName>
    <definedName function="false" hidden="false" name="SalesQty7" vbProcedure="false">'Бланк заказа'!$U$31:$U$31</definedName>
    <definedName function="false" hidden="false" name="SalesQty70" vbProcedure="false">'Бланк заказа'!$U$138:$U$138</definedName>
    <definedName function="false" hidden="false" name="SalesQty71" vbProcedure="false">'Бланк заказа'!$U$139:$U$139</definedName>
    <definedName function="false" hidden="false" name="SalesQty72" vbProcedure="false">'Бланк заказа'!$U$140:$U$140</definedName>
    <definedName function="false" hidden="false" name="SalesQty73" vbProcedure="false">'Бланк заказа'!$U$141:$U$141</definedName>
    <definedName function="false" hidden="false" name="SalesQty74" vbProcedure="false">'Бланк заказа'!$U$142:$U$142</definedName>
    <definedName function="false" hidden="false" name="SalesQty75" vbProcedure="false">'Бланк заказа'!$U$147:$U$147</definedName>
    <definedName function="false" hidden="false" name="SalesQty76" vbProcedure="false">'Бланк заказа'!$U$148:$U$148</definedName>
    <definedName function="false" hidden="false" name="SalesQty77" vbProcedure="false">'Бланк заказа'!$U$152:$U$152</definedName>
    <definedName function="false" hidden="false" name="SalesQty78" vbProcedure="false">'Бланк заказа'!$U$153:$U$153</definedName>
    <definedName function="false" hidden="false" name="SalesQty79" vbProcedure="false">'Бланк заказа'!$U$157:$U$157</definedName>
    <definedName function="false" hidden="false" name="SalesQty8" vbProcedure="false">'Бланк заказа'!$U$35:$U$35</definedName>
    <definedName function="false" hidden="false" name="SalesQty80" vbProcedure="false">'Бланк заказа'!$U$158:$U$158</definedName>
    <definedName function="false" hidden="false" name="SalesQty81" vbProcedure="false">'Бланк заказа'!$U$159:$U$159</definedName>
    <definedName function="false" hidden="false" name="SalesQty82" vbProcedure="false">'Бланк заказа'!$U$160:$U$160</definedName>
    <definedName function="false" hidden="false" name="SalesQty83" vbProcedure="false">'Бланк заказа'!$U$164:$U$164</definedName>
    <definedName function="false" hidden="false" name="SalesQty84" vbProcedure="false">'Бланк заказа'!$U$165:$U$165</definedName>
    <definedName function="false" hidden="false" name="SalesQty85" vbProcedure="false">'Бланк заказа'!$U$166:$U$166</definedName>
    <definedName function="false" hidden="false" name="SalesQty86" vbProcedure="false">'Бланк заказа'!$U$167:$U$167</definedName>
    <definedName function="false" hidden="false" name="SalesQty87" vbProcedure="false">'Бланк заказа'!$U$168:$U$168</definedName>
    <definedName function="false" hidden="false" name="SalesQty88" vbProcedure="false">'Бланк заказа'!$U$169:$U$169</definedName>
    <definedName function="false" hidden="false" name="SalesQty89" vbProcedure="false">'Бланк заказа'!$U$170:$U$170</definedName>
    <definedName function="false" hidden="false" name="SalesQty9" vbProcedure="false">'Бланк заказа'!$U$36:$U$36</definedName>
    <definedName function="false" hidden="false" name="SalesQty90" vbProcedure="false">'Бланк заказа'!$U$171:$U$171</definedName>
    <definedName function="false" hidden="false" name="SalesQty91" vbProcedure="false">'Бланк заказа'!$U$172:$U$172</definedName>
    <definedName function="false" hidden="false" name="SalesQty92" vbProcedure="false">'Бланк заказа'!$U$173:$U$173</definedName>
    <definedName function="false" hidden="false" name="SalesQty93" vbProcedure="false">'Бланк заказа'!$U$174:$U$174</definedName>
    <definedName function="false" hidden="false" name="SalesQty94" vbProcedure="false">'Бланк заказа'!$U$175:$U$175</definedName>
    <definedName function="false" hidden="false" name="SalesQty95" vbProcedure="false">'Бланк заказа'!$U$176:$U$176</definedName>
    <definedName function="false" hidden="false" name="SalesQty96" vbProcedure="false">'Бланк заказа'!$U$177:$U$177</definedName>
    <definedName function="false" hidden="false" name="SalesQty97" vbProcedure="false">'Бланк заказа'!$U$178:$U$178</definedName>
    <definedName function="false" hidden="false" name="SalesQty98" vbProcedure="false">'Бланк заказа'!$U$179:$U$179</definedName>
    <definedName function="false" hidden="false" name="SalesQty99" vbProcedure="false">'Бланк заказа'!$U$180:$U$180</definedName>
    <definedName function="false" hidden="false" name="SalesRequestType" vbProcedure="false">'Бланк заказа'!$S$11</definedName>
    <definedName function="false" hidden="false" name="SalesRoundBox1" vbProcedure="false">'Бланк заказа'!$V$22:$V$22</definedName>
    <definedName function="false" hidden="false" name="SalesRoundBox10" vbProcedure="false">'Бланк заказа'!$V$40:$V$40</definedName>
    <definedName function="false" hidden="false" name="SalesRoundBox100" vbProcedure="false">'Бланк заказа'!$V$184:$V$184</definedName>
    <definedName function="false" hidden="false" name="SalesRoundBox101" vbProcedure="false">'Бланк заказа'!$V$185:$V$185</definedName>
    <definedName function="false" hidden="false" name="SalesRoundBox102" vbProcedure="false">'Бланк заказа'!$V$190:$V$190</definedName>
    <definedName function="false" hidden="false" name="SalesRoundBox103" vbProcedure="false">'Бланк заказа'!$V$191:$V$191</definedName>
    <definedName function="false" hidden="false" name="SalesRoundBox104" vbProcedure="false">'Бланк заказа'!$V$192:$V$192</definedName>
    <definedName function="false" hidden="false" name="SalesRoundBox105" vbProcedure="false">'Бланк заказа'!$V$193:$V$193</definedName>
    <definedName function="false" hidden="false" name="SalesRoundBox106" vbProcedure="false">'Бланк заказа'!$V$194:$V$194</definedName>
    <definedName function="false" hidden="false" name="SalesRoundBox107" vbProcedure="false">'Бланк заказа'!$V$195:$V$195</definedName>
    <definedName function="false" hidden="false" name="SalesRoundBox108" vbProcedure="false">'Бланк заказа'!$V$196:$V$196</definedName>
    <definedName function="false" hidden="false" name="SalesRoundBox109" vbProcedure="false">'Бланк заказа'!$V$197:$V$197</definedName>
    <definedName function="false" hidden="false" name="SalesRoundBox11" vbProcedure="false">'Бланк заказа'!$V$46:$V$46</definedName>
    <definedName function="false" hidden="false" name="SalesRoundBox110" vbProcedure="false">'Бланк заказа'!$V$198:$V$198</definedName>
    <definedName function="false" hidden="false" name="SalesRoundBox111" vbProcedure="false">'Бланк заказа'!$V$199:$V$199</definedName>
    <definedName function="false" hidden="false" name="SalesRoundBox112" vbProcedure="false">'Бланк заказа'!$V$200:$V$200</definedName>
    <definedName function="false" hidden="false" name="SalesRoundBox113" vbProcedure="false">'Бланк заказа'!$V$201:$V$201</definedName>
    <definedName function="false" hidden="false" name="SalesRoundBox114" vbProcedure="false">'Бланк заказа'!$V$202:$V$202</definedName>
    <definedName function="false" hidden="false" name="SalesRoundBox115" vbProcedure="false">'Бланк заказа'!$V$203:$V$203</definedName>
    <definedName function="false" hidden="false" name="SalesRoundBox116" vbProcedure="false">'Бланк заказа'!$V$204:$V$204</definedName>
    <definedName function="false" hidden="false" name="SalesRoundBox117" vbProcedure="false">'Бланк заказа'!$V$208:$V$208</definedName>
    <definedName function="false" hidden="false" name="SalesRoundBox118" vbProcedure="false">'Бланк заказа'!$V$212:$V$212</definedName>
    <definedName function="false" hidden="false" name="SalesRoundBox119" vbProcedure="false">'Бланк заказа'!$V$213:$V$213</definedName>
    <definedName function="false" hidden="false" name="SalesRoundBox12" vbProcedure="false">'Бланк заказа'!$V$47:$V$47</definedName>
    <definedName function="false" hidden="false" name="SalesRoundBox120" vbProcedure="false">'Бланк заказа'!$V$214:$V$214</definedName>
    <definedName function="false" hidden="false" name="SalesRoundBox121" vbProcedure="false">'Бланк заказа'!$V$215:$V$215</definedName>
    <definedName function="false" hidden="false" name="SalesRoundBox122" vbProcedure="false">'Бланк заказа'!$V$219:$V$219</definedName>
    <definedName function="false" hidden="false" name="SalesRoundBox123" vbProcedure="false">'Бланк заказа'!$V$220:$V$220</definedName>
    <definedName function="false" hidden="false" name="SalesRoundBox124" vbProcedure="false">'Бланк заказа'!$V$221:$V$221</definedName>
    <definedName function="false" hidden="false" name="SalesRoundBox125" vbProcedure="false">'Бланк заказа'!$V$222:$V$222</definedName>
    <definedName function="false" hidden="false" name="SalesRoundBox126" vbProcedure="false">'Бланк заказа'!$V$223:$V$223</definedName>
    <definedName function="false" hidden="false" name="SalesRoundBox127" vbProcedure="false">'Бланк заказа'!$V$224:$V$224</definedName>
    <definedName function="false" hidden="false" name="SalesRoundBox128" vbProcedure="false">'Бланк заказа'!$V$228:$V$228</definedName>
    <definedName function="false" hidden="false" name="SalesRoundBox129" vbProcedure="false">'Бланк заказа'!$V$229:$V$229</definedName>
    <definedName function="false" hidden="false" name="SalesRoundBox13" vbProcedure="false">'Бланк заказа'!$V$52:$V$52</definedName>
    <definedName function="false" hidden="false" name="SalesRoundBox130" vbProcedure="false">'Бланк заказа'!$V$230:$V$230</definedName>
    <definedName function="false" hidden="false" name="SalesRoundBox131" vbProcedure="false">'Бланк заказа'!$V$231:$V$231</definedName>
    <definedName function="false" hidden="false" name="SalesRoundBox132" vbProcedure="false">'Бланк заказа'!$V$235:$V$235</definedName>
    <definedName function="false" hidden="false" name="SalesRoundBox133" vbProcedure="false">'Бланк заказа'!$V$236:$V$236</definedName>
    <definedName function="false" hidden="false" name="SalesRoundBox134" vbProcedure="false">'Бланк заказа'!$V$237:$V$237</definedName>
    <definedName function="false" hidden="false" name="SalesRoundBox135" vbProcedure="false">'Бланк заказа'!$V$241:$V$241</definedName>
    <definedName function="false" hidden="false" name="SalesRoundBox136" vbProcedure="false">'Бланк заказа'!$V$242:$V$242</definedName>
    <definedName function="false" hidden="false" name="SalesRoundBox137" vbProcedure="false">'Бланк заказа'!$V$243:$V$243</definedName>
    <definedName function="false" hidden="false" name="SalesRoundBox138" vbProcedure="false">'Бланк заказа'!$V$248:$V$248</definedName>
    <definedName function="false" hidden="false" name="SalesRoundBox139" vbProcedure="false">'Бланк заказа'!$V$249:$V$249</definedName>
    <definedName function="false" hidden="false" name="SalesRoundBox14" vbProcedure="false">'Бланк заказа'!$V$53:$V$53</definedName>
    <definedName function="false" hidden="false" name="SalesRoundBox140" vbProcedure="false">'Бланк заказа'!$V$250:$V$250</definedName>
    <definedName function="false" hidden="false" name="SalesRoundBox141" vbProcedure="false">'Бланк заказа'!$V$251:$V$251</definedName>
    <definedName function="false" hidden="false" name="SalesRoundBox142" vbProcedure="false">'Бланк заказа'!$V$252:$V$252</definedName>
    <definedName function="false" hidden="false" name="SalesRoundBox143" vbProcedure="false">'Бланк заказа'!$V$253:$V$253</definedName>
    <definedName function="false" hidden="false" name="SalesRoundBox144" vbProcedure="false">'Бланк заказа'!$V$254:$V$254</definedName>
    <definedName function="false" hidden="false" name="SalesRoundBox145" vbProcedure="false">'Бланк заказа'!$V$258:$V$258</definedName>
    <definedName function="false" hidden="false" name="SalesRoundBox146" vbProcedure="false">'Бланк заказа'!$V$259:$V$259</definedName>
    <definedName function="false" hidden="false" name="SalesRoundBox147" vbProcedure="false">'Бланк заказа'!$V$264:$V$264</definedName>
    <definedName function="false" hidden="false" name="SalesRoundBox148" vbProcedure="false">'Бланк заказа'!$V$265:$V$265</definedName>
    <definedName function="false" hidden="false" name="SalesRoundBox149" vbProcedure="false">'Бланк заказа'!$V$269:$V$269</definedName>
    <definedName function="false" hidden="false" name="SalesRoundBox15" vbProcedure="false">'Бланк заказа'!$V$54:$V$54</definedName>
    <definedName function="false" hidden="false" name="SalesRoundBox150" vbProcedure="false">'Бланк заказа'!$V$270:$V$270</definedName>
    <definedName function="false" hidden="false" name="SalesRoundBox151" vbProcedure="false">'Бланк заказа'!$V$271:$V$271</definedName>
    <definedName function="false" hidden="false" name="SalesRoundBox152" vbProcedure="false">'Бланк заказа'!$V$275:$V$275</definedName>
    <definedName function="false" hidden="false" name="SalesRoundBox153" vbProcedure="false">'Бланк заказа'!$V$279:$V$279</definedName>
    <definedName function="false" hidden="false" name="SalesRoundBox154" vbProcedure="false">'Бланк заказа'!$V$285:$V$285</definedName>
    <definedName function="false" hidden="false" name="SalesRoundBox155" vbProcedure="false">'Бланк заказа'!$V$286:$V$286</definedName>
    <definedName function="false" hidden="false" name="SalesRoundBox156" vbProcedure="false">'Бланк заказа'!$V$287:$V$287</definedName>
    <definedName function="false" hidden="false" name="SalesRoundBox157" vbProcedure="false">'Бланк заказа'!$V$288:$V$288</definedName>
    <definedName function="false" hidden="false" name="SalesRoundBox158" vbProcedure="false">'Бланк заказа'!$V$289:$V$289</definedName>
    <definedName function="false" hidden="false" name="SalesRoundBox159" vbProcedure="false">'Бланк заказа'!$V$290:$V$290</definedName>
    <definedName function="false" hidden="false" name="SalesRoundBox16" vbProcedure="false">'Бланк заказа'!$V$59:$V$59</definedName>
    <definedName function="false" hidden="false" name="SalesRoundBox160" vbProcedure="false">'Бланк заказа'!$V$291:$V$291</definedName>
    <definedName function="false" hidden="false" name="SalesRoundBox161" vbProcedure="false">'Бланк заказа'!$V$292:$V$292</definedName>
    <definedName function="false" hidden="false" name="SalesRoundBox162" vbProcedure="false">'Бланк заказа'!$V$296:$V$296</definedName>
    <definedName function="false" hidden="false" name="SalesRoundBox163" vbProcedure="false">'Бланк заказа'!$V$297:$V$297</definedName>
    <definedName function="false" hidden="false" name="SalesRoundBox164" vbProcedure="false">'Бланк заказа'!$V$301:$V$301</definedName>
    <definedName function="false" hidden="false" name="SalesRoundBox165" vbProcedure="false">'Бланк заказа'!$V$305:$V$305</definedName>
    <definedName function="false" hidden="false" name="SalesRoundBox166" vbProcedure="false">'Бланк заказа'!$V$310:$V$310</definedName>
    <definedName function="false" hidden="false" name="SalesRoundBox167" vbProcedure="false">'Бланк заказа'!$V$311:$V$311</definedName>
    <definedName function="false" hidden="false" name="SalesRoundBox168" vbProcedure="false">'Бланк заказа'!$V$312:$V$312</definedName>
    <definedName function="false" hidden="false" name="SalesRoundBox169" vbProcedure="false">'Бланк заказа'!$V$313:$V$313</definedName>
    <definedName function="false" hidden="false" name="SalesRoundBox17" vbProcedure="false">'Бланк заказа'!$V$60:$V$60</definedName>
    <definedName function="false" hidden="false" name="SalesRoundBox170" vbProcedure="false">'Бланк заказа'!$V$317:$V$317</definedName>
    <definedName function="false" hidden="false" name="SalesRoundBox171" vbProcedure="false">'Бланк заказа'!$V$318:$V$318</definedName>
    <definedName function="false" hidden="false" name="SalesRoundBox172" vbProcedure="false">'Бланк заказа'!$V$322:$V$322</definedName>
    <definedName function="false" hidden="false" name="SalesRoundBox173" vbProcedure="false">'Бланк заказа'!$V$323:$V$323</definedName>
    <definedName function="false" hidden="false" name="SalesRoundBox174" vbProcedure="false">'Бланк заказа'!$V$324:$V$324</definedName>
    <definedName function="false" hidden="false" name="SalesRoundBox175" vbProcedure="false">'Бланк заказа'!$V$325:$V$325</definedName>
    <definedName function="false" hidden="false" name="SalesRoundBox176" vbProcedure="false">'Бланк заказа'!$V$329:$V$329</definedName>
    <definedName function="false" hidden="false" name="SalesRoundBox177" vbProcedure="false">'Бланк заказа'!$V$335:$V$335</definedName>
    <definedName function="false" hidden="false" name="SalesRoundBox178" vbProcedure="false">'Бланк заказа'!$V$336:$V$336</definedName>
    <definedName function="false" hidden="false" name="SalesRoundBox179" vbProcedure="false">'Бланк заказа'!$V$340:$V$340</definedName>
    <definedName function="false" hidden="false" name="SalesRoundBox18" vbProcedure="false">'Бланк заказа'!$V$61:$V$61</definedName>
    <definedName function="false" hidden="false" name="SalesRoundBox180" vbProcedure="false">'Бланк заказа'!$V$341:$V$341</definedName>
    <definedName function="false" hidden="false" name="SalesRoundBox181" vbProcedure="false">'Бланк заказа'!$V$342:$V$342</definedName>
    <definedName function="false" hidden="false" name="SalesRoundBox182" vbProcedure="false">'Бланк заказа'!$V$343:$V$343</definedName>
    <definedName function="false" hidden="false" name="SalesRoundBox183" vbProcedure="false">'Бланк заказа'!$V$344:$V$344</definedName>
    <definedName function="false" hidden="false" name="SalesRoundBox184" vbProcedure="false">'Бланк заказа'!$V$345:$V$345</definedName>
    <definedName function="false" hidden="false" name="SalesRoundBox185" vbProcedure="false">'Бланк заказа'!$V$346:$V$346</definedName>
    <definedName function="false" hidden="false" name="SalesRoundBox186" vbProcedure="false">'Бланк заказа'!$V$347:$V$347</definedName>
    <definedName function="false" hidden="false" name="SalesRoundBox187" vbProcedure="false">'Бланк заказа'!$V$348:$V$348</definedName>
    <definedName function="false" hidden="false" name="SalesRoundBox188" vbProcedure="false">'Бланк заказа'!$V$349:$V$349</definedName>
    <definedName function="false" hidden="false" name="SalesRoundBox189" vbProcedure="false">'Бланк заказа'!$V$350:$V$350</definedName>
    <definedName function="false" hidden="false" name="SalesRoundBox19" vbProcedure="false">'Бланк заказа'!$V$62:$V$62</definedName>
    <definedName function="false" hidden="false" name="SalesRoundBox190" vbProcedure="false">'Бланк заказа'!$V$351:$V$351</definedName>
    <definedName function="false" hidden="false" name="SalesRoundBox191" vbProcedure="false">'Бланк заказа'!$V$352:$V$352</definedName>
    <definedName function="false" hidden="false" name="SalesRoundBox192" vbProcedure="false">'Бланк заказа'!$V$356:$V$356</definedName>
    <definedName function="false" hidden="false" name="SalesRoundBox193" vbProcedure="false">'Бланк заказа'!$V$357:$V$357</definedName>
    <definedName function="false" hidden="false" name="SalesRoundBox194" vbProcedure="false">'Бланк заказа'!$V$358:$V$358</definedName>
    <definedName function="false" hidden="false" name="SalesRoundBox195" vbProcedure="false">'Бланк заказа'!$V$359:$V$359</definedName>
    <definedName function="false" hidden="false" name="SalesRoundBox196" vbProcedure="false">'Бланк заказа'!$V$363:$V$363</definedName>
    <definedName function="false" hidden="false" name="SalesRoundBox197" vbProcedure="false">'Бланк заказа'!$V$367:$V$367</definedName>
    <definedName function="false" hidden="false" name="SalesRoundBox198" vbProcedure="false">'Бланк заказа'!$V$368:$V$368</definedName>
    <definedName function="false" hidden="false" name="SalesRoundBox199" vbProcedure="false">'Бланк заказа'!$V$369:$V$369</definedName>
    <definedName function="false" hidden="false" name="SalesRoundBox2" vbProcedure="false">'Бланк заказа'!$V$26:$V$26</definedName>
    <definedName function="false" hidden="false" name="SalesRoundBox20" vbProcedure="false">'Бланк заказа'!$V$63:$V$63</definedName>
    <definedName function="false" hidden="false" name="SalesRoundBox200" vbProcedure="false">'Бланк заказа'!$V$373:$V$373</definedName>
    <definedName function="false" hidden="false" name="SalesRoundBox201" vbProcedure="false">'Бланк заказа'!$V$378:$V$378</definedName>
    <definedName function="false" hidden="false" name="SalesRoundBox202" vbProcedure="false">'Бланк заказа'!$V$379:$V$379</definedName>
    <definedName function="false" hidden="false" name="SalesRoundBox203" vbProcedure="false">'Бланк заказа'!$V$383:$V$383</definedName>
    <definedName function="false" hidden="false" name="SalesRoundBox204" vbProcedure="false">'Бланк заказа'!$V$384:$V$384</definedName>
    <definedName function="false" hidden="false" name="SalesRoundBox205" vbProcedure="false">'Бланк заказа'!$V$385:$V$385</definedName>
    <definedName function="false" hidden="false" name="SalesRoundBox206" vbProcedure="false">'Бланк заказа'!$V$386:$V$386</definedName>
    <definedName function="false" hidden="false" name="SalesRoundBox207" vbProcedure="false">'Бланк заказа'!$V$387:$V$387</definedName>
    <definedName function="false" hidden="false" name="SalesRoundBox208" vbProcedure="false">'Бланк заказа'!$V$388:$V$388</definedName>
    <definedName function="false" hidden="false" name="SalesRoundBox209" vbProcedure="false">'Бланк заказа'!$V$389:$V$389</definedName>
    <definedName function="false" hidden="false" name="SalesRoundBox21" vbProcedure="false">'Бланк заказа'!$V$64:$V$64</definedName>
    <definedName function="false" hidden="false" name="SalesRoundBox210" vbProcedure="false">'Бланк заказа'!$V$393:$V$393</definedName>
    <definedName function="false" hidden="false" name="SalesRoundBox211" vbProcedure="false">'Бланк заказа'!$V$397:$V$397</definedName>
    <definedName function="false" hidden="false" name="SalesRoundBox212" vbProcedure="false">'Бланк заказа'!$V$403:$V$403</definedName>
    <definedName function="false" hidden="false" name="SalesRoundBox213" vbProcedure="false">'Бланк заказа'!$V$404:$V$404</definedName>
    <definedName function="false" hidden="false" name="SalesRoundBox214" vbProcedure="false">'Бланк заказа'!$V$405:$V$405</definedName>
    <definedName function="false" hidden="false" name="SalesRoundBox215" vbProcedure="false">'Бланк заказа'!$V$406:$V$406</definedName>
    <definedName function="false" hidden="false" name="SalesRoundBox216" vbProcedure="false">'Бланк заказа'!$V$407:$V$407</definedName>
    <definedName function="false" hidden="false" name="SalesRoundBox217" vbProcedure="false">'Бланк заказа'!$V$408:$V$408</definedName>
    <definedName function="false" hidden="false" name="SalesRoundBox218" vbProcedure="false">'Бланк заказа'!$V$409:$V$409</definedName>
    <definedName function="false" hidden="false" name="SalesRoundBox219" vbProcedure="false">'Бланк заказа'!$V$410:$V$410</definedName>
    <definedName function="false" hidden="false" name="SalesRoundBox22" vbProcedure="false">'Бланк заказа'!$V$65:$V$65</definedName>
    <definedName function="false" hidden="false" name="SalesRoundBox220" vbProcedure="false">'Бланк заказа'!$V$411:$V$411</definedName>
    <definedName function="false" hidden="false" name="SalesRoundBox221" vbProcedure="false">'Бланк заказа'!$V$415:$V$415</definedName>
    <definedName function="false" hidden="false" name="SalesRoundBox222" vbProcedure="false">'Бланк заказа'!$V$416:$V$416</definedName>
    <definedName function="false" hidden="false" name="SalesRoundBox223" vbProcedure="false">'Бланк заказа'!$V$420:$V$420</definedName>
    <definedName function="false" hidden="false" name="SalesRoundBox224" vbProcedure="false">'Бланк заказа'!$V$421:$V$421</definedName>
    <definedName function="false" hidden="false" name="SalesRoundBox225" vbProcedure="false">'Бланк заказа'!$V$422:$V$422</definedName>
    <definedName function="false" hidden="false" name="SalesRoundBox226" vbProcedure="false">'Бланк заказа'!$V$423:$V$423</definedName>
    <definedName function="false" hidden="false" name="SalesRoundBox227" vbProcedure="false">'Бланк заказа'!$V$424:$V$424</definedName>
    <definedName function="false" hidden="false" name="SalesRoundBox228" vbProcedure="false">'Бланк заказа'!$V$425:$V$425</definedName>
    <definedName function="false" hidden="false" name="SalesRoundBox229" vbProcedure="false">'Бланк заказа'!$V$429:$V$429</definedName>
    <definedName function="false" hidden="false" name="SalesRoundBox23" vbProcedure="false">'Бланк заказа'!$V$66:$V$66</definedName>
    <definedName function="false" hidden="false" name="SalesRoundBox230" vbProcedure="false">'Бланк заказа'!$V$430:$V$430</definedName>
    <definedName function="false" hidden="false" name="SalesRoundBox231" vbProcedure="false">'Бланк заказа'!$V$436:$V$436</definedName>
    <definedName function="false" hidden="false" name="SalesRoundBox232" vbProcedure="false">'Бланк заказа'!$V$437:$V$437</definedName>
    <definedName function="false" hidden="false" name="SalesRoundBox233" vbProcedure="false">'Бланк заказа'!$V$441:$V$441</definedName>
    <definedName function="false" hidden="false" name="SalesRoundBox234" vbProcedure="false">'Бланк заказа'!$V$442:$V$442</definedName>
    <definedName function="false" hidden="false" name="SalesRoundBox235" vbProcedure="false">'Бланк заказа'!$V$446:$V$446</definedName>
    <definedName function="false" hidden="false" name="SalesRoundBox236" vbProcedure="false">'Бланк заказа'!$V$447:$V$447</definedName>
    <definedName function="false" hidden="false" name="SalesRoundBox237" vbProcedure="false">'Бланк заказа'!$V$451:$V$451</definedName>
    <definedName function="false" hidden="false" name="SalesRoundBox238" vbProcedure="false">'Бланк заказа'!$V$452:$V$452</definedName>
    <definedName function="false" hidden="false" name="SalesRoundBox239" vbProcedure="false">'Бланк заказа'!$V$457:$V$457</definedName>
    <definedName function="false" hidden="false" name="SalesRoundBox24" vbProcedure="false">'Бланк заказа'!$V$67:$V$67</definedName>
    <definedName function="false" hidden="false" name="SalesRoundBox25" vbProcedure="false">'Бланк заказа'!$V$68:$V$68</definedName>
    <definedName function="false" hidden="false" name="SalesRoundBox26" vbProcedure="false">'Бланк заказа'!$V$69:$V$69</definedName>
    <definedName function="false" hidden="false" name="SalesRoundBox27" vbProcedure="false">'Бланк заказа'!$V$70:$V$70</definedName>
    <definedName function="false" hidden="false" name="SalesRoundBox28" vbProcedure="false">'Бланк заказа'!$V$71:$V$71</definedName>
    <definedName function="false" hidden="false" name="SalesRoundBox29" vbProcedure="false">'Бланк заказа'!$V$72:$V$72</definedName>
    <definedName function="false" hidden="false" name="SalesRoundBox3" vbProcedure="false">'Бланк заказа'!$V$27:$V$27</definedName>
    <definedName function="false" hidden="false" name="SalesRoundBox30" vbProcedure="false">'Бланк заказа'!$V$73:$V$73</definedName>
    <definedName function="false" hidden="false" name="SalesRoundBox31" vbProcedure="false">'Бланк заказа'!$V$74:$V$74</definedName>
    <definedName function="false" hidden="false" name="SalesRoundBox32" vbProcedure="false">'Бланк заказа'!$V$78:$V$78</definedName>
    <definedName function="false" hidden="false" name="SalesRoundBox33" vbProcedure="false">'Бланк заказа'!$V$79:$V$79</definedName>
    <definedName function="false" hidden="false" name="SalesRoundBox34" vbProcedure="false">'Бланк заказа'!$V$80:$V$80</definedName>
    <definedName function="false" hidden="false" name="SalesRoundBox35" vbProcedure="false">'Бланк заказа'!$V$81:$V$81</definedName>
    <definedName function="false" hidden="false" name="SalesRoundBox36" vbProcedure="false">'Бланк заказа'!$V$82:$V$82</definedName>
    <definedName function="false" hidden="false" name="SalesRoundBox37" vbProcedure="false">'Бланк заказа'!$V$83:$V$83</definedName>
    <definedName function="false" hidden="false" name="SalesRoundBox38" vbProcedure="false">'Бланк заказа'!$V$87:$V$87</definedName>
    <definedName function="false" hidden="false" name="SalesRoundBox39" vbProcedure="false">'Бланк заказа'!$V$88:$V$88</definedName>
    <definedName function="false" hidden="false" name="SalesRoundBox4" vbProcedure="false">'Бланк заказа'!$V$28:$V$28</definedName>
    <definedName function="false" hidden="false" name="SalesRoundBox40" vbProcedure="false">'Бланк заказа'!$V$89:$V$89</definedName>
    <definedName function="false" hidden="false" name="SalesRoundBox41" vbProcedure="false">'Бланк заказа'!$V$90:$V$90</definedName>
    <definedName function="false" hidden="false" name="SalesRoundBox42" vbProcedure="false">'Бланк заказа'!$V$91:$V$91</definedName>
    <definedName function="false" hidden="false" name="SalesRoundBox43" vbProcedure="false">'Бланк заказа'!$V$92:$V$92</definedName>
    <definedName function="false" hidden="false" name="SalesRoundBox44" vbProcedure="false">'Бланк заказа'!$V$93:$V$93</definedName>
    <definedName function="false" hidden="false" name="SalesRoundBox45" vbProcedure="false">'Бланк заказа'!$V$94:$V$94</definedName>
    <definedName function="false" hidden="false" name="SalesRoundBox46" vbProcedure="false">'Бланк заказа'!$V$95:$V$95</definedName>
    <definedName function="false" hidden="false" name="SalesRoundBox47" vbProcedure="false">'Бланк заказа'!$V$99:$V$99</definedName>
    <definedName function="false" hidden="false" name="SalesRoundBox48" vbProcedure="false">'Бланк заказа'!$V$100:$V$100</definedName>
    <definedName function="false" hidden="false" name="SalesRoundBox49" vbProcedure="false">'Бланк заказа'!$V$101:$V$101</definedName>
    <definedName function="false" hidden="false" name="SalesRoundBox5" vbProcedure="false">'Бланк заказа'!$V$29:$V$29</definedName>
    <definedName function="false" hidden="false" name="SalesRoundBox50" vbProcedure="false">'Бланк заказа'!$V$102:$V$102</definedName>
    <definedName function="false" hidden="false" name="SalesRoundBox51" vbProcedure="false">'Бланк заказа'!$V$103:$V$103</definedName>
    <definedName function="false" hidden="false" name="SalesRoundBox52" vbProcedure="false">'Бланк заказа'!$V$104:$V$104</definedName>
    <definedName function="false" hidden="false" name="SalesRoundBox53" vbProcedure="false">'Бланк заказа'!$V$105:$V$105</definedName>
    <definedName function="false" hidden="false" name="SalesRoundBox54" vbProcedure="false">'Бланк заказа'!$V$106:$V$106</definedName>
    <definedName function="false" hidden="false" name="SalesRoundBox55" vbProcedure="false">'Бланк заказа'!$V$110:$V$110</definedName>
    <definedName function="false" hidden="false" name="SalesRoundBox56" vbProcedure="false">'Бланк заказа'!$V$111:$V$111</definedName>
    <definedName function="false" hidden="false" name="SalesRoundBox57" vbProcedure="false">'Бланк заказа'!$V$112:$V$112</definedName>
    <definedName function="false" hidden="false" name="SalesRoundBox58" vbProcedure="false">'Бланк заказа'!$V$113:$V$113</definedName>
    <definedName function="false" hidden="false" name="SalesRoundBox59" vbProcedure="false">'Бланк заказа'!$V$114:$V$114</definedName>
    <definedName function="false" hidden="false" name="SalesRoundBox6" vbProcedure="false">'Бланк заказа'!$V$30:$V$30</definedName>
    <definedName function="false" hidden="false" name="SalesRoundBox60" vbProcedure="false">'Бланк заказа'!$V$119:$V$119</definedName>
    <definedName function="false" hidden="false" name="SalesRoundBox61" vbProcedure="false">'Бланк заказа'!$V$120:$V$120</definedName>
    <definedName function="false" hidden="false" name="SalesRoundBox62" vbProcedure="false">'Бланк заказа'!$V$121:$V$121</definedName>
    <definedName function="false" hidden="false" name="SalesRoundBox63" vbProcedure="false">'Бланк заказа'!$V$122:$V$122</definedName>
    <definedName function="false" hidden="false" name="SalesRoundBox64" vbProcedure="false">'Бланк заказа'!$V$128:$V$128</definedName>
    <definedName function="false" hidden="false" name="SalesRoundBox65" vbProcedure="false">'Бланк заказа'!$V$129:$V$129</definedName>
    <definedName function="false" hidden="false" name="SalesRoundBox66" vbProcedure="false">'Бланк заказа'!$V$130:$V$130</definedName>
    <definedName function="false" hidden="false" name="SalesRoundBox67" vbProcedure="false">'Бланк заказа'!$V$135:$V$135</definedName>
    <definedName function="false" hidden="false" name="SalesRoundBox68" vbProcedure="false">'Бланк заказа'!$V$136:$V$136</definedName>
    <definedName function="false" hidden="false" name="SalesRoundBox69" vbProcedure="false">'Бланк заказа'!$V$137:$V$137</definedName>
    <definedName function="false" hidden="false" name="SalesRoundBox7" vbProcedure="false">'Бланк заказа'!$V$31:$V$31</definedName>
    <definedName function="false" hidden="false" name="SalesRoundBox70" vbProcedure="false">'Бланк заказа'!$V$138:$V$138</definedName>
    <definedName function="false" hidden="false" name="SalesRoundBox71" vbProcedure="false">'Бланк заказа'!$V$139:$V$139</definedName>
    <definedName function="false" hidden="false" name="SalesRoundBox72" vbProcedure="false">'Бланк заказа'!$V$140:$V$140</definedName>
    <definedName function="false" hidden="false" name="SalesRoundBox73" vbProcedure="false">'Бланк заказа'!$V$141:$V$141</definedName>
    <definedName function="false" hidden="false" name="SalesRoundBox74" vbProcedure="false">'Бланк заказа'!$V$142:$V$142</definedName>
    <definedName function="false" hidden="false" name="SalesRoundBox75" vbProcedure="false">'Бланк заказа'!$V$147:$V$147</definedName>
    <definedName function="false" hidden="false" name="SalesRoundBox76" vbProcedure="false">'Бланк заказа'!$V$148:$V$148</definedName>
    <definedName function="false" hidden="false" name="SalesRoundBox77" vbProcedure="false">'Бланк заказа'!$V$152:$V$152</definedName>
    <definedName function="false" hidden="false" name="SalesRoundBox78" vbProcedure="false">'Бланк заказа'!$V$153:$V$153</definedName>
    <definedName function="false" hidden="false" name="SalesRoundBox79" vbProcedure="false">'Бланк заказа'!$V$157:$V$157</definedName>
    <definedName function="false" hidden="false" name="SalesRoundBox8" vbProcedure="false">'Бланк заказа'!$V$35:$V$35</definedName>
    <definedName function="false" hidden="false" name="SalesRoundBox80" vbProcedure="false">'Бланк заказа'!$V$158:$V$158</definedName>
    <definedName function="false" hidden="false" name="SalesRoundBox81" vbProcedure="false">'Бланк заказа'!$V$159:$V$159</definedName>
    <definedName function="false" hidden="false" name="SalesRoundBox82" vbProcedure="false">'Бланк заказа'!$V$160:$V$160</definedName>
    <definedName function="false" hidden="false" name="SalesRoundBox83" vbProcedure="false">'Бланк заказа'!$V$164:$V$164</definedName>
    <definedName function="false" hidden="false" name="SalesRoundBox84" vbProcedure="false">'Бланк заказа'!$V$165:$V$165</definedName>
    <definedName function="false" hidden="false" name="SalesRoundBox85" vbProcedure="false">'Бланк заказа'!$V$166:$V$166</definedName>
    <definedName function="false" hidden="false" name="SalesRoundBox86" vbProcedure="false">'Бланк заказа'!$V$167:$V$167</definedName>
    <definedName function="false" hidden="false" name="SalesRoundBox87" vbProcedure="false">'Бланк заказа'!$V$168:$V$168</definedName>
    <definedName function="false" hidden="false" name="SalesRoundBox88" vbProcedure="false">'Бланк заказа'!$V$169:$V$169</definedName>
    <definedName function="false" hidden="false" name="SalesRoundBox89" vbProcedure="false">'Бланк заказа'!$V$170:$V$170</definedName>
    <definedName function="false" hidden="false" name="SalesRoundBox9" vbProcedure="false">'Бланк заказа'!$V$36:$V$36</definedName>
    <definedName function="false" hidden="false" name="SalesRoundBox90" vbProcedure="false">'Бланк заказа'!$V$171:$V$171</definedName>
    <definedName function="false" hidden="false" name="SalesRoundBox91" vbProcedure="false">'Бланк заказа'!$V$172:$V$172</definedName>
    <definedName function="false" hidden="false" name="SalesRoundBox92" vbProcedure="false">'Бланк заказа'!$V$173:$V$173</definedName>
    <definedName function="false" hidden="false" name="SalesRoundBox93" vbProcedure="false">'Бланк заказа'!$V$174:$V$174</definedName>
    <definedName function="false" hidden="false" name="SalesRoundBox94" vbProcedure="false">'Бланк заказа'!$V$175:$V$175</definedName>
    <definedName function="false" hidden="false" name="SalesRoundBox95" vbProcedure="false">'Бланк заказа'!$V$176:$V$176</definedName>
    <definedName function="false" hidden="false" name="SalesRoundBox96" vbProcedure="false">'Бланк заказа'!$V$177:$V$177</definedName>
    <definedName function="false" hidden="false" name="SalesRoundBox97" vbProcedure="false">'Бланк заказа'!$V$178:$V$178</definedName>
    <definedName function="false" hidden="false" name="SalesRoundBox98" vbProcedure="false">'Бланк заказа'!$V$179:$V$179</definedName>
    <definedName function="false" hidden="false" name="SalesRoundBox99" vbProcedure="false">'Бланк заказа'!$V$180:$V$180</definedName>
    <definedName function="false" hidden="false" name="Table" vbProcedure="false">Setting!$B$6:$D$13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заказа'!$T$22:$T$22</definedName>
    <definedName function="false" hidden="false" name="UnitOfMeasure10" vbProcedure="false">'Бланк заказа'!$T$40:$T$40</definedName>
    <definedName function="false" hidden="false" name="UnitOfMeasure100" vbProcedure="false">'Бланк заказа'!$T$184:$T$184</definedName>
    <definedName function="false" hidden="false" name="UnitOfMeasure101" vbProcedure="false">'Бланк заказа'!$T$185:$T$185</definedName>
    <definedName function="false" hidden="false" name="UnitOfMeasure102" vbProcedure="false">'Бланк заказа'!$T$190:$T$190</definedName>
    <definedName function="false" hidden="false" name="UnitOfMeasure103" vbProcedure="false">'Бланк заказа'!$T$191:$T$191</definedName>
    <definedName function="false" hidden="false" name="UnitOfMeasure104" vbProcedure="false">'Бланк заказа'!$T$192:$T$192</definedName>
    <definedName function="false" hidden="false" name="UnitOfMeasure105" vbProcedure="false">'Бланк заказа'!$T$193:$T$193</definedName>
    <definedName function="false" hidden="false" name="UnitOfMeasure106" vbProcedure="false">'Бланк заказа'!$T$194:$T$194</definedName>
    <definedName function="false" hidden="false" name="UnitOfMeasure107" vbProcedure="false">'Бланк заказа'!$T$195:$T$195</definedName>
    <definedName function="false" hidden="false" name="UnitOfMeasure108" vbProcedure="false">'Бланк заказа'!$T$196:$T$196</definedName>
    <definedName function="false" hidden="false" name="UnitOfMeasure109" vbProcedure="false">'Бланк заказа'!$T$197:$T$197</definedName>
    <definedName function="false" hidden="false" name="UnitOfMeasure11" vbProcedure="false">'Бланк заказа'!$T$46:$T$46</definedName>
    <definedName function="false" hidden="false" name="UnitOfMeasure110" vbProcedure="false">'Бланк заказа'!$T$198:$T$198</definedName>
    <definedName function="false" hidden="false" name="UnitOfMeasure111" vbProcedure="false">'Бланк заказа'!$T$199:$T$199</definedName>
    <definedName function="false" hidden="false" name="UnitOfMeasure112" vbProcedure="false">'Бланк заказа'!$T$200:$T$200</definedName>
    <definedName function="false" hidden="false" name="UnitOfMeasure113" vbProcedure="false">'Бланк заказа'!$T$201:$T$201</definedName>
    <definedName function="false" hidden="false" name="UnitOfMeasure114" vbProcedure="false">'Бланк заказа'!$T$202:$T$202</definedName>
    <definedName function="false" hidden="false" name="UnitOfMeasure115" vbProcedure="false">'Бланк заказа'!$T$203:$T$203</definedName>
    <definedName function="false" hidden="false" name="UnitOfMeasure116" vbProcedure="false">'Бланк заказа'!$T$204:$T$204</definedName>
    <definedName function="false" hidden="false" name="UnitOfMeasure117" vbProcedure="false">'Бланк заказа'!$T$208:$T$208</definedName>
    <definedName function="false" hidden="false" name="UnitOfMeasure118" vbProcedure="false">'Бланк заказа'!$T$212:$T$212</definedName>
    <definedName function="false" hidden="false" name="UnitOfMeasure119" vbProcedure="false">'Бланк заказа'!$T$213:$T$213</definedName>
    <definedName function="false" hidden="false" name="UnitOfMeasure12" vbProcedure="false">'Бланк заказа'!$T$47:$T$47</definedName>
    <definedName function="false" hidden="false" name="UnitOfMeasure120" vbProcedure="false">'Бланк заказа'!$T$214:$T$214</definedName>
    <definedName function="false" hidden="false" name="UnitOfMeasure121" vbProcedure="false">'Бланк заказа'!$T$215:$T$215</definedName>
    <definedName function="false" hidden="false" name="UnitOfMeasure122" vbProcedure="false">'Бланк заказа'!$T$219:$T$219</definedName>
    <definedName function="false" hidden="false" name="UnitOfMeasure123" vbProcedure="false">'Бланк заказа'!$T$220:$T$220</definedName>
    <definedName function="false" hidden="false" name="UnitOfMeasure124" vbProcedure="false">'Бланк заказа'!$T$221:$T$221</definedName>
    <definedName function="false" hidden="false" name="UnitOfMeasure125" vbProcedure="false">'Бланк заказа'!$T$222:$T$222</definedName>
    <definedName function="false" hidden="false" name="UnitOfMeasure126" vbProcedure="false">'Бланк заказа'!$T$223:$T$223</definedName>
    <definedName function="false" hidden="false" name="UnitOfMeasure127" vbProcedure="false">'Бланк заказа'!$T$224:$T$224</definedName>
    <definedName function="false" hidden="false" name="UnitOfMeasure128" vbProcedure="false">'Бланк заказа'!$T$228:$T$228</definedName>
    <definedName function="false" hidden="false" name="UnitOfMeasure129" vbProcedure="false">'Бланк заказа'!$T$229:$T$229</definedName>
    <definedName function="false" hidden="false" name="UnitOfMeasure13" vbProcedure="false">'Бланк заказа'!$T$52:$T$52</definedName>
    <definedName function="false" hidden="false" name="UnitOfMeasure130" vbProcedure="false">'Бланк заказа'!$T$230:$T$230</definedName>
    <definedName function="false" hidden="false" name="UnitOfMeasure131" vbProcedure="false">'Бланк заказа'!$T$231:$T$231</definedName>
    <definedName function="false" hidden="false" name="UnitOfMeasure132" vbProcedure="false">'Бланк заказа'!$T$235:$T$235</definedName>
    <definedName function="false" hidden="false" name="UnitOfMeasure133" vbProcedure="false">'Бланк заказа'!$T$236:$T$236</definedName>
    <definedName function="false" hidden="false" name="UnitOfMeasure134" vbProcedure="false">'Бланк заказа'!$T$237:$T$237</definedName>
    <definedName function="false" hidden="false" name="UnitOfMeasure135" vbProcedure="false">'Бланк заказа'!$T$241:$T$241</definedName>
    <definedName function="false" hidden="false" name="UnitOfMeasure136" vbProcedure="false">'Бланк заказа'!$T$242:$T$242</definedName>
    <definedName function="false" hidden="false" name="UnitOfMeasure137" vbProcedure="false">'Бланк заказа'!$T$243:$T$243</definedName>
    <definedName function="false" hidden="false" name="UnitOfMeasure138" vbProcedure="false">'Бланк заказа'!$T$248:$T$248</definedName>
    <definedName function="false" hidden="false" name="UnitOfMeasure139" vbProcedure="false">'Бланк заказа'!$T$249:$T$249</definedName>
    <definedName function="false" hidden="false" name="UnitOfMeasure14" vbProcedure="false">'Бланк заказа'!$T$53:$T$53</definedName>
    <definedName function="false" hidden="false" name="UnitOfMeasure140" vbProcedure="false">'Бланк заказа'!$T$250:$T$250</definedName>
    <definedName function="false" hidden="false" name="UnitOfMeasure141" vbProcedure="false">'Бланк заказа'!$T$251:$T$251</definedName>
    <definedName function="false" hidden="false" name="UnitOfMeasure142" vbProcedure="false">'Бланк заказа'!$T$252:$T$252</definedName>
    <definedName function="false" hidden="false" name="UnitOfMeasure143" vbProcedure="false">'Бланк заказа'!$T$253:$T$253</definedName>
    <definedName function="false" hidden="false" name="UnitOfMeasure144" vbProcedure="false">'Бланк заказа'!$T$254:$T$254</definedName>
    <definedName function="false" hidden="false" name="UnitOfMeasure145" vbProcedure="false">'Бланк заказа'!$T$258:$T$258</definedName>
    <definedName function="false" hidden="false" name="UnitOfMeasure146" vbProcedure="false">'Бланк заказа'!$T$259:$T$259</definedName>
    <definedName function="false" hidden="false" name="UnitOfMeasure147" vbProcedure="false">'Бланк заказа'!$T$264:$T$264</definedName>
    <definedName function="false" hidden="false" name="UnitOfMeasure148" vbProcedure="false">'Бланк заказа'!$T$265:$T$265</definedName>
    <definedName function="false" hidden="false" name="UnitOfMeasure149" vbProcedure="false">'Бланк заказа'!$T$269:$T$269</definedName>
    <definedName function="false" hidden="false" name="UnitOfMeasure15" vbProcedure="false">'Бланк заказа'!$T$54:$T$54</definedName>
    <definedName function="false" hidden="false" name="UnitOfMeasure150" vbProcedure="false">'Бланк заказа'!$T$270:$T$270</definedName>
    <definedName function="false" hidden="false" name="UnitOfMeasure151" vbProcedure="false">'Бланк заказа'!$T$271:$T$271</definedName>
    <definedName function="false" hidden="false" name="UnitOfMeasure152" vbProcedure="false">'Бланк заказа'!$T$275:$T$275</definedName>
    <definedName function="false" hidden="false" name="UnitOfMeasure153" vbProcedure="false">'Бланк заказа'!$T$279:$T$279</definedName>
    <definedName function="false" hidden="false" name="UnitOfMeasure154" vbProcedure="false">'Бланк заказа'!$T$285:$T$285</definedName>
    <definedName function="false" hidden="false" name="UnitOfMeasure155" vbProcedure="false">'Бланк заказа'!$T$286:$T$286</definedName>
    <definedName function="false" hidden="false" name="UnitOfMeasure156" vbProcedure="false">'Бланк заказа'!$T$287:$T$287</definedName>
    <definedName function="false" hidden="false" name="UnitOfMeasure157" vbProcedure="false">'Бланк заказа'!$T$288:$T$288</definedName>
    <definedName function="false" hidden="false" name="UnitOfMeasure158" vbProcedure="false">'Бланк заказа'!$T$289:$T$289</definedName>
    <definedName function="false" hidden="false" name="UnitOfMeasure159" vbProcedure="false">'Бланк заказа'!$T$290:$T$290</definedName>
    <definedName function="false" hidden="false" name="UnitOfMeasure16" vbProcedure="false">'Бланк заказа'!$T$59:$T$59</definedName>
    <definedName function="false" hidden="false" name="UnitOfMeasure160" vbProcedure="false">'Бланк заказа'!$T$291:$T$291</definedName>
    <definedName function="false" hidden="false" name="UnitOfMeasure161" vbProcedure="false">'Бланк заказа'!$T$292:$T$292</definedName>
    <definedName function="false" hidden="false" name="UnitOfMeasure162" vbProcedure="false">'Бланк заказа'!$T$296:$T$296</definedName>
    <definedName function="false" hidden="false" name="UnitOfMeasure163" vbProcedure="false">'Бланк заказа'!$T$297:$T$297</definedName>
    <definedName function="false" hidden="false" name="UnitOfMeasure164" vbProcedure="false">'Бланк заказа'!$T$301:$T$301</definedName>
    <definedName function="false" hidden="false" name="UnitOfMeasure165" vbProcedure="false">'Бланк заказа'!$T$305:$T$305</definedName>
    <definedName function="false" hidden="false" name="UnitOfMeasure166" vbProcedure="false">'Бланк заказа'!$T$310:$T$310</definedName>
    <definedName function="false" hidden="false" name="UnitOfMeasure167" vbProcedure="false">'Бланк заказа'!$T$311:$T$311</definedName>
    <definedName function="false" hidden="false" name="UnitOfMeasure168" vbProcedure="false">'Бланк заказа'!$T$312:$T$312</definedName>
    <definedName function="false" hidden="false" name="UnitOfMeasure169" vbProcedure="false">'Бланк заказа'!$T$313:$T$313</definedName>
    <definedName function="false" hidden="false" name="UnitOfMeasure17" vbProcedure="false">'Бланк заказа'!$T$60:$T$60</definedName>
    <definedName function="false" hidden="false" name="UnitOfMeasure170" vbProcedure="false">'Бланк заказа'!$T$317:$T$317</definedName>
    <definedName function="false" hidden="false" name="UnitOfMeasure171" vbProcedure="false">'Бланк заказа'!$T$318:$T$318</definedName>
    <definedName function="false" hidden="false" name="UnitOfMeasure172" vbProcedure="false">'Бланк заказа'!$T$322:$T$322</definedName>
    <definedName function="false" hidden="false" name="UnitOfMeasure173" vbProcedure="false">'Бланк заказа'!$T$323:$T$323</definedName>
    <definedName function="false" hidden="false" name="UnitOfMeasure174" vbProcedure="false">'Бланк заказа'!$T$324:$T$324</definedName>
    <definedName function="false" hidden="false" name="UnitOfMeasure175" vbProcedure="false">'Бланк заказа'!$T$325:$T$325</definedName>
    <definedName function="false" hidden="false" name="UnitOfMeasure176" vbProcedure="false">'Бланк заказа'!$T$329:$T$329</definedName>
    <definedName function="false" hidden="false" name="UnitOfMeasure177" vbProcedure="false">'Бланк заказа'!$T$335:$T$335</definedName>
    <definedName function="false" hidden="false" name="UnitOfMeasure178" vbProcedure="false">'Бланк заказа'!$T$336:$T$336</definedName>
    <definedName function="false" hidden="false" name="UnitOfMeasure179" vbProcedure="false">'Бланк заказа'!$T$340:$T$340</definedName>
    <definedName function="false" hidden="false" name="UnitOfMeasure18" vbProcedure="false">'Бланк заказа'!$T$61:$T$61</definedName>
    <definedName function="false" hidden="false" name="UnitOfMeasure180" vbProcedure="false">'Бланк заказа'!$T$341:$T$341</definedName>
    <definedName function="false" hidden="false" name="UnitOfMeasure181" vbProcedure="false">'Бланк заказа'!$T$342:$T$342</definedName>
    <definedName function="false" hidden="false" name="UnitOfMeasure182" vbProcedure="false">'Бланк заказа'!$T$343:$T$343</definedName>
    <definedName function="false" hidden="false" name="UnitOfMeasure183" vbProcedure="false">'Бланк заказа'!$T$344:$T$344</definedName>
    <definedName function="false" hidden="false" name="UnitOfMeasure184" vbProcedure="false">'Бланк заказа'!$T$345:$T$345</definedName>
    <definedName function="false" hidden="false" name="UnitOfMeasure185" vbProcedure="false">'Бланк заказа'!$T$346:$T$346</definedName>
    <definedName function="false" hidden="false" name="UnitOfMeasure186" vbProcedure="false">'Бланк заказа'!$T$347:$T$347</definedName>
    <definedName function="false" hidden="false" name="UnitOfMeasure187" vbProcedure="false">'Бланк заказа'!$T$348:$T$348</definedName>
    <definedName function="false" hidden="false" name="UnitOfMeasure188" vbProcedure="false">'Бланк заказа'!$T$349:$T$349</definedName>
    <definedName function="false" hidden="false" name="UnitOfMeasure189" vbProcedure="false">'Бланк заказа'!$T$350:$T$350</definedName>
    <definedName function="false" hidden="false" name="UnitOfMeasure19" vbProcedure="false">'Бланк заказа'!$T$62:$T$62</definedName>
    <definedName function="false" hidden="false" name="UnitOfMeasure190" vbProcedure="false">'Бланк заказа'!$T$351:$T$351</definedName>
    <definedName function="false" hidden="false" name="UnitOfMeasure191" vbProcedure="false">'Бланк заказа'!$T$352:$T$352</definedName>
    <definedName function="false" hidden="false" name="UnitOfMeasure192" vbProcedure="false">'Бланк заказа'!$T$356:$T$356</definedName>
    <definedName function="false" hidden="false" name="UnitOfMeasure193" vbProcedure="false">'Бланк заказа'!$T$357:$T$357</definedName>
    <definedName function="false" hidden="false" name="UnitOfMeasure194" vbProcedure="false">'Бланк заказа'!$T$358:$T$358</definedName>
    <definedName function="false" hidden="false" name="UnitOfMeasure195" vbProcedure="false">'Бланк заказа'!$T$359:$T$359</definedName>
    <definedName function="false" hidden="false" name="UnitOfMeasure196" vbProcedure="false">'Бланк заказа'!$T$363:$T$363</definedName>
    <definedName function="false" hidden="false" name="UnitOfMeasure197" vbProcedure="false">'Бланк заказа'!$T$367:$T$367</definedName>
    <definedName function="false" hidden="false" name="UnitOfMeasure198" vbProcedure="false">'Бланк заказа'!$T$368:$T$368</definedName>
    <definedName function="false" hidden="false" name="UnitOfMeasure199" vbProcedure="false">'Бланк заказа'!$T$369:$T$369</definedName>
    <definedName function="false" hidden="false" name="UnitOfMeasure2" vbProcedure="false">'Бланк заказа'!$T$26:$T$26</definedName>
    <definedName function="false" hidden="false" name="UnitOfMeasure20" vbProcedure="false">'Бланк заказа'!$T$63:$T$63</definedName>
    <definedName function="false" hidden="false" name="UnitOfMeasure200" vbProcedure="false">'Бланк заказа'!$T$373:$T$373</definedName>
    <definedName function="false" hidden="false" name="UnitOfMeasure201" vbProcedure="false">'Бланк заказа'!$T$378:$T$378</definedName>
    <definedName function="false" hidden="false" name="UnitOfMeasure202" vbProcedure="false">'Бланк заказа'!$T$379:$T$379</definedName>
    <definedName function="false" hidden="false" name="UnitOfMeasure203" vbProcedure="false">'Бланк заказа'!$T$383:$T$383</definedName>
    <definedName function="false" hidden="false" name="UnitOfMeasure204" vbProcedure="false">'Бланк заказа'!$T$384:$T$384</definedName>
    <definedName function="false" hidden="false" name="UnitOfMeasure205" vbProcedure="false">'Бланк заказа'!$T$385:$T$385</definedName>
    <definedName function="false" hidden="false" name="UnitOfMeasure206" vbProcedure="false">'Бланк заказа'!$T$386:$T$386</definedName>
    <definedName function="false" hidden="false" name="UnitOfMeasure207" vbProcedure="false">'Бланк заказа'!$T$387:$T$387</definedName>
    <definedName function="false" hidden="false" name="UnitOfMeasure208" vbProcedure="false">'Бланк заказа'!$T$388:$T$388</definedName>
    <definedName function="false" hidden="false" name="UnitOfMeasure209" vbProcedure="false">'Бланк заказа'!$T$389:$T$389</definedName>
    <definedName function="false" hidden="false" name="UnitOfMeasure21" vbProcedure="false">'Бланк заказа'!$T$64:$T$64</definedName>
    <definedName function="false" hidden="false" name="UnitOfMeasure210" vbProcedure="false">'Бланк заказа'!$T$393:$T$393</definedName>
    <definedName function="false" hidden="false" name="UnitOfMeasure211" vbProcedure="false">'Бланк заказа'!$T$397:$T$397</definedName>
    <definedName function="false" hidden="false" name="UnitOfMeasure212" vbProcedure="false">'Бланк заказа'!$T$403:$T$403</definedName>
    <definedName function="false" hidden="false" name="UnitOfMeasure213" vbProcedure="false">'Бланк заказа'!$T$404:$T$404</definedName>
    <definedName function="false" hidden="false" name="UnitOfMeasure214" vbProcedure="false">'Бланк заказа'!$T$405:$T$405</definedName>
    <definedName function="false" hidden="false" name="UnitOfMeasure215" vbProcedure="false">'Бланк заказа'!$T$406:$T$406</definedName>
    <definedName function="false" hidden="false" name="UnitOfMeasure216" vbProcedure="false">'Бланк заказа'!$T$407:$T$407</definedName>
    <definedName function="false" hidden="false" name="UnitOfMeasure217" vbProcedure="false">'Бланк заказа'!$T$408:$T$408</definedName>
    <definedName function="false" hidden="false" name="UnitOfMeasure218" vbProcedure="false">'Бланк заказа'!$T$409:$T$409</definedName>
    <definedName function="false" hidden="false" name="UnitOfMeasure219" vbProcedure="false">'Бланк заказа'!$T$410:$T$410</definedName>
    <definedName function="false" hidden="false" name="UnitOfMeasure22" vbProcedure="false">'Бланк заказа'!$T$65:$T$65</definedName>
    <definedName function="false" hidden="false" name="UnitOfMeasure220" vbProcedure="false">'Бланк заказа'!$T$411:$T$411</definedName>
    <definedName function="false" hidden="false" name="UnitOfMeasure221" vbProcedure="false">'Бланк заказа'!$T$415:$T$415</definedName>
    <definedName function="false" hidden="false" name="UnitOfMeasure222" vbProcedure="false">'Бланк заказа'!$T$416:$T$416</definedName>
    <definedName function="false" hidden="false" name="UnitOfMeasure223" vbProcedure="false">'Бланк заказа'!$T$420:$T$420</definedName>
    <definedName function="false" hidden="false" name="UnitOfMeasure224" vbProcedure="false">'Бланк заказа'!$T$421:$T$421</definedName>
    <definedName function="false" hidden="false" name="UnitOfMeasure225" vbProcedure="false">'Бланк заказа'!$T$422:$T$422</definedName>
    <definedName function="false" hidden="false" name="UnitOfMeasure226" vbProcedure="false">'Бланк заказа'!$T$423:$T$423</definedName>
    <definedName function="false" hidden="false" name="UnitOfMeasure227" vbProcedure="false">'Бланк заказа'!$T$424:$T$424</definedName>
    <definedName function="false" hidden="false" name="UnitOfMeasure228" vbProcedure="false">'Бланк заказа'!$T$425:$T$425</definedName>
    <definedName function="false" hidden="false" name="UnitOfMeasure229" vbProcedure="false">'Бланк заказа'!$T$429:$T$429</definedName>
    <definedName function="false" hidden="false" name="UnitOfMeasure23" vbProcedure="false">'Бланк заказа'!$T$66:$T$66</definedName>
    <definedName function="false" hidden="false" name="UnitOfMeasure230" vbProcedure="false">'Бланк заказа'!$T$430:$T$430</definedName>
    <definedName function="false" hidden="false" name="UnitOfMeasure231" vbProcedure="false">'Бланк заказа'!$T$436:$T$436</definedName>
    <definedName function="false" hidden="false" name="UnitOfMeasure232" vbProcedure="false">'Бланк заказа'!$T$437:$T$437</definedName>
    <definedName function="false" hidden="false" name="UnitOfMeasure233" vbProcedure="false">'Бланк заказа'!$T$441:$T$441</definedName>
    <definedName function="false" hidden="false" name="UnitOfMeasure234" vbProcedure="false">'Бланк заказа'!$T$442:$T$442</definedName>
    <definedName function="false" hidden="false" name="UnitOfMeasure235" vbProcedure="false">'Бланк заказа'!$T$446:$T$446</definedName>
    <definedName function="false" hidden="false" name="UnitOfMeasure236" vbProcedure="false">'Бланк заказа'!$T$447:$T$447</definedName>
    <definedName function="false" hidden="false" name="UnitOfMeasure237" vbProcedure="false">'Бланк заказа'!$T$451:$T$451</definedName>
    <definedName function="false" hidden="false" name="UnitOfMeasure238" vbProcedure="false">'Бланк заказа'!$T$452:$T$452</definedName>
    <definedName function="false" hidden="false" name="UnitOfMeasure239" vbProcedure="false">'Бланк заказа'!$T$457:$T$457</definedName>
    <definedName function="false" hidden="false" name="UnitOfMeasure24" vbProcedure="false">'Бланк заказа'!$T$67:$T$67</definedName>
    <definedName function="false" hidden="false" name="UnitOfMeasure25" vbProcedure="false">'Бланк заказа'!$T$68:$T$68</definedName>
    <definedName function="false" hidden="false" name="UnitOfMeasure26" vbProcedure="false">'Бланк заказа'!$T$69:$T$69</definedName>
    <definedName function="false" hidden="false" name="UnitOfMeasure27" vbProcedure="false">'Бланк заказа'!$T$70:$T$70</definedName>
    <definedName function="false" hidden="false" name="UnitOfMeasure28" vbProcedure="false">'Бланк заказа'!$T$71:$T$71</definedName>
    <definedName function="false" hidden="false" name="UnitOfMeasure29" vbProcedure="false">'Бланк заказа'!$T$72:$T$72</definedName>
    <definedName function="false" hidden="false" name="UnitOfMeasure3" vbProcedure="false">'Бланк заказа'!$T$27:$T$27</definedName>
    <definedName function="false" hidden="false" name="UnitOfMeasure30" vbProcedure="false">'Бланк заказа'!$T$73:$T$73</definedName>
    <definedName function="false" hidden="false" name="UnitOfMeasure31" vbProcedure="false">'Бланк заказа'!$T$74:$T$74</definedName>
    <definedName function="false" hidden="false" name="UnitOfMeasure32" vbProcedure="false">'Бланк заказа'!$T$78:$T$78</definedName>
    <definedName function="false" hidden="false" name="UnitOfMeasure33" vbProcedure="false">'Бланк заказа'!$T$79:$T$79</definedName>
    <definedName function="false" hidden="false" name="UnitOfMeasure34" vbProcedure="false">'Бланк заказа'!$T$80:$T$80</definedName>
    <definedName function="false" hidden="false" name="UnitOfMeasure35" vbProcedure="false">'Бланк заказа'!$T$81:$T$81</definedName>
    <definedName function="false" hidden="false" name="UnitOfMeasure36" vbProcedure="false">'Бланк заказа'!$T$82:$T$82</definedName>
    <definedName function="false" hidden="false" name="UnitOfMeasure37" vbProcedure="false">'Бланк заказа'!$T$83:$T$83</definedName>
    <definedName function="false" hidden="false" name="UnitOfMeasure38" vbProcedure="false">'Бланк заказа'!$T$87:$T$87</definedName>
    <definedName function="false" hidden="false" name="UnitOfMeasure39" vbProcedure="false">'Бланк заказа'!$T$88:$T$88</definedName>
    <definedName function="false" hidden="false" name="UnitOfMeasure4" vbProcedure="false">'Бланк заказа'!$T$28:$T$28</definedName>
    <definedName function="false" hidden="false" name="UnitOfMeasure40" vbProcedure="false">'Бланк заказа'!$T$89:$T$89</definedName>
    <definedName function="false" hidden="false" name="UnitOfMeasure41" vbProcedure="false">'Бланк заказа'!$T$90:$T$90</definedName>
    <definedName function="false" hidden="false" name="UnitOfMeasure42" vbProcedure="false">'Бланк заказа'!$T$91:$T$91</definedName>
    <definedName function="false" hidden="false" name="UnitOfMeasure43" vbProcedure="false">'Бланк заказа'!$T$92:$T$92</definedName>
    <definedName function="false" hidden="false" name="UnitOfMeasure44" vbProcedure="false">'Бланк заказа'!$T$93:$T$93</definedName>
    <definedName function="false" hidden="false" name="UnitOfMeasure45" vbProcedure="false">'Бланк заказа'!$T$94:$T$94</definedName>
    <definedName function="false" hidden="false" name="UnitOfMeasure46" vbProcedure="false">'Бланк заказа'!$T$95:$T$95</definedName>
    <definedName function="false" hidden="false" name="UnitOfMeasure47" vbProcedure="false">'Бланк заказа'!$T$99:$T$99</definedName>
    <definedName function="false" hidden="false" name="UnitOfMeasure48" vbProcedure="false">'Бланк заказа'!$T$100:$T$100</definedName>
    <definedName function="false" hidden="false" name="UnitOfMeasure49" vbProcedure="false">'Бланк заказа'!$T$101:$T$101</definedName>
    <definedName function="false" hidden="false" name="UnitOfMeasure5" vbProcedure="false">'Бланк заказа'!$T$29:$T$29</definedName>
    <definedName function="false" hidden="false" name="UnitOfMeasure50" vbProcedure="false">'Бланк заказа'!$T$102:$T$102</definedName>
    <definedName function="false" hidden="false" name="UnitOfMeasure51" vbProcedure="false">'Бланк заказа'!$T$103:$T$103</definedName>
    <definedName function="false" hidden="false" name="UnitOfMeasure52" vbProcedure="false">'Бланк заказа'!$T$104:$T$104</definedName>
    <definedName function="false" hidden="false" name="UnitOfMeasure53" vbProcedure="false">'Бланк заказа'!$T$105:$T$105</definedName>
    <definedName function="false" hidden="false" name="UnitOfMeasure54" vbProcedure="false">'Бланк заказа'!$T$106:$T$106</definedName>
    <definedName function="false" hidden="false" name="UnitOfMeasure55" vbProcedure="false">'Бланк заказа'!$T$110:$T$110</definedName>
    <definedName function="false" hidden="false" name="UnitOfMeasure56" vbProcedure="false">'Бланк заказа'!$T$111:$T$111</definedName>
    <definedName function="false" hidden="false" name="UnitOfMeasure57" vbProcedure="false">'Бланк заказа'!$T$112:$T$112</definedName>
    <definedName function="false" hidden="false" name="UnitOfMeasure58" vbProcedure="false">'Бланк заказа'!$T$113:$T$113</definedName>
    <definedName function="false" hidden="false" name="UnitOfMeasure59" vbProcedure="false">'Бланк заказа'!$T$114:$T$114</definedName>
    <definedName function="false" hidden="false" name="UnitOfMeasure6" vbProcedure="false">'Бланк заказа'!$T$30:$T$30</definedName>
    <definedName function="false" hidden="false" name="UnitOfMeasure60" vbProcedure="false">'Бланк заказа'!$T$119:$T$119</definedName>
    <definedName function="false" hidden="false" name="UnitOfMeasure61" vbProcedure="false">'Бланк заказа'!$T$120:$T$120</definedName>
    <definedName function="false" hidden="false" name="UnitOfMeasure62" vbProcedure="false">'Бланк заказа'!$T$121:$T$121</definedName>
    <definedName function="false" hidden="false" name="UnitOfMeasure63" vbProcedure="false">'Бланк заказа'!$T$122:$T$122</definedName>
    <definedName function="false" hidden="false" name="UnitOfMeasure64" vbProcedure="false">'Бланк заказа'!$T$128:$T$128</definedName>
    <definedName function="false" hidden="false" name="UnitOfMeasure65" vbProcedure="false">'Бланк заказа'!$T$129:$T$129</definedName>
    <definedName function="false" hidden="false" name="UnitOfMeasure66" vbProcedure="false">'Бланк заказа'!$T$130:$T$130</definedName>
    <definedName function="false" hidden="false" name="UnitOfMeasure67" vbProcedure="false">'Бланк заказа'!$T$135:$T$135</definedName>
    <definedName function="false" hidden="false" name="UnitOfMeasure68" vbProcedure="false">'Бланк заказа'!$T$136:$T$136</definedName>
    <definedName function="false" hidden="false" name="UnitOfMeasure69" vbProcedure="false">'Бланк заказа'!$T$137:$T$137</definedName>
    <definedName function="false" hidden="false" name="UnitOfMeasure7" vbProcedure="false">'Бланк заказа'!$T$31:$T$31</definedName>
    <definedName function="false" hidden="false" name="UnitOfMeasure70" vbProcedure="false">'Бланк заказа'!$T$138:$T$138</definedName>
    <definedName function="false" hidden="false" name="UnitOfMeasure71" vbProcedure="false">'Бланк заказа'!$T$139:$T$139</definedName>
    <definedName function="false" hidden="false" name="UnitOfMeasure72" vbProcedure="false">'Бланк заказа'!$T$140:$T$140</definedName>
    <definedName function="false" hidden="false" name="UnitOfMeasure73" vbProcedure="false">'Бланк заказа'!$T$141:$T$141</definedName>
    <definedName function="false" hidden="false" name="UnitOfMeasure74" vbProcedure="false">'Бланк заказа'!$T$142:$T$142</definedName>
    <definedName function="false" hidden="false" name="UnitOfMeasure75" vbProcedure="false">'Бланк заказа'!$T$147:$T$147</definedName>
    <definedName function="false" hidden="false" name="UnitOfMeasure76" vbProcedure="false">'Бланк заказа'!$T$148:$T$148</definedName>
    <definedName function="false" hidden="false" name="UnitOfMeasure77" vbProcedure="false">'Бланк заказа'!$T$152:$T$152</definedName>
    <definedName function="false" hidden="false" name="UnitOfMeasure78" vbProcedure="false">'Бланк заказа'!$T$153:$T$153</definedName>
    <definedName function="false" hidden="false" name="UnitOfMeasure79" vbProcedure="false">'Бланк заказа'!$T$157:$T$157</definedName>
    <definedName function="false" hidden="false" name="UnitOfMeasure8" vbProcedure="false">'Бланк заказа'!$T$35:$T$35</definedName>
    <definedName function="false" hidden="false" name="UnitOfMeasure80" vbProcedure="false">'Бланк заказа'!$T$158:$T$158</definedName>
    <definedName function="false" hidden="false" name="UnitOfMeasure81" vbProcedure="false">'Бланк заказа'!$T$159:$T$159</definedName>
    <definedName function="false" hidden="false" name="UnitOfMeasure82" vbProcedure="false">'Бланк заказа'!$T$160:$T$160</definedName>
    <definedName function="false" hidden="false" name="UnitOfMeasure83" vbProcedure="false">'Бланк заказа'!$T$164:$T$164</definedName>
    <definedName function="false" hidden="false" name="UnitOfMeasure84" vbProcedure="false">'Бланк заказа'!$T$165:$T$165</definedName>
    <definedName function="false" hidden="false" name="UnitOfMeasure85" vbProcedure="false">'Бланк заказа'!$T$166:$T$166</definedName>
    <definedName function="false" hidden="false" name="UnitOfMeasure86" vbProcedure="false">'Бланк заказа'!$T$167:$T$167</definedName>
    <definedName function="false" hidden="false" name="UnitOfMeasure87" vbProcedure="false">'Бланк заказа'!$T$168:$T$168</definedName>
    <definedName function="false" hidden="false" name="UnitOfMeasure88" vbProcedure="false">'Бланк заказа'!$T$169:$T$169</definedName>
    <definedName function="false" hidden="false" name="UnitOfMeasure89" vbProcedure="false">'Бланк заказа'!$T$170:$T$170</definedName>
    <definedName function="false" hidden="false" name="UnitOfMeasure9" vbProcedure="false">'Бланк заказа'!$T$36:$T$36</definedName>
    <definedName function="false" hidden="false" name="UnitOfMeasure90" vbProcedure="false">'Бланк заказа'!$T$171:$T$171</definedName>
    <definedName function="false" hidden="false" name="UnitOfMeasure91" vbProcedure="false">'Бланк заказа'!$T$172:$T$172</definedName>
    <definedName function="false" hidden="false" name="UnitOfMeasure92" vbProcedure="false">'Бланк заказа'!$T$173:$T$173</definedName>
    <definedName function="false" hidden="false" name="UnitOfMeasure93" vbProcedure="false">'Бланк заказа'!$T$174:$T$174</definedName>
    <definedName function="false" hidden="false" name="UnitOfMeasure94" vbProcedure="false">'Бланк заказа'!$T$175:$T$175</definedName>
    <definedName function="false" hidden="false" name="UnitOfMeasure95" vbProcedure="false">'Бланк заказа'!$T$176:$T$176</definedName>
    <definedName function="false" hidden="false" name="UnitOfMeasure96" vbProcedure="false">'Бланк заказа'!$T$177:$T$177</definedName>
    <definedName function="false" hidden="false" name="UnitOfMeasure97" vbProcedure="false">'Бланк заказа'!$T$178:$T$178</definedName>
    <definedName function="false" hidden="false" name="UnitOfMeasure98" vbProcedure="false">'Бланк заказа'!$T$179:$T$179</definedName>
    <definedName function="false" hidden="false" name="UnitOfMeasure99" vbProcedure="false">'Бланк заказа'!$T$180:$T$180</definedName>
    <definedName function="false" hidden="false" name="UnloadAddress" vbProcedure="false">'Бланк заказа'!$D$8</definedName>
    <definedName function="false" hidden="false" name="UnloadAdressList0001" vbProcedure="false">Setting!$B$15:$B$15</definedName>
    <definedName function="false" hidden="false" name="UnloadAdressList0002" vbProcedure="false">Setting!$B$17:$B$17</definedName>
    <definedName function="false" hidden="false" name="UnloadAdressList0003" vbProcedure="false">Setting!$B$19:$B$19</definedName>
    <definedName function="false" hidden="false" name="UnloadAdressList0004" vbProcedure="false">Setting!$B$21:$B$21</definedName>
    <definedName function="false" hidden="false" name="UnloadAdressList0005" vbProcedure="false">Setting!$B$23:$B$23</definedName>
    <definedName function="false" hidden="false" name="UnloadAdressList0006" vbProcedure="false">Setting!$B$25:$B$25</definedName>
    <definedName function="false" hidden="false" name="UnloadAdressList0007" vbProcedure="false">Setting!$B$27:$B$27</definedName>
    <definedName function="false" hidden="false" name="UnloadAdressList0008" vbProcedure="false">Setting!$B$29:$B$29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<sst xmlns="http://schemas.openxmlformats.org/spreadsheetml/2006/main" count="1694" uniqueCount="652">
  <si>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</si>
  <si>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</si>
  <si>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</si>
  <si>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11.09.2023</t>
  </si>
  <si>
    <t xml:space="preserve">бланк создан</t>
  </si>
  <si>
    <t xml:space="preserve">06.09.2023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</si>
  <si>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</si>
  <si>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</si>
  <si>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</si>
  <si>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</si>
  <si>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</si>
  <si>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</si>
  <si>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</si>
  <si>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</si>
  <si>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ЛП, ООО, Крым Респ, Симферополь г, Данилова ул, 43В, лит В, офис 4,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</si>
  <si>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</si>
  <si>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</si>
  <si>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"ЛОГИСТИЧЕСКИЙ ПАРТНЕР"</t>
  </si>
  <si>
    <t xml:space="preserve">Адрес сдачи груза: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</si>
  <si>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</si>
  <si>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</si>
  <si>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</si>
  <si>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</si>
  <si>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590704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</si>
  <si>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</si>
  <si>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</si>
  <si>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</si>
  <si>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</si>
  <si>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</si>
  <si>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</si>
  <si>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</si>
  <si>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</si>
  <si>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</si>
  <si>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</si>
  <si>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</si>
  <si>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</si>
  <si>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</si>
  <si>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</si>
  <si>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</si>
  <si>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</si>
  <si>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</si>
  <si>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</si>
  <si>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</si>
  <si>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</si>
  <si>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Завод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</si>
  <si>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</si>
  <si>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</si>
  <si>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</si>
  <si>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</si>
  <si>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</si>
  <si>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</si>
  <si>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</si>
  <si>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</si>
  <si>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</si>
  <si>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</si>
  <si>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</si>
  <si>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</si>
  <si>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</si>
  <si>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</si>
  <si>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</si>
  <si>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SU002447</t>
  </si>
  <si>
    <t xml:space="preserve">P002730</t>
  </si>
  <si>
    <t xml:space="preserve">СК2</t>
  </si>
  <si>
    <t xml:space="preserve">кг</t>
  </si>
  <si>
    <t xml:space="preserve">Итого</t>
  </si>
  <si>
    <t xml:space="preserve">кор</t>
  </si>
  <si>
    <t xml:space="preserve">Сосиски</t>
  </si>
  <si>
    <t xml:space="preserve">SU002155</t>
  </si>
  <si>
    <t xml:space="preserve">P002325</t>
  </si>
  <si>
    <t xml:space="preserve">SU000341</t>
  </si>
  <si>
    <t xml:space="preserve">P002465</t>
  </si>
  <si>
    <t xml:space="preserve">SU002230</t>
  </si>
  <si>
    <t xml:space="preserve">P002425</t>
  </si>
  <si>
    <t xml:space="preserve">SU002893</t>
  </si>
  <si>
    <t xml:space="preserve">P003317</t>
  </si>
  <si>
    <t xml:space="preserve">SU002154</t>
  </si>
  <si>
    <t xml:space="preserve">P002326</t>
  </si>
  <si>
    <t xml:space="preserve">SU000152</t>
  </si>
  <si>
    <t xml:space="preserve">P002466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</si>
  <si>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</si>
  <si>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</si>
  <si>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</si>
  <si>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</si>
  <si>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СНК</t>
  </si>
  <si>
    <t xml:space="preserve">SU002648</t>
  </si>
  <si>
    <t xml:space="preserve">P003009</t>
  </si>
  <si>
    <t xml:space="preserve">МТК</t>
  </si>
  <si>
    <t xml:space="preserve">Продукты из мяса птицы копчено-вареные</t>
  </si>
  <si>
    <t xml:space="preserve">SU001872</t>
  </si>
  <si>
    <t xml:space="preserve">P001933</t>
  </si>
  <si>
    <t xml:space="preserve">Предзаказ по четвергам до 12:00 на отгрузку со вторника следующей недели</t>
  </si>
  <si>
    <t xml:space="preserve">Вязанка</t>
  </si>
  <si>
    <t xml:space="preserve">Столичная</t>
  </si>
  <si>
    <t xml:space="preserve">Ветчины</t>
  </si>
  <si>
    <t xml:space="preserve">SU002828</t>
  </si>
  <si>
    <t xml:space="preserve">P003234</t>
  </si>
  <si>
    <t xml:space="preserve">СК1</t>
  </si>
  <si>
    <t xml:space="preserve">SU002814</t>
  </si>
  <si>
    <t xml:space="preserve">P003226</t>
  </si>
  <si>
    <t xml:space="preserve">Классическая</t>
  </si>
  <si>
    <t xml:space="preserve">Вареные колбасы</t>
  </si>
  <si>
    <t xml:space="preserve">SU002829</t>
  </si>
  <si>
    <t xml:space="preserve">P003235</t>
  </si>
  <si>
    <t xml:space="preserve">SU002815</t>
  </si>
  <si>
    <t xml:space="preserve">P003227</t>
  </si>
  <si>
    <t xml:space="preserve">SU002831</t>
  </si>
  <si>
    <t xml:space="preserve">P003243</t>
  </si>
  <si>
    <t xml:space="preserve">Колбаса вареная Филейская ТМ Вязанка ТС Классическая полиамид ф/в 0,4 кг</t>
  </si>
  <si>
    <t xml:space="preserve">SU000124</t>
  </si>
  <si>
    <t xml:space="preserve">P002478</t>
  </si>
  <si>
    <t xml:space="preserve">SU000722</t>
  </si>
  <si>
    <t xml:space="preserve">P003011</t>
  </si>
  <si>
    <t xml:space="preserve">SU002830</t>
  </si>
  <si>
    <t xml:space="preserve">P003239</t>
  </si>
  <si>
    <t xml:space="preserve">СК4</t>
  </si>
  <si>
    <t xml:space="preserve">SU001904</t>
  </si>
  <si>
    <t xml:space="preserve">P001681</t>
  </si>
  <si>
    <t xml:space="preserve">SU002928</t>
  </si>
  <si>
    <t xml:space="preserve">P003357</t>
  </si>
  <si>
    <t xml:space="preserve">SU000125</t>
  </si>
  <si>
    <t xml:space="preserve">P002479</t>
  </si>
  <si>
    <t xml:space="preserve">SU001485</t>
  </si>
  <si>
    <t xml:space="preserve">P003008</t>
  </si>
  <si>
    <t xml:space="preserve">СК3</t>
  </si>
  <si>
    <t xml:space="preserve">SU002986</t>
  </si>
  <si>
    <t xml:space="preserve">P003429</t>
  </si>
  <si>
    <t xml:space="preserve">SU002312</t>
  </si>
  <si>
    <t xml:space="preserve">P002577</t>
  </si>
  <si>
    <t xml:space="preserve">SU002674</t>
  </si>
  <si>
    <t xml:space="preserve">P003045</t>
  </si>
  <si>
    <t xml:space="preserve">SU002832</t>
  </si>
  <si>
    <t xml:space="preserve">P003245</t>
  </si>
  <si>
    <t xml:space="preserve">SU002816</t>
  </si>
  <si>
    <t xml:space="preserve">P003228</t>
  </si>
  <si>
    <t xml:space="preserve">SU001905</t>
  </si>
  <si>
    <t xml:space="preserve">P001685</t>
  </si>
  <si>
    <t xml:space="preserve">SU002733</t>
  </si>
  <si>
    <t xml:space="preserve">P003102</t>
  </si>
  <si>
    <t xml:space="preserve">SU002734</t>
  </si>
  <si>
    <t xml:space="preserve">P003103</t>
  </si>
  <si>
    <t xml:space="preserve">SU002827</t>
  </si>
  <si>
    <t xml:space="preserve">P003233</t>
  </si>
  <si>
    <t xml:space="preserve">SU003037</t>
  </si>
  <si>
    <t xml:space="preserve">P003575</t>
  </si>
  <si>
    <t xml:space="preserve">Ветчины «Сливушка с индейкой» Фикс.вес 0,3 П/а ТМ «Вязанка»</t>
  </si>
  <si>
    <t xml:space="preserve">Новинка</t>
  </si>
  <si>
    <t xml:space="preserve">SU002488</t>
  </si>
  <si>
    <t xml:space="preserve">P002800</t>
  </si>
  <si>
    <t xml:space="preserve">Ветчины Запекуша с сочным окороком Вязанка Весовые П/а Вязанка</t>
  </si>
  <si>
    <t xml:space="preserve">SU002833</t>
  </si>
  <si>
    <t xml:space="preserve">P003236</t>
  </si>
  <si>
    <t xml:space="preserve">SU002313</t>
  </si>
  <si>
    <t xml:space="preserve">P002583</t>
  </si>
  <si>
    <t xml:space="preserve">Ветчины Запекуша с сочным окороком Вязанка Фикс.вес 0,42 п/а Вязанка</t>
  </si>
  <si>
    <t xml:space="preserve">SU002735</t>
  </si>
  <si>
    <t xml:space="preserve">P003107</t>
  </si>
  <si>
    <t xml:space="preserve">SU000082</t>
  </si>
  <si>
    <t xml:space="preserve">P003164</t>
  </si>
  <si>
    <t xml:space="preserve">SU000064</t>
  </si>
  <si>
    <t xml:space="preserve">P001841</t>
  </si>
  <si>
    <t xml:space="preserve">SU000664</t>
  </si>
  <si>
    <t xml:space="preserve">P002177</t>
  </si>
  <si>
    <t xml:space="preserve">SU002308</t>
  </si>
  <si>
    <t xml:space="preserve">P002572</t>
  </si>
  <si>
    <t xml:space="preserve">SU002310</t>
  </si>
  <si>
    <t xml:space="preserve">P002574</t>
  </si>
  <si>
    <t xml:space="preserve">SU000097</t>
  </si>
  <si>
    <t xml:space="preserve">P002179</t>
  </si>
  <si>
    <t xml:space="preserve">SU000665</t>
  </si>
  <si>
    <t xml:space="preserve">P002178</t>
  </si>
  <si>
    <t xml:space="preserve">SU002307</t>
  </si>
  <si>
    <t xml:space="preserve">P002571</t>
  </si>
  <si>
    <t xml:space="preserve">SU002309</t>
  </si>
  <si>
    <t xml:space="preserve">P002573</t>
  </si>
  <si>
    <t xml:space="preserve">SU001605</t>
  </si>
  <si>
    <t xml:space="preserve">P002180</t>
  </si>
  <si>
    <t xml:space="preserve">SU002996</t>
  </si>
  <si>
    <t xml:space="preserve">P003464</t>
  </si>
  <si>
    <t xml:space="preserve">Сосиски «Сливушки с сыром» ф/в 0,3 п/а ТМ «Вязанка»</t>
  </si>
  <si>
    <t xml:space="preserve">15.09.2023</t>
  </si>
  <si>
    <t xml:space="preserve">SU001523</t>
  </si>
  <si>
    <t xml:space="preserve">P003328</t>
  </si>
  <si>
    <t xml:space="preserve">Сосиски Молокуши (Вязанка Молочные) Вязанка Весовые П/а мгс Вязанка</t>
  </si>
  <si>
    <t xml:space="preserve">SU001351</t>
  </si>
  <si>
    <t xml:space="preserve">P003025</t>
  </si>
  <si>
    <t xml:space="preserve">SU001527</t>
  </si>
  <si>
    <t xml:space="preserve">P002217</t>
  </si>
  <si>
    <t xml:space="preserve">SU001718</t>
  </si>
  <si>
    <t xml:space="preserve">P003327</t>
  </si>
  <si>
    <t xml:space="preserve">Сосиски Молокуши (Вязанка Молочные) Вязанка Фикс.вес 0,45 П/а мгс Вязанка</t>
  </si>
  <si>
    <t xml:space="preserve">SU002658</t>
  </si>
  <si>
    <t xml:space="preserve">P003326</t>
  </si>
  <si>
    <t xml:space="preserve">Сосиски Молокуши миникушай Вязанка Ф/в 0,45 амилюкс мгс Вязанка</t>
  </si>
  <si>
    <t xml:space="preserve">SU002769</t>
  </si>
  <si>
    <t xml:space="preserve">P003324</t>
  </si>
  <si>
    <t xml:space="preserve">Сосиски Молокуши Миникушай Вязанка фикс.вес 0,33 п/а Вязанка</t>
  </si>
  <si>
    <t xml:space="preserve">SU001354</t>
  </si>
  <si>
    <t xml:space="preserve">P003030</t>
  </si>
  <si>
    <t xml:space="preserve">Сардельки</t>
  </si>
  <si>
    <t xml:space="preserve">SU002997</t>
  </si>
  <si>
    <t xml:space="preserve">P003465</t>
  </si>
  <si>
    <t xml:space="preserve">Сардельки «Сливушки с сыром #минидельки» ф/в 0,33 айпил ТМ «Вязанка»</t>
  </si>
  <si>
    <t xml:space="preserve">SU002071</t>
  </si>
  <si>
    <t xml:space="preserve">P002233</t>
  </si>
  <si>
    <t xml:space="preserve">SU002835</t>
  </si>
  <si>
    <t xml:space="preserve">P003237</t>
  </si>
  <si>
    <t xml:space="preserve">SU002367</t>
  </si>
  <si>
    <t xml:space="preserve">P002644</t>
  </si>
  <si>
    <t xml:space="preserve">SU002834</t>
  </si>
  <si>
    <t xml:space="preserve">P003238</t>
  </si>
  <si>
    <t xml:space="preserve">Сардельки «Филейские» Фикс.вес 0,4 NDX мгс ТМ «Вязанка»</t>
  </si>
  <si>
    <t xml:space="preserve">Сливушки</t>
  </si>
  <si>
    <t xml:space="preserve">SU001721</t>
  </si>
  <si>
    <t xml:space="preserve">P003161</t>
  </si>
  <si>
    <t xml:space="preserve">SU002139</t>
  </si>
  <si>
    <t xml:space="preserve">P003162</t>
  </si>
  <si>
    <t xml:space="preserve">SU001720</t>
  </si>
  <si>
    <t xml:space="preserve">P003160</t>
  </si>
  <si>
    <t xml:space="preserve">SU002438</t>
  </si>
  <si>
    <t xml:space="preserve">P003163</t>
  </si>
  <si>
    <t xml:space="preserve">Стародворье</t>
  </si>
  <si>
    <t xml:space="preserve">Золоченная в печи</t>
  </si>
  <si>
    <t xml:space="preserve">SU002201</t>
  </si>
  <si>
    <t xml:space="preserve">P002567</t>
  </si>
  <si>
    <t xml:space="preserve">SU002203</t>
  </si>
  <si>
    <t xml:space="preserve">P002568</t>
  </si>
  <si>
    <t xml:space="preserve">SU002216</t>
  </si>
  <si>
    <t xml:space="preserve">P002400</t>
  </si>
  <si>
    <t xml:space="preserve">Мясорубская</t>
  </si>
  <si>
    <t xml:space="preserve">SU002756</t>
  </si>
  <si>
    <t xml:space="preserve">P003179</t>
  </si>
  <si>
    <t xml:space="preserve">SU002876</t>
  </si>
  <si>
    <t xml:space="preserve">P003276</t>
  </si>
  <si>
    <t xml:space="preserve">SU002847</t>
  </si>
  <si>
    <t xml:space="preserve">P003259</t>
  </si>
  <si>
    <t xml:space="preserve">SU002660</t>
  </si>
  <si>
    <t xml:space="preserve">P003256</t>
  </si>
  <si>
    <t xml:space="preserve">SU002826</t>
  </si>
  <si>
    <t xml:space="preserve">P003178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</si>
  <si>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</si>
  <si>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</si>
  <si>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</si>
  <si>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</si>
  <si>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</si>
  <si>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</si>
  <si>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Сочинка</t>
  </si>
  <si>
    <t xml:space="preserve">SU002824</t>
  </si>
  <si>
    <t xml:space="preserve">P003231</t>
  </si>
  <si>
    <t xml:space="preserve">SU002823</t>
  </si>
  <si>
    <t xml:space="preserve">P003230</t>
  </si>
  <si>
    <t xml:space="preserve">SU003068</t>
  </si>
  <si>
    <t xml:space="preserve">P003611</t>
  </si>
  <si>
    <t xml:space="preserve">Ветчина «Сочинка с сочным окороком» Весовой п/а ТМ «Стародворье»</t>
  </si>
  <si>
    <t xml:space="preserve">SU002757</t>
  </si>
  <si>
    <t xml:space="preserve">P003128</t>
  </si>
  <si>
    <t xml:space="preserve">SU002941</t>
  </si>
  <si>
    <t xml:space="preserve">P003387</t>
  </si>
  <si>
    <t xml:space="preserve">SU002943</t>
  </si>
  <si>
    <t xml:space="preserve">P003401</t>
  </si>
  <si>
    <t xml:space="preserve">SU002945</t>
  </si>
  <si>
    <t xml:space="preserve">P003383</t>
  </si>
  <si>
    <t xml:space="preserve">SU002947</t>
  </si>
  <si>
    <t xml:space="preserve">P003384</t>
  </si>
  <si>
    <t xml:space="preserve">SU002857</t>
  </si>
  <si>
    <t xml:space="preserve">P003264</t>
  </si>
  <si>
    <t xml:space="preserve">SU002725</t>
  </si>
  <si>
    <t xml:space="preserve">P003404</t>
  </si>
  <si>
    <t xml:space="preserve">SU002843</t>
  </si>
  <si>
    <t xml:space="preserve">P003263</t>
  </si>
  <si>
    <t xml:space="preserve">SU002858</t>
  </si>
  <si>
    <t xml:space="preserve">P003322</t>
  </si>
  <si>
    <t xml:space="preserve">SU002795</t>
  </si>
  <si>
    <t xml:space="preserve">P003203</t>
  </si>
  <si>
    <t xml:space="preserve">SU002845</t>
  </si>
  <si>
    <t xml:space="preserve">P003266</t>
  </si>
  <si>
    <t xml:space="preserve">SU002801</t>
  </si>
  <si>
    <t xml:space="preserve">P003200</t>
  </si>
  <si>
    <t xml:space="preserve">SU002802</t>
  </si>
  <si>
    <t xml:space="preserve">P003321</t>
  </si>
  <si>
    <t xml:space="preserve">SU002799</t>
  </si>
  <si>
    <t xml:space="preserve">P003217</t>
  </si>
  <si>
    <t xml:space="preserve">SU002800</t>
  </si>
  <si>
    <t xml:space="preserve">P003201</t>
  </si>
  <si>
    <t xml:space="preserve">SU002842</t>
  </si>
  <si>
    <t xml:space="preserve">P003262</t>
  </si>
  <si>
    <t xml:space="preserve">SU002992</t>
  </si>
  <si>
    <t xml:space="preserve">P003443</t>
  </si>
  <si>
    <t xml:space="preserve">SU002618</t>
  </si>
  <si>
    <t xml:space="preserve">P003398</t>
  </si>
  <si>
    <t xml:space="preserve">SU002621</t>
  </si>
  <si>
    <t xml:space="preserve">P003399</t>
  </si>
  <si>
    <t xml:space="preserve">SU003073</t>
  </si>
  <si>
    <t xml:space="preserve">P003613</t>
  </si>
  <si>
    <t xml:space="preserve">SU002686</t>
  </si>
  <si>
    <t xml:space="preserve">P003071</t>
  </si>
  <si>
    <t xml:space="preserve">SU002844</t>
  </si>
  <si>
    <t xml:space="preserve">P003265</t>
  </si>
  <si>
    <t xml:space="preserve">SU002758</t>
  </si>
  <si>
    <t xml:space="preserve">P003129</t>
  </si>
  <si>
    <t xml:space="preserve">SU002759</t>
  </si>
  <si>
    <t xml:space="preserve">P003130</t>
  </si>
  <si>
    <t xml:space="preserve">Бордо</t>
  </si>
  <si>
    <t xml:space="preserve">SU000057</t>
  </si>
  <si>
    <t xml:space="preserve">P002047</t>
  </si>
  <si>
    <t xml:space="preserve">SU001777</t>
  </si>
  <si>
    <t xml:space="preserve">P002226</t>
  </si>
  <si>
    <t xml:space="preserve">ВЗ</t>
  </si>
  <si>
    <t xml:space="preserve">P001777</t>
  </si>
  <si>
    <t xml:space="preserve">SU000058</t>
  </si>
  <si>
    <t xml:space="preserve">P002048</t>
  </si>
  <si>
    <t xml:space="preserve">SU001780</t>
  </si>
  <si>
    <t xml:space="preserve">P003075</t>
  </si>
  <si>
    <t xml:space="preserve">P001780</t>
  </si>
  <si>
    <t xml:space="preserve">SU001778</t>
  </si>
  <si>
    <t xml:space="preserve">P001778</t>
  </si>
  <si>
    <t xml:space="preserve">SU000043</t>
  </si>
  <si>
    <t xml:space="preserve">P001807</t>
  </si>
  <si>
    <t xml:space="preserve">SU001800</t>
  </si>
  <si>
    <t xml:space="preserve">P001800</t>
  </si>
  <si>
    <t xml:space="preserve">SU001805</t>
  </si>
  <si>
    <t xml:space="preserve">P001805</t>
  </si>
  <si>
    <t xml:space="preserve">SU001829</t>
  </si>
  <si>
    <t xml:space="preserve">P001829</t>
  </si>
  <si>
    <t xml:space="preserve">SU002787</t>
  </si>
  <si>
    <t xml:space="preserve">P003189</t>
  </si>
  <si>
    <t xml:space="preserve">SU002894</t>
  </si>
  <si>
    <t xml:space="preserve">P003314</t>
  </si>
  <si>
    <t xml:space="preserve">SU000078</t>
  </si>
  <si>
    <t xml:space="preserve">P001806</t>
  </si>
  <si>
    <t xml:space="preserve">SU002616</t>
  </si>
  <si>
    <t xml:space="preserve">P002950</t>
  </si>
  <si>
    <t xml:space="preserve">SU002788</t>
  </si>
  <si>
    <t xml:space="preserve">P003190</t>
  </si>
  <si>
    <t xml:space="preserve">SU001820</t>
  </si>
  <si>
    <t xml:space="preserve">P001820</t>
  </si>
  <si>
    <t xml:space="preserve">SU001822</t>
  </si>
  <si>
    <t xml:space="preserve">P003013</t>
  </si>
  <si>
    <t xml:space="preserve">SU002579</t>
  </si>
  <si>
    <t xml:space="preserve">P003012</t>
  </si>
  <si>
    <t xml:space="preserve">SU002617</t>
  </si>
  <si>
    <t xml:space="preserve">P002951</t>
  </si>
  <si>
    <t xml:space="preserve">SU001340</t>
  </si>
  <si>
    <t xml:space="preserve">P002209</t>
  </si>
  <si>
    <t xml:space="preserve">SU001727</t>
  </si>
  <si>
    <t xml:space="preserve">P002205</t>
  </si>
  <si>
    <t xml:space="preserve">SU001728</t>
  </si>
  <si>
    <t xml:space="preserve">P002207</t>
  </si>
  <si>
    <t xml:space="preserve">SU001341</t>
  </si>
  <si>
    <t xml:space="preserve">P002204</t>
  </si>
  <si>
    <t xml:space="preserve">SU001763</t>
  </si>
  <si>
    <t xml:space="preserve">P002206</t>
  </si>
  <si>
    <t xml:space="preserve">SU001762</t>
  </si>
  <si>
    <t xml:space="preserve">P002208</t>
  </si>
  <si>
    <t xml:space="preserve">SU001051</t>
  </si>
  <si>
    <t xml:space="preserve">P002061</t>
  </si>
  <si>
    <t xml:space="preserve">SU000227</t>
  </si>
  <si>
    <t xml:space="preserve">P002536</t>
  </si>
  <si>
    <t xml:space="preserve">SU001430</t>
  </si>
  <si>
    <t xml:space="preserve">P002036</t>
  </si>
  <si>
    <t xml:space="preserve">SU002691</t>
  </si>
  <si>
    <t xml:space="preserve">P003055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</si>
  <si>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</si>
  <si>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</si>
  <si>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</si>
  <si>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</si>
  <si>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</si>
  <si>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</si>
  <si>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</si>
  <si>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</si>
  <si>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</si>
  <si>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</si>
  <si>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</si>
  <si>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РК</t>
  </si>
  <si>
    <t xml:space="preserve">SU002840</t>
  </si>
  <si>
    <t xml:space="preserve">P003252</t>
  </si>
  <si>
    <t xml:space="preserve">SU002368</t>
  </si>
  <si>
    <t xml:space="preserve">P002648</t>
  </si>
  <si>
    <t xml:space="preserve">Фирменная</t>
  </si>
  <si>
    <t xml:space="preserve">SU001793</t>
  </si>
  <si>
    <t xml:space="preserve">P001793</t>
  </si>
  <si>
    <t xml:space="preserve">P002227</t>
  </si>
  <si>
    <t xml:space="preserve">SU001799</t>
  </si>
  <si>
    <t xml:space="preserve">P003076</t>
  </si>
  <si>
    <t xml:space="preserve">P001799</t>
  </si>
  <si>
    <t xml:space="preserve">SU001792</t>
  </si>
  <si>
    <t xml:space="preserve">P001792</t>
  </si>
  <si>
    <t xml:space="preserve">SU001794</t>
  </si>
  <si>
    <t xml:space="preserve">P001794</t>
  </si>
  <si>
    <t xml:space="preserve">SU001795</t>
  </si>
  <si>
    <t xml:space="preserve">P001795</t>
  </si>
  <si>
    <t xml:space="preserve">SU001801</t>
  </si>
  <si>
    <t xml:space="preserve">P003014</t>
  </si>
  <si>
    <t xml:space="preserve">SU000231</t>
  </si>
  <si>
    <t xml:space="preserve">P003015</t>
  </si>
  <si>
    <t xml:space="preserve">Бавария</t>
  </si>
  <si>
    <t xml:space="preserve">SU002061</t>
  </si>
  <si>
    <t xml:space="preserve">P002232</t>
  </si>
  <si>
    <t xml:space="preserve">SU002252</t>
  </si>
  <si>
    <t xml:space="preserve">P002461</t>
  </si>
  <si>
    <t xml:space="preserve">SU001835</t>
  </si>
  <si>
    <t xml:space="preserve">P002202</t>
  </si>
  <si>
    <t xml:space="preserve">SU001836</t>
  </si>
  <si>
    <t xml:space="preserve">P002201</t>
  </si>
  <si>
    <t xml:space="preserve">SU001970</t>
  </si>
  <si>
    <t xml:space="preserve">P001837</t>
  </si>
  <si>
    <t xml:space="preserve">SU002173</t>
  </si>
  <si>
    <t xml:space="preserve">P002361</t>
  </si>
  <si>
    <t xml:space="preserve">SU002092</t>
  </si>
  <si>
    <t xml:space="preserve">P002290</t>
  </si>
  <si>
    <t xml:space="preserve">Особый рецепт</t>
  </si>
  <si>
    <t xml:space="preserve">Особая</t>
  </si>
  <si>
    <t xml:space="preserve">SU000251</t>
  </si>
  <si>
    <t xml:space="preserve">P002581</t>
  </si>
  <si>
    <t xml:space="preserve">P002584</t>
  </si>
  <si>
    <t xml:space="preserve">SU001578</t>
  </si>
  <si>
    <t xml:space="preserve">P002562</t>
  </si>
  <si>
    <t xml:space="preserve">P002582</t>
  </si>
  <si>
    <t xml:space="preserve">SU000102</t>
  </si>
  <si>
    <t xml:space="preserve">P002564</t>
  </si>
  <si>
    <t xml:space="preserve">P002580</t>
  </si>
  <si>
    <t xml:space="preserve">Вареные колбасы Особая Особая Весовые П/а Особый рецепт</t>
  </si>
  <si>
    <t xml:space="preserve">SU001989</t>
  </si>
  <si>
    <t xml:space="preserve">P002560</t>
  </si>
  <si>
    <t xml:space="preserve">SU000256</t>
  </si>
  <si>
    <t xml:space="preserve">P002565</t>
  </si>
  <si>
    <t xml:space="preserve">SU000126</t>
  </si>
  <si>
    <t xml:space="preserve">P002555</t>
  </si>
  <si>
    <t xml:space="preserve">SU002027</t>
  </si>
  <si>
    <t xml:space="preserve">P002556</t>
  </si>
  <si>
    <t xml:space="preserve">SU000246</t>
  </si>
  <si>
    <t xml:space="preserve">P002690</t>
  </si>
  <si>
    <t xml:space="preserve">SU002287</t>
  </si>
  <si>
    <t xml:space="preserve">P002490</t>
  </si>
  <si>
    <t xml:space="preserve">Особая Без свинины</t>
  </si>
  <si>
    <t xml:space="preserve">SU002073</t>
  </si>
  <si>
    <t xml:space="preserve">P002563</t>
  </si>
  <si>
    <t xml:space="preserve">SU002187</t>
  </si>
  <si>
    <t xml:space="preserve">P002559</t>
  </si>
  <si>
    <t xml:space="preserve">SU002899</t>
  </si>
  <si>
    <t xml:space="preserve">P003323</t>
  </si>
  <si>
    <t xml:space="preserve">SU002462</t>
  </si>
  <si>
    <t xml:space="preserve">P002768</t>
  </si>
  <si>
    <t xml:space="preserve">SU002360</t>
  </si>
  <si>
    <t xml:space="preserve">P002629</t>
  </si>
  <si>
    <t xml:space="preserve">SU002361</t>
  </si>
  <si>
    <t xml:space="preserve">P002630</t>
  </si>
  <si>
    <t xml:space="preserve">SU002074</t>
  </si>
  <si>
    <t xml:space="preserve">P002693</t>
  </si>
  <si>
    <t xml:space="preserve">SU002896</t>
  </si>
  <si>
    <t xml:space="preserve">P003330</t>
  </si>
  <si>
    <t xml:space="preserve">SU002205</t>
  </si>
  <si>
    <t xml:space="preserve">P002694</t>
  </si>
  <si>
    <t xml:space="preserve">SU002895</t>
  </si>
  <si>
    <t xml:space="preserve">P003329</t>
  </si>
  <si>
    <t xml:space="preserve">SU002472</t>
  </si>
  <si>
    <t xml:space="preserve">P002973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</si>
  <si>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</si>
  <si>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</si>
  <si>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</si>
  <si>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</si>
  <si>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SU002476</t>
  </si>
  <si>
    <t xml:space="preserve">P003147</t>
  </si>
  <si>
    <t xml:space="preserve">SU002614</t>
  </si>
  <si>
    <t xml:space="preserve">P003138</t>
  </si>
  <si>
    <t xml:space="preserve">SU002615</t>
  </si>
  <si>
    <t xml:space="preserve">P003136</t>
  </si>
  <si>
    <t xml:space="preserve">SU002613</t>
  </si>
  <si>
    <t xml:space="preserve">P003133</t>
  </si>
  <si>
    <t xml:space="preserve">SU003035</t>
  </si>
  <si>
    <t xml:space="preserve">P003496</t>
  </si>
  <si>
    <t xml:space="preserve">SU003083</t>
  </si>
  <si>
    <t xml:space="preserve">P003646</t>
  </si>
  <si>
    <t xml:space="preserve">SU002538</t>
  </si>
  <si>
    <t xml:space="preserve">P003139</t>
  </si>
  <si>
    <t xml:space="preserve">SU003079</t>
  </si>
  <si>
    <t xml:space="preserve">P003643</t>
  </si>
  <si>
    <t xml:space="preserve">SU002602</t>
  </si>
  <si>
    <t xml:space="preserve">P003132</t>
  </si>
  <si>
    <t xml:space="preserve">SU003080</t>
  </si>
  <si>
    <t xml:space="preserve">P003647</t>
  </si>
  <si>
    <t xml:space="preserve">SU002603</t>
  </si>
  <si>
    <t xml:space="preserve">P003131</t>
  </si>
  <si>
    <t xml:space="preserve">SU003081</t>
  </si>
  <si>
    <t xml:space="preserve">P003645</t>
  </si>
  <si>
    <t xml:space="preserve">SU002606</t>
  </si>
  <si>
    <t xml:space="preserve">P003134</t>
  </si>
  <si>
    <t xml:space="preserve">SU003082</t>
  </si>
  <si>
    <t xml:space="preserve">P003644</t>
  </si>
  <si>
    <t xml:space="preserve">В/к колбасы «Филейбургская с душистым чесноком» срез Фикс.вес 0,28 фиброуз в/у Баварушка</t>
  </si>
  <si>
    <t xml:space="preserve">SU002448</t>
  </si>
  <si>
    <t xml:space="preserve">P002914</t>
  </si>
  <si>
    <t xml:space="preserve">SU002557</t>
  </si>
  <si>
    <t xml:space="preserve">P003318</t>
  </si>
  <si>
    <t xml:space="preserve">SU002285</t>
  </si>
  <si>
    <t xml:space="preserve">P002969</t>
  </si>
  <si>
    <t xml:space="preserve">SU002419</t>
  </si>
  <si>
    <t xml:space="preserve">P002913</t>
  </si>
  <si>
    <t xml:space="preserve">SU002846</t>
  </si>
  <si>
    <t xml:space="preserve">P003254</t>
  </si>
  <si>
    <t xml:space="preserve">SU003058</t>
  </si>
  <si>
    <t xml:space="preserve">P003620</t>
  </si>
  <si>
    <t xml:space="preserve">ДК</t>
  </si>
  <si>
    <t xml:space="preserve">SU003061</t>
  </si>
  <si>
    <t xml:space="preserve">P003621</t>
  </si>
  <si>
    <t xml:space="preserve">SU003057</t>
  </si>
  <si>
    <t xml:space="preserve">P003619</t>
  </si>
  <si>
    <t xml:space="preserve">Сыровяленые колбасы</t>
  </si>
  <si>
    <t xml:space="preserve">SU003060</t>
  </si>
  <si>
    <t xml:space="preserve">P003624</t>
  </si>
  <si>
    <t xml:space="preserve">с/в колбасы «Филейбургская с филе сочного окорока» ф/в 0,13 н/о ТМ «Баварушка»</t>
  </si>
  <si>
    <t xml:space="preserve">Балыкбургская</t>
  </si>
  <si>
    <t xml:space="preserve">SU002542</t>
  </si>
  <si>
    <t xml:space="preserve">P002847</t>
  </si>
  <si>
    <t xml:space="preserve">SU002319</t>
  </si>
  <si>
    <t xml:space="preserve">P002597</t>
  </si>
  <si>
    <t xml:space="preserve">SU002612</t>
  </si>
  <si>
    <t xml:space="preserve">P003140</t>
  </si>
  <si>
    <t xml:space="preserve">SU003071</t>
  </si>
  <si>
    <t xml:space="preserve">P003612</t>
  </si>
  <si>
    <t xml:space="preserve">SU002545</t>
  </si>
  <si>
    <t xml:space="preserve">P003137</t>
  </si>
  <si>
    <t xml:space="preserve">SU002917</t>
  </si>
  <si>
    <t xml:space="preserve">P003343</t>
  </si>
  <si>
    <t xml:space="preserve">П/к колбасы «Балыкбургская по-баварски» Фикс.вес 0,4 н/о мгс ТМ «Баварушка»</t>
  </si>
  <si>
    <t xml:space="preserve">SU002726</t>
  </si>
  <si>
    <t xml:space="preserve">P003095</t>
  </si>
  <si>
    <t xml:space="preserve">SU002604</t>
  </si>
  <si>
    <t xml:space="preserve">P003135</t>
  </si>
  <si>
    <t xml:space="preserve">SU002358</t>
  </si>
  <si>
    <t xml:space="preserve">P002642</t>
  </si>
  <si>
    <t xml:space="preserve">SU003059</t>
  </si>
  <si>
    <t xml:space="preserve">P003623</t>
  </si>
  <si>
    <t xml:space="preserve">SU003056</t>
  </si>
  <si>
    <t xml:space="preserve">P003622</t>
  </si>
  <si>
    <t xml:space="preserve">Дугушка</t>
  </si>
  <si>
    <t xml:space="preserve">SU002011</t>
  </si>
  <si>
    <t xml:space="preserve">P002991</t>
  </si>
  <si>
    <t xml:space="preserve">SU002094</t>
  </si>
  <si>
    <t xml:space="preserve">P002975</t>
  </si>
  <si>
    <t xml:space="preserve">SU002182</t>
  </si>
  <si>
    <t xml:space="preserve">P002990</t>
  </si>
  <si>
    <t xml:space="preserve">SU002010</t>
  </si>
  <si>
    <t xml:space="preserve">P002979</t>
  </si>
  <si>
    <t xml:space="preserve">SU002632</t>
  </si>
  <si>
    <t xml:space="preserve">P002982</t>
  </si>
  <si>
    <t xml:space="preserve">SU002220</t>
  </si>
  <si>
    <t xml:space="preserve">P002404</t>
  </si>
  <si>
    <t xml:space="preserve">SU002635</t>
  </si>
  <si>
    <t xml:space="preserve">P002992</t>
  </si>
  <si>
    <t xml:space="preserve">SU002020</t>
  </si>
  <si>
    <t xml:space="preserve">P002308</t>
  </si>
  <si>
    <t xml:space="preserve">SU002631</t>
  </si>
  <si>
    <t xml:space="preserve">P002981</t>
  </si>
  <si>
    <t xml:space="preserve">SU002035</t>
  </si>
  <si>
    <t xml:space="preserve">P003146</t>
  </si>
  <si>
    <t xml:space="preserve">SU002643</t>
  </si>
  <si>
    <t xml:space="preserve">P002993</t>
  </si>
  <si>
    <t xml:space="preserve">SU002150</t>
  </si>
  <si>
    <t xml:space="preserve">P003636</t>
  </si>
  <si>
    <t xml:space="preserve">SU002158</t>
  </si>
  <si>
    <t xml:space="preserve">P003632</t>
  </si>
  <si>
    <t xml:space="preserve">SU002151</t>
  </si>
  <si>
    <t xml:space="preserve">P003634</t>
  </si>
  <si>
    <t xml:space="preserve">SU002916</t>
  </si>
  <si>
    <t xml:space="preserve">P003633</t>
  </si>
  <si>
    <t xml:space="preserve">В/к колбасы «Рубленая Запеченная» Фикс.вес 0,6 Вектор ТМ «Дугушка»</t>
  </si>
  <si>
    <t xml:space="preserve">SU002919</t>
  </si>
  <si>
    <t xml:space="preserve">P003635</t>
  </si>
  <si>
    <t xml:space="preserve">В/к колбасы «Салями Запеченая» Фикс.вес 0,6 Вектор ТМ «Дугушка»</t>
  </si>
  <si>
    <t xml:space="preserve">SU002918</t>
  </si>
  <si>
    <t xml:space="preserve">P003637</t>
  </si>
  <si>
    <t xml:space="preserve">В/к колбасы «Сервелат Запеченный» Фикс.вес 0,6 Вектор ТМ «Дугушка»</t>
  </si>
  <si>
    <t xml:space="preserve">SU002218</t>
  </si>
  <si>
    <t xml:space="preserve">P002854</t>
  </si>
  <si>
    <t xml:space="preserve">SU002219</t>
  </si>
  <si>
    <t xml:space="preserve">P002855</t>
  </si>
  <si>
    <t xml:space="preserve">Зареченские</t>
  </si>
  <si>
    <t xml:space="preserve">Зареченские продукты</t>
  </si>
  <si>
    <t xml:space="preserve">SU002807</t>
  </si>
  <si>
    <t xml:space="preserve">P003210</t>
  </si>
  <si>
    <t xml:space="preserve">SU002808</t>
  </si>
  <si>
    <t xml:space="preserve">P003214</t>
  </si>
  <si>
    <t xml:space="preserve">SU002806</t>
  </si>
  <si>
    <t xml:space="preserve">P003207</t>
  </si>
  <si>
    <t xml:space="preserve">SU002811</t>
  </si>
  <si>
    <t xml:space="preserve">P003208</t>
  </si>
  <si>
    <t xml:space="preserve">SU002805</t>
  </si>
  <si>
    <t xml:space="preserve">P003206</t>
  </si>
  <si>
    <t xml:space="preserve">SU002809</t>
  </si>
  <si>
    <t xml:space="preserve">P003216</t>
  </si>
  <si>
    <t xml:space="preserve">SU002803</t>
  </si>
  <si>
    <t xml:space="preserve">P003204</t>
  </si>
  <si>
    <t xml:space="preserve">SU002804</t>
  </si>
  <si>
    <t xml:space="preserve">P003205</t>
  </si>
  <si>
    <t xml:space="preserve">Выгодная цена</t>
  </si>
  <si>
    <t xml:space="preserve">SU002655</t>
  </si>
  <si>
    <t xml:space="preserve">P003022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</si>
  <si>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</si>
  <si>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</si>
  <si>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</si>
  <si>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</si>
  <si>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</si>
  <si>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</si>
  <si>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</si>
  <si>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</si>
  <si>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</si>
  <si>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</si>
  <si>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</si>
  <si>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</si>
  <si>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</si>
  <si>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590704_1</t>
  </si>
  <si>
    <t xml:space="preserve">1</t>
  </si>
  <si>
    <t xml:space="preserve">ЛП, ООО, Орловская обл, Орёл г, Ливенская ул, д.78,</t>
  </si>
  <si>
    <t xml:space="preserve">590704_2</t>
  </si>
  <si>
    <t xml:space="preserve">2</t>
  </si>
  <si>
    <t xml:space="preserve">ЛП, ООО, (сеть) Крым Респ, Симферополь г, Данилова ул, д. 43В, лит В, офис 4,</t>
  </si>
  <si>
    <t xml:space="preserve">590704_3</t>
  </si>
  <si>
    <t xml:space="preserve">3</t>
  </si>
  <si>
    <t xml:space="preserve">ЛП, ООО, Крым Респ, Симферополь г, Данилова ул, д. 43В, лит В, офис 4</t>
  </si>
  <si>
    <t xml:space="preserve">590704_5</t>
  </si>
  <si>
    <t xml:space="preserve">4</t>
  </si>
  <si>
    <t xml:space="preserve">ЛП, ООО, 73009, Херсон г, Некрасова ул, 2,</t>
  </si>
  <si>
    <t xml:space="preserve">590704_4</t>
  </si>
  <si>
    <t xml:space="preserve">5</t>
  </si>
  <si>
    <t xml:space="preserve">ЛП, ООО, Краснодарский край, Сочи г, Строительный пер, д. 10А,</t>
  </si>
  <si>
    <t xml:space="preserve">590704_7</t>
  </si>
  <si>
    <t xml:space="preserve">6</t>
  </si>
  <si>
    <t xml:space="preserve">ЛП, ООО, Краснодарский край, Краснодар г, им Вишняковой проезд, д. 1/5,</t>
  </si>
  <si>
    <t xml:space="preserve">590704_8</t>
  </si>
  <si>
    <t xml:space="preserve">7</t>
  </si>
  <si>
    <t xml:space="preserve">ЛП, ООО, Ростовская обл, Ростов-на-Дону г, Фермерский пер, д. 66, литер Д,</t>
  </si>
  <si>
    <t xml:space="preserve">590704_9</t>
  </si>
  <si>
    <t xml:space="preserve">8</t>
  </si>
  <si>
    <t xml:space="preserve">295021Российская Федерация, Крым Респ, Симферополь г, Данилова ул, 43В, лит В, офис 4,</t>
  </si>
  <si>
    <t xml:space="preserve">302004Российская Федерация, Орловская обл, Орёл г, Ливенская ул, д.78,</t>
  </si>
  <si>
    <t xml:space="preserve">295021Российская Федерация, Крым Респ, Симферополь г, Данилова ул, д. 43В, лит В, офис 4,</t>
  </si>
  <si>
    <t xml:space="preserve">295021Российская Федерация, Крым Респ, Симферополь г, Данилова ул, д. 43В, лит В, офис 4</t>
  </si>
  <si>
    <t xml:space="preserve">Российская Федерация, Херсонская обл, Херсон г, Некрасова ул, д. 2,</t>
  </si>
  <si>
    <t xml:space="preserve">354068Российская Федерация, Краснодарский край, Сочи г, Строительный пер, д. 10А,</t>
  </si>
  <si>
    <t xml:space="preserve">350001Российская Федерация, Краснодарский край, Краснодар г, им Вишняковой проезд, д. 1/5,</t>
  </si>
  <si>
    <t xml:space="preserve">344055Российская Федерация, Ростовская обл, Ростов-на-Дону г, Фермерский пер, д. 66, литер Д,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</si>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</sst>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_ ;[RED]\-#,##0\ "/>
    <numFmt numFmtId="166" formatCode="dd/mm/yyyy"/>
    <numFmt numFmtId="167" formatCode="General"/>
    <numFmt numFmtId="168" formatCode="@"/>
    <numFmt numFmtId="169" formatCode="0.00"/>
    <numFmt numFmtId="170" formatCode="dd/mm/yy;@"/>
    <numFmt numFmtId="171" formatCode="#,##0.00"/>
    <numFmt numFmtId="172" formatCode="h:mm;@"/>
    <numFmt numFmtId="173" formatCode="0"/>
    <numFmt numFmtId="174" formatCode="0.000"/>
    <numFmt numFmtId="175" formatCode="#,##0.00_ ;[RED]\-#,##0.00\ "/>
  </numFmts>
  <fonts count="61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/>
      <right style="thin">
        <color rgb="FF651C32"/>
      </right>
      <top style="thin">
        <color rgb="FF651C32"/>
      </top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9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29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5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5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0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8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3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5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7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72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5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39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37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72" fontId="29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1" fontId="40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1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2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4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6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5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4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9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3" fontId="5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4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2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54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5" fontId="5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5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4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36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7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8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5" fillId="24" borderId="2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9" fillId="0" borderId="2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60" fillId="0" borderId="24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1"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47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11" activeCellId="0" sqref="V11:W11"/>
    </sheetView>
  </sheetViews>
  <sheetFormatPr defaultColWidth="9.1484375" defaultRowHeight="12.75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7"/>
    <col collapsed="false" customWidth="true" hidden="false" outlineLevel="0" max="6" min="6" style="2" width="8.41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3"/>
    <col collapsed="false" customWidth="true" hidden="false" outlineLevel="0" max="11" min="11" style="3" width="9.42"/>
    <col collapsed="false" customWidth="true" hidden="false" outlineLevel="0" max="12" min="12" style="2" width="10.42"/>
    <col collapsed="false" customWidth="true" hidden="false" outlineLevel="0" max="13" min="13" style="4" width="7.41"/>
    <col collapsed="false" customWidth="true" hidden="false" outlineLevel="0" max="14" min="14" style="4" width="15.57"/>
    <col collapsed="false" customWidth="true" hidden="false" outlineLevel="0" max="15" min="15" style="1" width="8.14"/>
    <col collapsed="false" customWidth="true" hidden="false" outlineLevel="0" max="16" min="16" style="1" width="6.15"/>
    <col collapsed="false" customWidth="true" hidden="false" outlineLevel="0" max="17" min="17" style="5" width="10.85"/>
    <col collapsed="false" customWidth="true" hidden="false" outlineLevel="0" max="18" min="18" style="5" width="10.42"/>
    <col collapsed="false" customWidth="true" hidden="false" outlineLevel="0" max="19" min="19" style="5" width="9.42"/>
    <col collapsed="false" customWidth="true" hidden="false" outlineLevel="0" max="20" min="20" style="5" width="8.41"/>
    <col collapsed="false" customWidth="true" hidden="false" outlineLevel="0" max="21" min="21" style="1" width="10"/>
    <col collapsed="false" customWidth="true" hidden="false" outlineLevel="0" max="22" min="22" style="1" width="10.99"/>
    <col collapsed="false" customWidth="true" hidden="false" outlineLevel="0" max="23" min="23" style="1" width="10"/>
    <col collapsed="false" customWidth="true" hidden="false" outlineLevel="0" max="24" min="24" style="1" width="11.57"/>
    <col collapsed="false" customWidth="true" hidden="false" outlineLevel="0" max="25" min="25" style="1" width="10.42"/>
    <col collapsed="false" customWidth="true" hidden="false" outlineLevel="0" max="26" min="26" style="6" width="11.42"/>
    <col collapsed="false" customWidth="false" hidden="false" outlineLevel="0" max="27" min="27" style="6" width="9.13"/>
    <col collapsed="false" customWidth="true" hidden="false" outlineLevel="0" max="28" min="28" style="6" width="8.86"/>
    <col collapsed="false" customWidth="true" hidden="false" outlineLevel="0" max="29" min="29" style="1" width="13.57"/>
    <col collapsed="false" customWidth="false" hidden="false" outlineLevel="0" max="1024" min="30" style="1" width="9.13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10" t="s">
        <v>3</v>
      </c>
      <c r="P1" s="10"/>
      <c r="Q1" s="10"/>
      <c r="R1" s="11"/>
      <c r="S1" s="11"/>
      <c r="T1" s="11"/>
      <c r="U1" s="11"/>
      <c r="V1" s="11"/>
      <c r="W1" s="11"/>
      <c r="X1" s="11"/>
      <c r="Y1" s="12"/>
      <c r="Z1" s="12"/>
      <c r="AA1" s="12"/>
      <c r="AB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8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8"/>
      <c r="O2" s="18"/>
      <c r="P2" s="18"/>
      <c r="Q2" s="18"/>
      <c r="R2" s="18"/>
      <c r="S2" s="18"/>
      <c r="T2" s="18"/>
      <c r="U2" s="19"/>
      <c r="V2" s="19"/>
      <c r="W2" s="19"/>
      <c r="X2" s="19"/>
      <c r="Y2" s="20"/>
      <c r="Z2" s="20"/>
      <c r="AA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17"/>
      <c r="L3" s="17"/>
      <c r="M3" s="18"/>
      <c r="N3" s="18"/>
      <c r="O3" s="18"/>
      <c r="P3" s="18"/>
      <c r="Q3" s="18"/>
      <c r="R3" s="18"/>
      <c r="S3" s="18"/>
      <c r="T3" s="18"/>
      <c r="U3" s="19"/>
      <c r="V3" s="19"/>
      <c r="W3" s="19"/>
      <c r="X3" s="19"/>
      <c r="Y3" s="20"/>
      <c r="Z3" s="20"/>
      <c r="AA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7"/>
      <c r="O4" s="27"/>
      <c r="P4" s="27"/>
      <c r="Q4" s="27"/>
      <c r="R4" s="27"/>
      <c r="S4" s="28"/>
      <c r="T4" s="29"/>
      <c r="U4" s="29"/>
      <c r="V4" s="29"/>
      <c r="W4" s="29"/>
      <c r="X4" s="29"/>
      <c r="Y4" s="20"/>
      <c r="Z4" s="20"/>
      <c r="AA4" s="20"/>
    </row>
    <row r="5" s="13" customFormat="true" ht="23.4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M5" s="33" t="s">
        <v>10</v>
      </c>
      <c r="N5" s="34" t="n">
        <v>45181</v>
      </c>
      <c r="O5" s="34"/>
      <c r="Q5" s="35" t="s">
        <v>11</v>
      </c>
      <c r="R5" s="35"/>
      <c r="S5" s="36" t="s">
        <v>12</v>
      </c>
      <c r="T5" s="36"/>
      <c r="Y5" s="20"/>
      <c r="Z5" s="20"/>
      <c r="AA5" s="20"/>
    </row>
    <row r="6" s="13" customFormat="true" ht="24" hidden="false" customHeight="true" outlineLevel="0" collapsed="false">
      <c r="A6" s="30" t="s">
        <v>13</v>
      </c>
      <c r="B6" s="30"/>
      <c r="C6" s="30"/>
      <c r="D6" s="37" t="s">
        <v>14</v>
      </c>
      <c r="E6" s="37"/>
      <c r="F6" s="37"/>
      <c r="G6" s="37"/>
      <c r="H6" s="37"/>
      <c r="I6" s="37"/>
      <c r="J6" s="37"/>
      <c r="K6" s="37"/>
      <c r="M6" s="33" t="s">
        <v>15</v>
      </c>
      <c r="N6" s="38" t="str">
        <f aca="false">IF(N5=0," ",CHOOSE(WEEKDAY(N5,2),"Понедельник","Вторник","Среда","Четверг","Пятница","Суббота","Воскресенье"))</f>
        <v>Вторник</v>
      </c>
      <c r="O6" s="38"/>
      <c r="Q6" s="39" t="s">
        <v>16</v>
      </c>
      <c r="R6" s="39"/>
      <c r="S6" s="40" t="s">
        <v>17</v>
      </c>
      <c r="T6" s="40"/>
      <c r="Y6" s="20"/>
      <c r="Z6" s="20"/>
      <c r="AA6" s="20"/>
    </row>
    <row r="7" s="13" customFormat="true" ht="21.75" hidden="true" customHeight="true" outlineLevel="0" collapsed="false">
      <c r="A7" s="41"/>
      <c r="B7" s="41"/>
      <c r="C7" s="41"/>
      <c r="D7" s="42" t="str">
        <f aca="false">IFERROR(VLOOKUP(DeliveryAddress,Table,3,0),1)</f>
        <v>1</v>
      </c>
      <c r="E7" s="42"/>
      <c r="F7" s="42"/>
      <c r="G7" s="42"/>
      <c r="H7" s="42"/>
      <c r="I7" s="42"/>
      <c r="J7" s="42"/>
      <c r="K7" s="42"/>
      <c r="M7" s="33"/>
      <c r="N7" s="43"/>
      <c r="O7" s="43"/>
      <c r="Q7" s="39"/>
      <c r="R7" s="39"/>
      <c r="S7" s="40"/>
      <c r="T7" s="40"/>
      <c r="Y7" s="20"/>
      <c r="Z7" s="20"/>
      <c r="AA7" s="20"/>
    </row>
    <row r="8" s="13" customFormat="true" ht="25.5" hidden="false" customHeight="true" outlineLevel="0" collapsed="false">
      <c r="A8" s="44" t="s">
        <v>18</v>
      </c>
      <c r="B8" s="44"/>
      <c r="C8" s="44"/>
      <c r="D8" s="45"/>
      <c r="E8" s="45"/>
      <c r="F8" s="45"/>
      <c r="G8" s="45"/>
      <c r="H8" s="45"/>
      <c r="I8" s="45"/>
      <c r="J8" s="45"/>
      <c r="K8" s="45"/>
      <c r="M8" s="33" t="s">
        <v>19</v>
      </c>
      <c r="N8" s="46" t="n">
        <v>0.416666666666667</v>
      </c>
      <c r="O8" s="46"/>
      <c r="Q8" s="39"/>
      <c r="R8" s="39"/>
      <c r="S8" s="40"/>
      <c r="T8" s="40"/>
      <c r="Y8" s="20"/>
      <c r="Z8" s="20"/>
      <c r="AA8" s="20"/>
    </row>
    <row r="9" s="13" customFormat="true" ht="39.95" hidden="false" customHeight="true" outlineLevel="0" collapsed="false">
      <c r="A9" s="47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47"/>
      <c r="C9" s="47"/>
      <c r="D9" s="48"/>
      <c r="E9" s="48"/>
      <c r="F9" s="47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7"/>
      <c r="H9" s="49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49"/>
      <c r="J9" s="49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"/>
      <c r="M9" s="50" t="s">
        <v>20</v>
      </c>
      <c r="N9" s="34"/>
      <c r="O9" s="34"/>
      <c r="Q9" s="39"/>
      <c r="R9" s="39"/>
      <c r="S9" s="40"/>
      <c r="T9" s="40"/>
      <c r="U9" s="51"/>
      <c r="V9" s="51"/>
      <c r="W9" s="51"/>
      <c r="X9" s="51"/>
      <c r="Y9" s="20"/>
      <c r="Z9" s="20"/>
      <c r="AA9" s="20"/>
    </row>
    <row r="10" s="13" customFormat="true" ht="26.45" hidden="false" customHeight="true" outlineLevel="0" collapsed="false">
      <c r="A10" s="47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7"/>
      <c r="C10" s="47"/>
      <c r="D10" s="48"/>
      <c r="E10" s="48"/>
      <c r="F10" s="47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7"/>
      <c r="H10" s="52" t="str">
        <f aca="false">IFERROR(VLOOKUP($D$10,Proxy,2,0),"")</f>
        <v/>
      </c>
      <c r="I10" s="52"/>
      <c r="J10" s="52"/>
      <c r="K10" s="52"/>
      <c r="M10" s="50" t="s">
        <v>21</v>
      </c>
      <c r="N10" s="46"/>
      <c r="O10" s="46"/>
      <c r="R10" s="33" t="s">
        <v>22</v>
      </c>
      <c r="S10" s="53" t="s">
        <v>23</v>
      </c>
      <c r="T10" s="53"/>
      <c r="U10" s="54"/>
      <c r="V10" s="54"/>
      <c r="W10" s="54"/>
      <c r="X10" s="54"/>
      <c r="Y10" s="20"/>
      <c r="Z10" s="20"/>
      <c r="AA10" s="20"/>
    </row>
    <row r="11" s="13" customFormat="true" ht="15.95" hidden="false" customHeight="true" outlineLevel="0" collapsed="false">
      <c r="A11" s="55" t="s">
        <v>24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M11" s="50" t="s">
        <v>25</v>
      </c>
      <c r="N11" s="46"/>
      <c r="O11" s="46"/>
      <c r="R11" s="33" t="s">
        <v>26</v>
      </c>
      <c r="S11" s="57" t="s">
        <v>27</v>
      </c>
      <c r="T11" s="57"/>
      <c r="U11" s="58"/>
      <c r="V11" s="58"/>
      <c r="W11" s="58"/>
      <c r="X11" s="58"/>
      <c r="Y11" s="20"/>
      <c r="Z11" s="20"/>
      <c r="AA11" s="20"/>
    </row>
    <row r="12" s="13" customFormat="true" ht="18.6" hidden="false" customHeight="true" outlineLevel="0" collapsed="false">
      <c r="A12" s="59" t="s">
        <v>28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M12" s="33" t="s">
        <v>29</v>
      </c>
      <c r="N12" s="60"/>
      <c r="O12" s="60"/>
      <c r="P12" s="61"/>
      <c r="R12" s="33"/>
      <c r="S12" s="62"/>
      <c r="T12" s="62"/>
      <c r="Y12" s="20"/>
      <c r="Z12" s="20"/>
      <c r="AA12" s="20"/>
    </row>
    <row r="13" s="13" customFormat="true" ht="23.25" hidden="false" customHeight="true" outlineLevel="0" collapsed="false">
      <c r="A13" s="59" t="s">
        <v>30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0"/>
      <c r="M13" s="50" t="s">
        <v>31</v>
      </c>
      <c r="N13" s="57"/>
      <c r="O13" s="57"/>
      <c r="P13" s="61"/>
      <c r="U13" s="63"/>
      <c r="V13" s="63"/>
      <c r="W13" s="63"/>
      <c r="X13" s="63"/>
      <c r="Y13" s="20"/>
      <c r="Z13" s="20"/>
      <c r="AA13" s="20"/>
    </row>
    <row r="14" s="13" customFormat="true" ht="18.6" hidden="false" customHeight="true" outlineLevel="0" collapsed="false">
      <c r="A14" s="59" t="s">
        <v>32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U14" s="64"/>
      <c r="V14" s="64"/>
      <c r="W14" s="64"/>
      <c r="X14" s="64"/>
      <c r="Y14" s="20"/>
      <c r="Z14" s="20"/>
      <c r="AA14" s="20"/>
    </row>
    <row r="15" s="13" customFormat="true" ht="22.5" hidden="false" customHeight="true" outlineLevel="0" collapsed="false">
      <c r="A15" s="65" t="s">
        <v>33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M15" s="66" t="s">
        <v>34</v>
      </c>
      <c r="N15" s="66"/>
      <c r="O15" s="66"/>
      <c r="P15" s="66"/>
      <c r="Q15" s="66"/>
      <c r="Y15" s="20"/>
      <c r="Z15" s="20"/>
      <c r="AA15" s="20"/>
    </row>
    <row r="16" customFormat="false" ht="18.75" hidden="false" customHeight="true" outlineLevel="0" collapsed="false">
      <c r="B16" s="67"/>
      <c r="C16" s="67"/>
      <c r="D16" s="68"/>
      <c r="E16" s="68"/>
      <c r="F16" s="68"/>
      <c r="G16" s="68"/>
      <c r="H16" s="69"/>
      <c r="I16" s="69"/>
      <c r="J16" s="69"/>
      <c r="K16" s="69"/>
      <c r="L16" s="69"/>
      <c r="M16" s="66"/>
      <c r="N16" s="66"/>
      <c r="O16" s="66"/>
      <c r="P16" s="66"/>
      <c r="Q16" s="66"/>
      <c r="R16" s="69"/>
      <c r="S16" s="69"/>
      <c r="T16" s="70"/>
      <c r="U16" s="71"/>
      <c r="V16" s="71"/>
      <c r="W16" s="71"/>
      <c r="X16" s="71"/>
      <c r="Y16" s="71"/>
    </row>
    <row r="17" customFormat="false" ht="27.75" hidden="false" customHeight="true" outlineLevel="0" collapsed="false">
      <c r="A17" s="72" t="s">
        <v>35</v>
      </c>
      <c r="B17" s="72" t="s">
        <v>36</v>
      </c>
      <c r="C17" s="73" t="s">
        <v>37</v>
      </c>
      <c r="D17" s="72" t="s">
        <v>38</v>
      </c>
      <c r="E17" s="72"/>
      <c r="F17" s="72" t="s">
        <v>39</v>
      </c>
      <c r="G17" s="72" t="s">
        <v>40</v>
      </c>
      <c r="H17" s="72" t="s">
        <v>41</v>
      </c>
      <c r="I17" s="72" t="s">
        <v>42</v>
      </c>
      <c r="J17" s="72" t="s">
        <v>43</v>
      </c>
      <c r="K17" s="72" t="s">
        <v>44</v>
      </c>
      <c r="L17" s="72" t="s">
        <v>45</v>
      </c>
      <c r="M17" s="72" t="s">
        <v>46</v>
      </c>
      <c r="N17" s="72"/>
      <c r="O17" s="72"/>
      <c r="P17" s="72"/>
      <c r="Q17" s="72"/>
      <c r="R17" s="74" t="s">
        <v>47</v>
      </c>
      <c r="S17" s="74"/>
      <c r="T17" s="72" t="s">
        <v>48</v>
      </c>
      <c r="U17" s="72" t="s">
        <v>49</v>
      </c>
      <c r="V17" s="75" t="s">
        <v>50</v>
      </c>
      <c r="W17" s="72" t="s">
        <v>51</v>
      </c>
      <c r="X17" s="76" t="s">
        <v>52</v>
      </c>
      <c r="Y17" s="76" t="s">
        <v>53</v>
      </c>
      <c r="Z17" s="76" t="s">
        <v>54</v>
      </c>
      <c r="AA17" s="76"/>
      <c r="AB17" s="76"/>
      <c r="AC17" s="77"/>
      <c r="AZ17" s="78" t="s">
        <v>55</v>
      </c>
    </row>
    <row r="18" customFormat="false" ht="14.25" hidden="false" customHeight="true" outlineLevel="0" collapsed="false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4" t="s">
        <v>56</v>
      </c>
      <c r="S18" s="74" t="s">
        <v>57</v>
      </c>
      <c r="T18" s="72"/>
      <c r="U18" s="72"/>
      <c r="V18" s="75"/>
      <c r="W18" s="72"/>
      <c r="X18" s="76"/>
      <c r="Y18" s="76"/>
      <c r="Z18" s="76"/>
      <c r="AA18" s="76"/>
      <c r="AB18" s="76"/>
      <c r="AC18" s="77"/>
      <c r="AZ18" s="78"/>
    </row>
    <row r="19" customFormat="false" ht="27.75" hidden="false" customHeight="true" outlineLevel="0" collapsed="false">
      <c r="A19" s="79" t="s">
        <v>58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80"/>
      <c r="Y19" s="80"/>
    </row>
    <row r="20" customFormat="false" ht="16.5" hidden="false" customHeight="true" outlineLevel="0" collapsed="false">
      <c r="A20" s="81" t="s">
        <v>58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2"/>
      <c r="Y20" s="82"/>
    </row>
    <row r="21" customFormat="false" ht="14.25" hidden="false" customHeight="true" outlineLevel="0" collapsed="false">
      <c r="A21" s="83" t="s">
        <v>59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4"/>
      <c r="Y21" s="84"/>
    </row>
    <row r="22" customFormat="false" ht="27" hidden="false" customHeight="true" outlineLevel="0" collapsed="false">
      <c r="A22" s="85" t="s">
        <v>60</v>
      </c>
      <c r="B22" s="85" t="s">
        <v>61</v>
      </c>
      <c r="C22" s="86" t="n">
        <v>4301031106</v>
      </c>
      <c r="D22" s="87" t="n">
        <v>4607091389258</v>
      </c>
      <c r="E22" s="87"/>
      <c r="F22" s="88" t="n">
        <v>0.3</v>
      </c>
      <c r="G22" s="89" t="n">
        <v>6</v>
      </c>
      <c r="H22" s="88" t="n">
        <v>1.8</v>
      </c>
      <c r="I22" s="88" t="n">
        <v>2</v>
      </c>
      <c r="J22" s="89" t="n">
        <v>156</v>
      </c>
      <c r="K22" s="90" t="s">
        <v>62</v>
      </c>
      <c r="L22" s="89" t="n">
        <v>35</v>
      </c>
      <c r="M22" s="91" t="str">
        <f aca="false"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91"/>
      <c r="O22" s="91"/>
      <c r="P22" s="91"/>
      <c r="Q22" s="91"/>
      <c r="R22" s="92"/>
      <c r="S22" s="92"/>
      <c r="T22" s="93" t="s">
        <v>63</v>
      </c>
      <c r="U22" s="94" t="n">
        <v>0</v>
      </c>
      <c r="V22" s="95" t="n">
        <f aca="false">IFERROR(IF(U22="",0,CEILING((U22/$H22),1)*$H22),"")</f>
        <v>0</v>
      </c>
      <c r="W22" s="96" t="str">
        <f aca="false">IFERROR(IF(V22=0,"",ROUNDUP(V22/H22,0)*0.00753),"")</f>
        <v/>
      </c>
      <c r="X22" s="97"/>
      <c r="Y22" s="98"/>
      <c r="AC22" s="99"/>
      <c r="AZ22" s="100" t="s">
        <v>1</v>
      </c>
    </row>
    <row r="23" customFormat="false" ht="12.75" hidden="false" customHeight="false" outlineLevel="0" collapsed="false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2" t="s">
        <v>64</v>
      </c>
      <c r="N23" s="102"/>
      <c r="O23" s="102"/>
      <c r="P23" s="102"/>
      <c r="Q23" s="102"/>
      <c r="R23" s="102"/>
      <c r="S23" s="102"/>
      <c r="T23" s="103" t="s">
        <v>65</v>
      </c>
      <c r="U23" s="104" t="n">
        <f aca="false">IFERROR(U22/H22,"0")</f>
        <v>0</v>
      </c>
      <c r="V23" s="104" t="n">
        <f aca="false">IFERROR(V22/H22,"0")</f>
        <v>0</v>
      </c>
      <c r="W23" s="104" t="n">
        <f aca="false">IFERROR(IF(W22="",0,W22),"0")</f>
        <v>0</v>
      </c>
      <c r="X23" s="105"/>
      <c r="Y23" s="105"/>
    </row>
    <row r="24" customFormat="false" ht="12.75" hidden="false" customHeight="false" outlineLevel="0" collapsed="false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2" t="s">
        <v>64</v>
      </c>
      <c r="N24" s="102"/>
      <c r="O24" s="102"/>
      <c r="P24" s="102"/>
      <c r="Q24" s="102"/>
      <c r="R24" s="102"/>
      <c r="S24" s="102"/>
      <c r="T24" s="103" t="s">
        <v>63</v>
      </c>
      <c r="U24" s="104" t="n">
        <f aca="false">IFERROR(SUM(U22:U22),"0")</f>
        <v>0</v>
      </c>
      <c r="V24" s="104" t="n">
        <f aca="false">IFERROR(SUM(V22:V22),"0")</f>
        <v>0</v>
      </c>
      <c r="W24" s="103"/>
      <c r="X24" s="105"/>
      <c r="Y24" s="105"/>
    </row>
    <row r="25" customFormat="false" ht="14.25" hidden="false" customHeight="true" outlineLevel="0" collapsed="false">
      <c r="A25" s="83" t="s">
        <v>66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4"/>
      <c r="Y25" s="84"/>
    </row>
    <row r="26" customFormat="false" ht="27" hidden="false" customHeight="true" outlineLevel="0" collapsed="false">
      <c r="A26" s="85" t="s">
        <v>67</v>
      </c>
      <c r="B26" s="85" t="s">
        <v>68</v>
      </c>
      <c r="C26" s="86" t="n">
        <v>4301051176</v>
      </c>
      <c r="D26" s="87" t="n">
        <v>4607091383881</v>
      </c>
      <c r="E26" s="87"/>
      <c r="F26" s="88" t="n">
        <v>0.33</v>
      </c>
      <c r="G26" s="89" t="n">
        <v>6</v>
      </c>
      <c r="H26" s="88" t="n">
        <v>1.98</v>
      </c>
      <c r="I26" s="88" t="n">
        <v>2.246</v>
      </c>
      <c r="J26" s="89" t="n">
        <v>156</v>
      </c>
      <c r="K26" s="90" t="s">
        <v>62</v>
      </c>
      <c r="L26" s="89" t="n">
        <v>35</v>
      </c>
      <c r="M26" s="91" t="str">
        <f aca="false"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91"/>
      <c r="O26" s="91"/>
      <c r="P26" s="91"/>
      <c r="Q26" s="91"/>
      <c r="R26" s="92"/>
      <c r="S26" s="92"/>
      <c r="T26" s="93" t="s">
        <v>63</v>
      </c>
      <c r="U26" s="94" t="n">
        <v>0</v>
      </c>
      <c r="V26" s="95" t="n">
        <f aca="false">IFERROR(IF(U26="",0,CEILING((U26/$H26),1)*$H26),"")</f>
        <v>0</v>
      </c>
      <c r="W26" s="96" t="str">
        <f aca="false">IFERROR(IF(V26=0,"",ROUNDUP(V26/H26,0)*0.00753),"")</f>
        <v/>
      </c>
      <c r="X26" s="97"/>
      <c r="Y26" s="98"/>
      <c r="AC26" s="99"/>
      <c r="AZ26" s="100" t="s">
        <v>1</v>
      </c>
    </row>
    <row r="27" customFormat="false" ht="27" hidden="false" customHeight="true" outlineLevel="0" collapsed="false">
      <c r="A27" s="85" t="s">
        <v>69</v>
      </c>
      <c r="B27" s="85" t="s">
        <v>70</v>
      </c>
      <c r="C27" s="86" t="n">
        <v>4301051172</v>
      </c>
      <c r="D27" s="87" t="n">
        <v>4607091388237</v>
      </c>
      <c r="E27" s="87"/>
      <c r="F27" s="88" t="n">
        <v>0.42</v>
      </c>
      <c r="G27" s="89" t="n">
        <v>6</v>
      </c>
      <c r="H27" s="88" t="n">
        <v>2.52</v>
      </c>
      <c r="I27" s="88" t="n">
        <v>2.786</v>
      </c>
      <c r="J27" s="89" t="n">
        <v>156</v>
      </c>
      <c r="K27" s="90" t="s">
        <v>62</v>
      </c>
      <c r="L27" s="89" t="n">
        <v>35</v>
      </c>
      <c r="M27" s="91" t="str">
        <f aca="false"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91"/>
      <c r="O27" s="91"/>
      <c r="P27" s="91"/>
      <c r="Q27" s="91"/>
      <c r="R27" s="92"/>
      <c r="S27" s="92"/>
      <c r="T27" s="93" t="s">
        <v>63</v>
      </c>
      <c r="U27" s="94" t="n">
        <v>0</v>
      </c>
      <c r="V27" s="95" t="n">
        <f aca="false">IFERROR(IF(U27="",0,CEILING((U27/$H27),1)*$H27),"")</f>
        <v>0</v>
      </c>
      <c r="W27" s="96" t="str">
        <f aca="false">IFERROR(IF(V27=0,"",ROUNDUP(V27/H27,0)*0.00753),"")</f>
        <v/>
      </c>
      <c r="X27" s="97"/>
      <c r="Y27" s="98"/>
      <c r="AC27" s="99"/>
      <c r="AZ27" s="100" t="s">
        <v>1</v>
      </c>
    </row>
    <row r="28" customFormat="false" ht="27" hidden="false" customHeight="true" outlineLevel="0" collapsed="false">
      <c r="A28" s="85" t="s">
        <v>71</v>
      </c>
      <c r="B28" s="85" t="s">
        <v>72</v>
      </c>
      <c r="C28" s="86" t="n">
        <v>4301051180</v>
      </c>
      <c r="D28" s="87" t="n">
        <v>4607091383935</v>
      </c>
      <c r="E28" s="87"/>
      <c r="F28" s="88" t="n">
        <v>0.33</v>
      </c>
      <c r="G28" s="89" t="n">
        <v>6</v>
      </c>
      <c r="H28" s="88" t="n">
        <v>1.98</v>
      </c>
      <c r="I28" s="88" t="n">
        <v>2.246</v>
      </c>
      <c r="J28" s="89" t="n">
        <v>156</v>
      </c>
      <c r="K28" s="90" t="s">
        <v>62</v>
      </c>
      <c r="L28" s="89" t="n">
        <v>30</v>
      </c>
      <c r="M28" s="91" t="str">
        <f aca="false"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91"/>
      <c r="O28" s="91"/>
      <c r="P28" s="91"/>
      <c r="Q28" s="91"/>
      <c r="R28" s="92"/>
      <c r="S28" s="92"/>
      <c r="T28" s="93" t="s">
        <v>63</v>
      </c>
      <c r="U28" s="94" t="n">
        <v>0</v>
      </c>
      <c r="V28" s="95" t="n">
        <f aca="false">IFERROR(IF(U28="",0,CEILING((U28/$H28),1)*$H28),"")</f>
        <v>0</v>
      </c>
      <c r="W28" s="96" t="str">
        <f aca="false">IFERROR(IF(V28=0,"",ROUNDUP(V28/H28,0)*0.00753),"")</f>
        <v/>
      </c>
      <c r="X28" s="97"/>
      <c r="Y28" s="98"/>
      <c r="AC28" s="99"/>
      <c r="AZ28" s="100" t="s">
        <v>1</v>
      </c>
    </row>
    <row r="29" customFormat="false" ht="27" hidden="false" customHeight="true" outlineLevel="0" collapsed="false">
      <c r="A29" s="85" t="s">
        <v>73</v>
      </c>
      <c r="B29" s="85" t="s">
        <v>74</v>
      </c>
      <c r="C29" s="86" t="n">
        <v>4301051426</v>
      </c>
      <c r="D29" s="87" t="n">
        <v>4680115881853</v>
      </c>
      <c r="E29" s="87"/>
      <c r="F29" s="88" t="n">
        <v>0.33</v>
      </c>
      <c r="G29" s="89" t="n">
        <v>6</v>
      </c>
      <c r="H29" s="88" t="n">
        <v>1.98</v>
      </c>
      <c r="I29" s="88" t="n">
        <v>2.246</v>
      </c>
      <c r="J29" s="89" t="n">
        <v>156</v>
      </c>
      <c r="K29" s="90" t="s">
        <v>62</v>
      </c>
      <c r="L29" s="89" t="n">
        <v>30</v>
      </c>
      <c r="M29" s="91" t="str">
        <f aca="false"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91"/>
      <c r="O29" s="91"/>
      <c r="P29" s="91"/>
      <c r="Q29" s="91"/>
      <c r="R29" s="92"/>
      <c r="S29" s="92"/>
      <c r="T29" s="93" t="s">
        <v>63</v>
      </c>
      <c r="U29" s="94" t="n">
        <v>0</v>
      </c>
      <c r="V29" s="95" t="n">
        <f aca="false">IFERROR(IF(U29="",0,CEILING((U29/$H29),1)*$H29),"")</f>
        <v>0</v>
      </c>
      <c r="W29" s="96" t="str">
        <f aca="false">IFERROR(IF(V29=0,"",ROUNDUP(V29/H29,0)*0.00753),"")</f>
        <v/>
      </c>
      <c r="X29" s="97"/>
      <c r="Y29" s="98"/>
      <c r="AC29" s="99"/>
      <c r="AZ29" s="100" t="s">
        <v>1</v>
      </c>
    </row>
    <row r="30" customFormat="false" ht="27" hidden="false" customHeight="true" outlineLevel="0" collapsed="false">
      <c r="A30" s="85" t="s">
        <v>75</v>
      </c>
      <c r="B30" s="85" t="s">
        <v>76</v>
      </c>
      <c r="C30" s="86" t="n">
        <v>4301051178</v>
      </c>
      <c r="D30" s="87" t="n">
        <v>4607091383911</v>
      </c>
      <c r="E30" s="87"/>
      <c r="F30" s="88" t="n">
        <v>0.33</v>
      </c>
      <c r="G30" s="89" t="n">
        <v>6</v>
      </c>
      <c r="H30" s="88" t="n">
        <v>1.98</v>
      </c>
      <c r="I30" s="88" t="n">
        <v>2.246</v>
      </c>
      <c r="J30" s="89" t="n">
        <v>156</v>
      </c>
      <c r="K30" s="90" t="s">
        <v>62</v>
      </c>
      <c r="L30" s="89" t="n">
        <v>35</v>
      </c>
      <c r="M30" s="91" t="str">
        <f aca="false"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91"/>
      <c r="O30" s="91"/>
      <c r="P30" s="91"/>
      <c r="Q30" s="91"/>
      <c r="R30" s="92"/>
      <c r="S30" s="92"/>
      <c r="T30" s="93" t="s">
        <v>63</v>
      </c>
      <c r="U30" s="94" t="n">
        <v>0</v>
      </c>
      <c r="V30" s="95" t="n">
        <f aca="false">IFERROR(IF(U30="",0,CEILING((U30/$H30),1)*$H30),"")</f>
        <v>0</v>
      </c>
      <c r="W30" s="96" t="str">
        <f aca="false">IFERROR(IF(V30=0,"",ROUNDUP(V30/H30,0)*0.00753),"")</f>
        <v/>
      </c>
      <c r="X30" s="97"/>
      <c r="Y30" s="98"/>
      <c r="AC30" s="99"/>
      <c r="AZ30" s="100" t="s">
        <v>1</v>
      </c>
    </row>
    <row r="31" customFormat="false" ht="27" hidden="false" customHeight="true" outlineLevel="0" collapsed="false">
      <c r="A31" s="85" t="s">
        <v>77</v>
      </c>
      <c r="B31" s="85" t="s">
        <v>78</v>
      </c>
      <c r="C31" s="86" t="n">
        <v>4301051174</v>
      </c>
      <c r="D31" s="87" t="n">
        <v>4607091388244</v>
      </c>
      <c r="E31" s="87"/>
      <c r="F31" s="88" t="n">
        <v>0.42</v>
      </c>
      <c r="G31" s="89" t="n">
        <v>6</v>
      </c>
      <c r="H31" s="88" t="n">
        <v>2.52</v>
      </c>
      <c r="I31" s="88" t="n">
        <v>2.786</v>
      </c>
      <c r="J31" s="89" t="n">
        <v>156</v>
      </c>
      <c r="K31" s="90" t="s">
        <v>62</v>
      </c>
      <c r="L31" s="89" t="n">
        <v>35</v>
      </c>
      <c r="M31" s="91" t="str">
        <f aca="false"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91"/>
      <c r="O31" s="91"/>
      <c r="P31" s="91"/>
      <c r="Q31" s="91"/>
      <c r="R31" s="92"/>
      <c r="S31" s="92"/>
      <c r="T31" s="93" t="s">
        <v>63</v>
      </c>
      <c r="U31" s="94" t="n">
        <v>0</v>
      </c>
      <c r="V31" s="95" t="n">
        <f aca="false">IFERROR(IF(U31="",0,CEILING((U31/$H31),1)*$H31),"")</f>
        <v>0</v>
      </c>
      <c r="W31" s="96" t="str">
        <f aca="false">IFERROR(IF(V31=0,"",ROUNDUP(V31/H31,0)*0.00753),"")</f>
        <v/>
      </c>
      <c r="X31" s="97"/>
      <c r="Y31" s="98"/>
      <c r="AC31" s="99"/>
      <c r="AZ31" s="100" t="s">
        <v>1</v>
      </c>
    </row>
    <row r="32" customFormat="false" ht="12.75" hidden="false" customHeight="false" outlineLevel="0" collapsed="false">
      <c r="A32" s="101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2" t="s">
        <v>64</v>
      </c>
      <c r="N32" s="102"/>
      <c r="O32" s="102"/>
      <c r="P32" s="102"/>
      <c r="Q32" s="102"/>
      <c r="R32" s="102"/>
      <c r="S32" s="102"/>
      <c r="T32" s="103" t="s">
        <v>65</v>
      </c>
      <c r="U32" s="104" t="n">
        <f aca="false">IFERROR(U26/H26,"0")+IFERROR(U27/H27,"0")+IFERROR(U28/H28,"0")+IFERROR(U29/H29,"0")+IFERROR(U30/H30,"0")+IFERROR(U31/H31,"0")</f>
        <v>0</v>
      </c>
      <c r="V32" s="104" t="n">
        <f aca="false">IFERROR(V26/H26,"0")+IFERROR(V27/H27,"0")+IFERROR(V28/H28,"0")+IFERROR(V29/H29,"0")+IFERROR(V30/H30,"0")+IFERROR(V31/H31,"0")</f>
        <v>0</v>
      </c>
      <c r="W32" s="104" t="n">
        <f aca="false">IFERROR(IF(W26="",0,W26),"0")+IFERROR(IF(W27="",0,W27),"0")+IFERROR(IF(W28="",0,W28),"0")+IFERROR(IF(W29="",0,W29),"0")+IFERROR(IF(W30="",0,W30),"0")+IFERROR(IF(W31="",0,W31),"0")</f>
        <v>0</v>
      </c>
      <c r="X32" s="105"/>
      <c r="Y32" s="105"/>
    </row>
    <row r="33" customFormat="false" ht="12.75" hidden="false" customHeight="false" outlineLevel="0" collapsed="false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2" t="s">
        <v>64</v>
      </c>
      <c r="N33" s="102"/>
      <c r="O33" s="102"/>
      <c r="P33" s="102"/>
      <c r="Q33" s="102"/>
      <c r="R33" s="102"/>
      <c r="S33" s="102"/>
      <c r="T33" s="103" t="s">
        <v>63</v>
      </c>
      <c r="U33" s="104" t="n">
        <f aca="false">IFERROR(SUM(U26:U31),"0")</f>
        <v>0</v>
      </c>
      <c r="V33" s="104" t="n">
        <f aca="false">IFERROR(SUM(V26:V31),"0")</f>
        <v>0</v>
      </c>
      <c r="W33" s="103"/>
      <c r="X33" s="105"/>
      <c r="Y33" s="105"/>
    </row>
    <row r="34" customFormat="false" ht="14.25" hidden="false" customHeight="true" outlineLevel="0" collapsed="false">
      <c r="A34" s="83" t="s">
        <v>79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4"/>
      <c r="Y34" s="84"/>
    </row>
    <row r="35" customFormat="false" ht="27" hidden="false" customHeight="true" outlineLevel="0" collapsed="false">
      <c r="A35" s="85" t="s">
        <v>80</v>
      </c>
      <c r="B35" s="85" t="s">
        <v>81</v>
      </c>
      <c r="C35" s="86" t="n">
        <v>4301032013</v>
      </c>
      <c r="D35" s="87" t="n">
        <v>4607091388503</v>
      </c>
      <c r="E35" s="87"/>
      <c r="F35" s="88" t="n">
        <v>0.05</v>
      </c>
      <c r="G35" s="89" t="n">
        <v>12</v>
      </c>
      <c r="H35" s="88" t="n">
        <v>0.6</v>
      </c>
      <c r="I35" s="88" t="n">
        <v>0.842</v>
      </c>
      <c r="J35" s="89" t="n">
        <v>156</v>
      </c>
      <c r="K35" s="90" t="s">
        <v>82</v>
      </c>
      <c r="L35" s="89" t="n">
        <v>120</v>
      </c>
      <c r="M35" s="91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91"/>
      <c r="O35" s="91"/>
      <c r="P35" s="91"/>
      <c r="Q35" s="91"/>
      <c r="R35" s="92"/>
      <c r="S35" s="92"/>
      <c r="T35" s="93" t="s">
        <v>63</v>
      </c>
      <c r="U35" s="94" t="n">
        <v>0</v>
      </c>
      <c r="V35" s="95" t="n">
        <f aca="false">IFERROR(IF(U35="",0,CEILING((U35/$H35),1)*$H35),"")</f>
        <v>0</v>
      </c>
      <c r="W35" s="96" t="str">
        <f aca="false">IFERROR(IF(V35=0,"",ROUNDUP(V35/H35,0)*0.00753),"")</f>
        <v/>
      </c>
      <c r="X35" s="97"/>
      <c r="Y35" s="98"/>
      <c r="AC35" s="99"/>
      <c r="AZ35" s="100" t="s">
        <v>83</v>
      </c>
    </row>
    <row r="36" customFormat="false" ht="27" hidden="false" customHeight="true" outlineLevel="0" collapsed="false">
      <c r="A36" s="85" t="s">
        <v>84</v>
      </c>
      <c r="B36" s="85" t="s">
        <v>85</v>
      </c>
      <c r="C36" s="86" t="n">
        <v>4301032036</v>
      </c>
      <c r="D36" s="87" t="n">
        <v>4680115880139</v>
      </c>
      <c r="E36" s="87"/>
      <c r="F36" s="88" t="n">
        <v>0.025</v>
      </c>
      <c r="G36" s="89" t="n">
        <v>10</v>
      </c>
      <c r="H36" s="88" t="n">
        <v>0.25</v>
      </c>
      <c r="I36" s="88" t="n">
        <v>0.41</v>
      </c>
      <c r="J36" s="89" t="n">
        <v>234</v>
      </c>
      <c r="K36" s="90" t="s">
        <v>86</v>
      </c>
      <c r="L36" s="89" t="n">
        <v>120</v>
      </c>
      <c r="M36" s="91" t="str">
        <f aca="false"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91"/>
      <c r="O36" s="91"/>
      <c r="P36" s="91"/>
      <c r="Q36" s="91"/>
      <c r="R36" s="92"/>
      <c r="S36" s="92"/>
      <c r="T36" s="93" t="s">
        <v>63</v>
      </c>
      <c r="U36" s="94" t="n">
        <v>0</v>
      </c>
      <c r="V36" s="95" t="n">
        <f aca="false">IFERROR(IF(U36="",0,CEILING((U36/$H36),1)*$H36),"")</f>
        <v>0</v>
      </c>
      <c r="W36" s="96" t="str">
        <f aca="false">IFERROR(IF(V36=0,"",ROUNDUP(V36/H36,0)*0.00502),"")</f>
        <v/>
      </c>
      <c r="X36" s="97"/>
      <c r="Y36" s="98"/>
      <c r="AC36" s="99"/>
      <c r="AZ36" s="100" t="s">
        <v>83</v>
      </c>
    </row>
    <row r="37" customFormat="false" ht="12.75" hidden="false" customHeight="false" outlineLevel="0" collapsed="false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2" t="s">
        <v>64</v>
      </c>
      <c r="N37" s="102"/>
      <c r="O37" s="102"/>
      <c r="P37" s="102"/>
      <c r="Q37" s="102"/>
      <c r="R37" s="102"/>
      <c r="S37" s="102"/>
      <c r="T37" s="103" t="s">
        <v>65</v>
      </c>
      <c r="U37" s="104" t="n">
        <f aca="false">IFERROR(U35/H35,"0")+IFERROR(U36/H36,"0")</f>
        <v>0</v>
      </c>
      <c r="V37" s="104" t="n">
        <f aca="false">IFERROR(V35/H35,"0")+IFERROR(V36/H36,"0")</f>
        <v>0</v>
      </c>
      <c r="W37" s="104" t="n">
        <f aca="false">IFERROR(IF(W35="",0,W35),"0")+IFERROR(IF(W36="",0,W36),"0")</f>
        <v>0</v>
      </c>
      <c r="X37" s="105"/>
      <c r="Y37" s="105"/>
    </row>
    <row r="38" customFormat="false" ht="12.75" hidden="false" customHeight="false" outlineLevel="0" collapsed="false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2" t="s">
        <v>64</v>
      </c>
      <c r="N38" s="102"/>
      <c r="O38" s="102"/>
      <c r="P38" s="102"/>
      <c r="Q38" s="102"/>
      <c r="R38" s="102"/>
      <c r="S38" s="102"/>
      <c r="T38" s="103" t="s">
        <v>63</v>
      </c>
      <c r="U38" s="104" t="n">
        <f aca="false">IFERROR(SUM(U35:U36),"0")</f>
        <v>0</v>
      </c>
      <c r="V38" s="104" t="n">
        <f aca="false">IFERROR(SUM(V35:V36),"0")</f>
        <v>0</v>
      </c>
      <c r="W38" s="103"/>
      <c r="X38" s="105"/>
      <c r="Y38" s="105"/>
    </row>
    <row r="39" customFormat="false" ht="14.25" hidden="false" customHeight="true" outlineLevel="0" collapsed="false">
      <c r="A39" s="83" t="s">
        <v>87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4"/>
      <c r="Y39" s="84"/>
    </row>
    <row r="40" customFormat="false" ht="80.25" hidden="false" customHeight="true" outlineLevel="0" collapsed="false">
      <c r="A40" s="85" t="s">
        <v>88</v>
      </c>
      <c r="B40" s="85" t="s">
        <v>89</v>
      </c>
      <c r="C40" s="86" t="n">
        <v>4301160001</v>
      </c>
      <c r="D40" s="87" t="n">
        <v>4607091388282</v>
      </c>
      <c r="E40" s="87"/>
      <c r="F40" s="88" t="n">
        <v>0.3</v>
      </c>
      <c r="G40" s="89" t="n">
        <v>6</v>
      </c>
      <c r="H40" s="88" t="n">
        <v>1.8</v>
      </c>
      <c r="I40" s="88" t="n">
        <v>2.084</v>
      </c>
      <c r="J40" s="89" t="n">
        <v>156</v>
      </c>
      <c r="K40" s="90" t="s">
        <v>82</v>
      </c>
      <c r="L40" s="89" t="n">
        <v>30</v>
      </c>
      <c r="M40" s="91" t="str">
        <f aca="false"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91"/>
      <c r="O40" s="91"/>
      <c r="P40" s="91"/>
      <c r="Q40" s="91"/>
      <c r="R40" s="92"/>
      <c r="S40" s="92"/>
      <c r="T40" s="93" t="s">
        <v>63</v>
      </c>
      <c r="U40" s="94" t="n">
        <v>0</v>
      </c>
      <c r="V40" s="95" t="n">
        <f aca="false">IFERROR(IF(U40="",0,CEILING((U40/$H40),1)*$H40),"")</f>
        <v>0</v>
      </c>
      <c r="W40" s="96" t="str">
        <f aca="false">IFERROR(IF(V40=0,"",ROUNDUP(V40/H40,0)*0.00753),"")</f>
        <v/>
      </c>
      <c r="X40" s="97" t="s">
        <v>90</v>
      </c>
      <c r="Y40" s="98"/>
      <c r="AC40" s="99"/>
      <c r="AZ40" s="100" t="s">
        <v>1</v>
      </c>
    </row>
    <row r="41" customFormat="false" ht="12.75" hidden="false" customHeight="false" outlineLevel="0" collapsed="false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2" t="s">
        <v>64</v>
      </c>
      <c r="N41" s="102"/>
      <c r="O41" s="102"/>
      <c r="P41" s="102"/>
      <c r="Q41" s="102"/>
      <c r="R41" s="102"/>
      <c r="S41" s="102"/>
      <c r="T41" s="103" t="s">
        <v>65</v>
      </c>
      <c r="U41" s="104" t="n">
        <f aca="false">IFERROR(U40/H40,"0")</f>
        <v>0</v>
      </c>
      <c r="V41" s="104" t="n">
        <f aca="false">IFERROR(V40/H40,"0")</f>
        <v>0</v>
      </c>
      <c r="W41" s="104" t="n">
        <f aca="false">IFERROR(IF(W40="",0,W40),"0")</f>
        <v>0</v>
      </c>
      <c r="X41" s="105"/>
      <c r="Y41" s="105"/>
    </row>
    <row r="42" customFormat="false" ht="12.75" hidden="false" customHeight="false" outlineLevel="0" collapsed="false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2" t="s">
        <v>64</v>
      </c>
      <c r="N42" s="102"/>
      <c r="O42" s="102"/>
      <c r="P42" s="102"/>
      <c r="Q42" s="102"/>
      <c r="R42" s="102"/>
      <c r="S42" s="102"/>
      <c r="T42" s="103" t="s">
        <v>63</v>
      </c>
      <c r="U42" s="104" t="n">
        <f aca="false">IFERROR(SUM(U40:U40),"0")</f>
        <v>0</v>
      </c>
      <c r="V42" s="104" t="n">
        <f aca="false">IFERROR(SUM(V40:V40),"0")</f>
        <v>0</v>
      </c>
      <c r="W42" s="103"/>
      <c r="X42" s="105"/>
      <c r="Y42" s="105"/>
    </row>
    <row r="43" customFormat="false" ht="27.75" hidden="false" customHeight="true" outlineLevel="0" collapsed="false">
      <c r="A43" s="79" t="s">
        <v>91</v>
      </c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80"/>
      <c r="Y43" s="80"/>
    </row>
    <row r="44" customFormat="false" ht="16.5" hidden="false" customHeight="true" outlineLevel="0" collapsed="false">
      <c r="A44" s="81" t="s">
        <v>92</v>
      </c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2"/>
      <c r="Y44" s="82"/>
    </row>
    <row r="45" customFormat="false" ht="14.25" hidden="false" customHeight="true" outlineLevel="0" collapsed="false">
      <c r="A45" s="83" t="s">
        <v>93</v>
      </c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4"/>
      <c r="Y45" s="84"/>
    </row>
    <row r="46" customFormat="false" ht="27" hidden="false" customHeight="true" outlineLevel="0" collapsed="false">
      <c r="A46" s="85" t="s">
        <v>94</v>
      </c>
      <c r="B46" s="85" t="s">
        <v>95</v>
      </c>
      <c r="C46" s="86" t="n">
        <v>4301020234</v>
      </c>
      <c r="D46" s="87" t="n">
        <v>4680115881440</v>
      </c>
      <c r="E46" s="87"/>
      <c r="F46" s="88" t="n">
        <v>1.35</v>
      </c>
      <c r="G46" s="89" t="n">
        <v>8</v>
      </c>
      <c r="H46" s="88" t="n">
        <v>10.8</v>
      </c>
      <c r="I46" s="88" t="n">
        <v>11.28</v>
      </c>
      <c r="J46" s="89" t="n">
        <v>56</v>
      </c>
      <c r="K46" s="90" t="s">
        <v>96</v>
      </c>
      <c r="L46" s="89" t="n">
        <v>50</v>
      </c>
      <c r="M46" s="91" t="str">
        <f aca="false"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91"/>
      <c r="O46" s="91"/>
      <c r="P46" s="91"/>
      <c r="Q46" s="91"/>
      <c r="R46" s="92"/>
      <c r="S46" s="92"/>
      <c r="T46" s="93" t="s">
        <v>63</v>
      </c>
      <c r="U46" s="94" t="n">
        <v>0</v>
      </c>
      <c r="V46" s="95" t="n">
        <f aca="false">IFERROR(IF(U46="",0,CEILING((U46/$H46),1)*$H46),"")</f>
        <v>0</v>
      </c>
      <c r="W46" s="96" t="str">
        <f aca="false">IFERROR(IF(V46=0,"",ROUNDUP(V46/H46,0)*0.02175),"")</f>
        <v/>
      </c>
      <c r="X46" s="97"/>
      <c r="Y46" s="98"/>
      <c r="AC46" s="99"/>
      <c r="AZ46" s="100" t="s">
        <v>1</v>
      </c>
    </row>
    <row r="47" customFormat="false" ht="27" hidden="false" customHeight="true" outlineLevel="0" collapsed="false">
      <c r="A47" s="85" t="s">
        <v>97</v>
      </c>
      <c r="B47" s="85" t="s">
        <v>98</v>
      </c>
      <c r="C47" s="86" t="n">
        <v>4301020232</v>
      </c>
      <c r="D47" s="87" t="n">
        <v>4680115881433</v>
      </c>
      <c r="E47" s="87"/>
      <c r="F47" s="88" t="n">
        <v>0.45</v>
      </c>
      <c r="G47" s="89" t="n">
        <v>6</v>
      </c>
      <c r="H47" s="88" t="n">
        <v>2.7</v>
      </c>
      <c r="I47" s="88" t="n">
        <v>2.9</v>
      </c>
      <c r="J47" s="89" t="n">
        <v>156</v>
      </c>
      <c r="K47" s="90" t="s">
        <v>96</v>
      </c>
      <c r="L47" s="89" t="n">
        <v>50</v>
      </c>
      <c r="M47" s="91" t="str">
        <f aca="false"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91"/>
      <c r="O47" s="91"/>
      <c r="P47" s="91"/>
      <c r="Q47" s="91"/>
      <c r="R47" s="92"/>
      <c r="S47" s="92"/>
      <c r="T47" s="93" t="s">
        <v>63</v>
      </c>
      <c r="U47" s="94" t="n">
        <v>0</v>
      </c>
      <c r="V47" s="95" t="n">
        <f aca="false">IFERROR(IF(U47="",0,CEILING((U47/$H47),1)*$H47),"")</f>
        <v>0</v>
      </c>
      <c r="W47" s="96" t="str">
        <f aca="false">IFERROR(IF(V47=0,"",ROUNDUP(V47/H47,0)*0.00753),"")</f>
        <v/>
      </c>
      <c r="X47" s="97"/>
      <c r="Y47" s="98"/>
      <c r="AC47" s="99"/>
      <c r="AZ47" s="100" t="s">
        <v>1</v>
      </c>
    </row>
    <row r="48" customFormat="false" ht="12.75" hidden="false" customHeight="false" outlineLevel="0" collapsed="false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2" t="s">
        <v>64</v>
      </c>
      <c r="N48" s="102"/>
      <c r="O48" s="102"/>
      <c r="P48" s="102"/>
      <c r="Q48" s="102"/>
      <c r="R48" s="102"/>
      <c r="S48" s="102"/>
      <c r="T48" s="103" t="s">
        <v>65</v>
      </c>
      <c r="U48" s="104" t="n">
        <f aca="false">IFERROR(U46/H46,"0")+IFERROR(U47/H47,"0")</f>
        <v>0</v>
      </c>
      <c r="V48" s="104" t="n">
        <f aca="false">IFERROR(V46/H46,"0")+IFERROR(V47/H47,"0")</f>
        <v>0</v>
      </c>
      <c r="W48" s="104" t="n">
        <f aca="false">IFERROR(IF(W46="",0,W46),"0")+IFERROR(IF(W47="",0,W47),"0")</f>
        <v>0</v>
      </c>
      <c r="X48" s="105"/>
      <c r="Y48" s="105"/>
    </row>
    <row r="49" customFormat="false" ht="12.75" hidden="false" customHeight="false" outlineLevel="0" collapsed="false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2" t="s">
        <v>64</v>
      </c>
      <c r="N49" s="102"/>
      <c r="O49" s="102"/>
      <c r="P49" s="102"/>
      <c r="Q49" s="102"/>
      <c r="R49" s="102"/>
      <c r="S49" s="102"/>
      <c r="T49" s="103" t="s">
        <v>63</v>
      </c>
      <c r="U49" s="104" t="n">
        <f aca="false">IFERROR(SUM(U46:U47),"0")</f>
        <v>0</v>
      </c>
      <c r="V49" s="104" t="n">
        <f aca="false">IFERROR(SUM(V46:V47),"0")</f>
        <v>0</v>
      </c>
      <c r="W49" s="103"/>
      <c r="X49" s="105"/>
      <c r="Y49" s="105"/>
    </row>
    <row r="50" customFormat="false" ht="16.5" hidden="false" customHeight="true" outlineLevel="0" collapsed="false">
      <c r="A50" s="81" t="s">
        <v>99</v>
      </c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2"/>
      <c r="Y50" s="82"/>
    </row>
    <row r="51" customFormat="false" ht="14.25" hidden="false" customHeight="true" outlineLevel="0" collapsed="false">
      <c r="A51" s="83" t="s">
        <v>100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4"/>
      <c r="Y51" s="84"/>
    </row>
    <row r="52" customFormat="false" ht="27" hidden="false" customHeight="true" outlineLevel="0" collapsed="false">
      <c r="A52" s="85" t="s">
        <v>101</v>
      </c>
      <c r="B52" s="85" t="s">
        <v>102</v>
      </c>
      <c r="C52" s="86" t="n">
        <v>4301011452</v>
      </c>
      <c r="D52" s="87" t="n">
        <v>4680115881426</v>
      </c>
      <c r="E52" s="87"/>
      <c r="F52" s="88" t="n">
        <v>1.35</v>
      </c>
      <c r="G52" s="89" t="n">
        <v>8</v>
      </c>
      <c r="H52" s="88" t="n">
        <v>10.8</v>
      </c>
      <c r="I52" s="88" t="n">
        <v>11.28</v>
      </c>
      <c r="J52" s="89" t="n">
        <v>56</v>
      </c>
      <c r="K52" s="90" t="s">
        <v>96</v>
      </c>
      <c r="L52" s="89" t="n">
        <v>50</v>
      </c>
      <c r="M52" s="91" t="str">
        <f aca="false"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91"/>
      <c r="O52" s="91"/>
      <c r="P52" s="91"/>
      <c r="Q52" s="91"/>
      <c r="R52" s="92"/>
      <c r="S52" s="92"/>
      <c r="T52" s="93" t="s">
        <v>63</v>
      </c>
      <c r="U52" s="94" t="n">
        <v>0</v>
      </c>
      <c r="V52" s="95" t="n">
        <f aca="false">IFERROR(IF(U52="",0,CEILING((U52/$H52),1)*$H52),"")</f>
        <v>0</v>
      </c>
      <c r="W52" s="96" t="str">
        <f aca="false">IFERROR(IF(V52=0,"",ROUNDUP(V52/H52,0)*0.02175),"")</f>
        <v/>
      </c>
      <c r="X52" s="97"/>
      <c r="Y52" s="98"/>
      <c r="AC52" s="99"/>
      <c r="AZ52" s="100" t="s">
        <v>1</v>
      </c>
    </row>
    <row r="53" customFormat="false" ht="27" hidden="false" customHeight="true" outlineLevel="0" collapsed="false">
      <c r="A53" s="85" t="s">
        <v>103</v>
      </c>
      <c r="B53" s="85" t="s">
        <v>104</v>
      </c>
      <c r="C53" s="86" t="n">
        <v>4301011437</v>
      </c>
      <c r="D53" s="87" t="n">
        <v>4680115881419</v>
      </c>
      <c r="E53" s="87"/>
      <c r="F53" s="88" t="n">
        <v>0.45</v>
      </c>
      <c r="G53" s="89" t="n">
        <v>10</v>
      </c>
      <c r="H53" s="88" t="n">
        <v>4.5</v>
      </c>
      <c r="I53" s="88" t="n">
        <v>4.74</v>
      </c>
      <c r="J53" s="89" t="n">
        <v>120</v>
      </c>
      <c r="K53" s="90" t="s">
        <v>96</v>
      </c>
      <c r="L53" s="89" t="n">
        <v>50</v>
      </c>
      <c r="M53" s="91" t="str">
        <f aca="false"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91"/>
      <c r="O53" s="91"/>
      <c r="P53" s="91"/>
      <c r="Q53" s="91"/>
      <c r="R53" s="92"/>
      <c r="S53" s="92"/>
      <c r="T53" s="93" t="s">
        <v>63</v>
      </c>
      <c r="U53" s="94" t="n">
        <v>0</v>
      </c>
      <c r="V53" s="95" t="n">
        <f aca="false">IFERROR(IF(U53="",0,CEILING((U53/$H53),1)*$H53),"")</f>
        <v>0</v>
      </c>
      <c r="W53" s="96" t="str">
        <f aca="false">IFERROR(IF(V53=0,"",ROUNDUP(V53/H53,0)*0.00937),"")</f>
        <v/>
      </c>
      <c r="X53" s="97"/>
      <c r="Y53" s="98"/>
      <c r="AC53" s="99"/>
      <c r="AZ53" s="100" t="s">
        <v>1</v>
      </c>
    </row>
    <row r="54" customFormat="false" ht="27" hidden="false" customHeight="true" outlineLevel="0" collapsed="false">
      <c r="A54" s="85" t="s">
        <v>105</v>
      </c>
      <c r="B54" s="85" t="s">
        <v>106</v>
      </c>
      <c r="C54" s="86" t="n">
        <v>4301011458</v>
      </c>
      <c r="D54" s="87" t="n">
        <v>4680115881525</v>
      </c>
      <c r="E54" s="87"/>
      <c r="F54" s="88" t="n">
        <v>0.4</v>
      </c>
      <c r="G54" s="89" t="n">
        <v>10</v>
      </c>
      <c r="H54" s="88" t="n">
        <v>4</v>
      </c>
      <c r="I54" s="88" t="n">
        <v>4.24</v>
      </c>
      <c r="J54" s="89" t="n">
        <v>120</v>
      </c>
      <c r="K54" s="90" t="s">
        <v>96</v>
      </c>
      <c r="L54" s="89" t="n">
        <v>50</v>
      </c>
      <c r="M54" s="106" t="s">
        <v>107</v>
      </c>
      <c r="N54" s="106"/>
      <c r="O54" s="106"/>
      <c r="P54" s="106"/>
      <c r="Q54" s="106"/>
      <c r="R54" s="92"/>
      <c r="S54" s="92"/>
      <c r="T54" s="93" t="s">
        <v>63</v>
      </c>
      <c r="U54" s="94" t="n">
        <v>0</v>
      </c>
      <c r="V54" s="95" t="n">
        <f aca="false">IFERROR(IF(U54="",0,CEILING((U54/$H54),1)*$H54),"")</f>
        <v>0</v>
      </c>
      <c r="W54" s="96" t="str">
        <f aca="false">IFERROR(IF(V54=0,"",ROUNDUP(V54/H54,0)*0.00937),"")</f>
        <v/>
      </c>
      <c r="X54" s="97"/>
      <c r="Y54" s="98"/>
      <c r="AC54" s="99"/>
      <c r="AZ54" s="100" t="s">
        <v>1</v>
      </c>
    </row>
    <row r="55" customFormat="false" ht="12.75" hidden="false" customHeight="false" outlineLevel="0" collapsed="false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2" t="s">
        <v>64</v>
      </c>
      <c r="N55" s="102"/>
      <c r="O55" s="102"/>
      <c r="P55" s="102"/>
      <c r="Q55" s="102"/>
      <c r="R55" s="102"/>
      <c r="S55" s="102"/>
      <c r="T55" s="103" t="s">
        <v>65</v>
      </c>
      <c r="U55" s="104" t="n">
        <f aca="false">IFERROR(U52/H52,"0")+IFERROR(U53/H53,"0")+IFERROR(U54/H54,"0")</f>
        <v>0</v>
      </c>
      <c r="V55" s="104" t="n">
        <f aca="false">IFERROR(V52/H52,"0")+IFERROR(V53/H53,"0")+IFERROR(V54/H54,"0")</f>
        <v>0</v>
      </c>
      <c r="W55" s="104" t="n">
        <f aca="false">IFERROR(IF(W52="",0,W52),"0")+IFERROR(IF(W53="",0,W53),"0")+IFERROR(IF(W54="",0,W54),"0")</f>
        <v>0</v>
      </c>
      <c r="X55" s="105"/>
      <c r="Y55" s="105"/>
    </row>
    <row r="56" customFormat="false" ht="12.75" hidden="false" customHeight="false" outlineLevel="0" collapsed="false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2" t="s">
        <v>64</v>
      </c>
      <c r="N56" s="102"/>
      <c r="O56" s="102"/>
      <c r="P56" s="102"/>
      <c r="Q56" s="102"/>
      <c r="R56" s="102"/>
      <c r="S56" s="102"/>
      <c r="T56" s="103" t="s">
        <v>63</v>
      </c>
      <c r="U56" s="104" t="n">
        <f aca="false">IFERROR(SUM(U52:U54),"0")</f>
        <v>0</v>
      </c>
      <c r="V56" s="104" t="n">
        <f aca="false">IFERROR(SUM(V52:V54),"0")</f>
        <v>0</v>
      </c>
      <c r="W56" s="103"/>
      <c r="X56" s="105"/>
      <c r="Y56" s="105"/>
    </row>
    <row r="57" customFormat="false" ht="16.5" hidden="false" customHeight="true" outlineLevel="0" collapsed="false">
      <c r="A57" s="81" t="s">
        <v>91</v>
      </c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2"/>
      <c r="Y57" s="82"/>
    </row>
    <row r="58" customFormat="false" ht="14.25" hidden="false" customHeight="true" outlineLevel="0" collapsed="false">
      <c r="A58" s="83" t="s">
        <v>100</v>
      </c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4"/>
      <c r="Y58" s="84"/>
    </row>
    <row r="59" customFormat="false" ht="27" hidden="false" customHeight="true" outlineLevel="0" collapsed="false">
      <c r="A59" s="85" t="s">
        <v>108</v>
      </c>
      <c r="B59" s="85" t="s">
        <v>109</v>
      </c>
      <c r="C59" s="86" t="n">
        <v>4301011191</v>
      </c>
      <c r="D59" s="87" t="n">
        <v>4607091382945</v>
      </c>
      <c r="E59" s="87"/>
      <c r="F59" s="88" t="n">
        <v>1.35</v>
      </c>
      <c r="G59" s="89" t="n">
        <v>8</v>
      </c>
      <c r="H59" s="88" t="n">
        <v>10.8</v>
      </c>
      <c r="I59" s="88" t="n">
        <v>11.28</v>
      </c>
      <c r="J59" s="89" t="n">
        <v>56</v>
      </c>
      <c r="K59" s="90" t="s">
        <v>96</v>
      </c>
      <c r="L59" s="89" t="n">
        <v>50</v>
      </c>
      <c r="M59" s="91" t="str">
        <f aca="false"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91"/>
      <c r="O59" s="91"/>
      <c r="P59" s="91"/>
      <c r="Q59" s="91"/>
      <c r="R59" s="92"/>
      <c r="S59" s="92"/>
      <c r="T59" s="93" t="s">
        <v>63</v>
      </c>
      <c r="U59" s="94" t="n">
        <v>0</v>
      </c>
      <c r="V59" s="95" t="n">
        <f aca="false">IFERROR(IF(U59="",0,CEILING((U59/$H59),1)*$H59),"")</f>
        <v>0</v>
      </c>
      <c r="W59" s="96" t="str">
        <f aca="false">IFERROR(IF(V59=0,"",ROUNDUP(V59/H59,0)*0.02175),"")</f>
        <v/>
      </c>
      <c r="X59" s="97"/>
      <c r="Y59" s="98"/>
      <c r="AC59" s="99"/>
      <c r="AZ59" s="100" t="s">
        <v>1</v>
      </c>
    </row>
    <row r="60" customFormat="false" ht="27" hidden="false" customHeight="true" outlineLevel="0" collapsed="false">
      <c r="A60" s="85" t="s">
        <v>110</v>
      </c>
      <c r="B60" s="85" t="s">
        <v>111</v>
      </c>
      <c r="C60" s="86" t="n">
        <v>4301011380</v>
      </c>
      <c r="D60" s="87" t="n">
        <v>4607091385670</v>
      </c>
      <c r="E60" s="87"/>
      <c r="F60" s="88" t="n">
        <v>1.35</v>
      </c>
      <c r="G60" s="89" t="n">
        <v>8</v>
      </c>
      <c r="H60" s="88" t="n">
        <v>10.8</v>
      </c>
      <c r="I60" s="88" t="n">
        <v>11.28</v>
      </c>
      <c r="J60" s="89" t="n">
        <v>56</v>
      </c>
      <c r="K60" s="90" t="s">
        <v>96</v>
      </c>
      <c r="L60" s="89" t="n">
        <v>50</v>
      </c>
      <c r="M60" s="91" t="str">
        <f aca="false"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91"/>
      <c r="O60" s="91"/>
      <c r="P60" s="91"/>
      <c r="Q60" s="91"/>
      <c r="R60" s="92"/>
      <c r="S60" s="92"/>
      <c r="T60" s="93" t="s">
        <v>63</v>
      </c>
      <c r="U60" s="94" t="n">
        <v>0</v>
      </c>
      <c r="V60" s="95" t="n">
        <f aca="false">IFERROR(IF(U60="",0,CEILING((U60/$H60),1)*$H60),"")</f>
        <v>0</v>
      </c>
      <c r="W60" s="96" t="str">
        <f aca="false">IFERROR(IF(V60=0,"",ROUNDUP(V60/H60,0)*0.02175),"")</f>
        <v/>
      </c>
      <c r="X60" s="97"/>
      <c r="Y60" s="98"/>
      <c r="AC60" s="99"/>
      <c r="AZ60" s="100" t="s">
        <v>1</v>
      </c>
    </row>
    <row r="61" customFormat="false" ht="27" hidden="false" customHeight="true" outlineLevel="0" collapsed="false">
      <c r="A61" s="85" t="s">
        <v>112</v>
      </c>
      <c r="B61" s="85" t="s">
        <v>113</v>
      </c>
      <c r="C61" s="86" t="n">
        <v>4301011468</v>
      </c>
      <c r="D61" s="87" t="n">
        <v>4680115881327</v>
      </c>
      <c r="E61" s="87"/>
      <c r="F61" s="88" t="n">
        <v>1.35</v>
      </c>
      <c r="G61" s="89" t="n">
        <v>8</v>
      </c>
      <c r="H61" s="88" t="n">
        <v>10.8</v>
      </c>
      <c r="I61" s="88" t="n">
        <v>11.28</v>
      </c>
      <c r="J61" s="89" t="n">
        <v>56</v>
      </c>
      <c r="K61" s="90" t="s">
        <v>114</v>
      </c>
      <c r="L61" s="89" t="n">
        <v>50</v>
      </c>
      <c r="M61" s="91" t="str">
        <f aca="false"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91"/>
      <c r="O61" s="91"/>
      <c r="P61" s="91"/>
      <c r="Q61" s="91"/>
      <c r="R61" s="92"/>
      <c r="S61" s="92"/>
      <c r="T61" s="93" t="s">
        <v>63</v>
      </c>
      <c r="U61" s="94" t="n">
        <v>0</v>
      </c>
      <c r="V61" s="95" t="n">
        <f aca="false">IFERROR(IF(U61="",0,CEILING((U61/$H61),1)*$H61),"")</f>
        <v>0</v>
      </c>
      <c r="W61" s="96" t="str">
        <f aca="false">IFERROR(IF(V61=0,"",ROUNDUP(V61/H61,0)*0.02175),"")</f>
        <v/>
      </c>
      <c r="X61" s="97"/>
      <c r="Y61" s="98"/>
      <c r="AC61" s="99"/>
      <c r="AZ61" s="100" t="s">
        <v>1</v>
      </c>
    </row>
    <row r="62" customFormat="false" ht="16.5" hidden="false" customHeight="true" outlineLevel="0" collapsed="false">
      <c r="A62" s="85" t="s">
        <v>115</v>
      </c>
      <c r="B62" s="85" t="s">
        <v>116</v>
      </c>
      <c r="C62" s="86" t="n">
        <v>4301011348</v>
      </c>
      <c r="D62" s="87" t="n">
        <v>4607091388312</v>
      </c>
      <c r="E62" s="87"/>
      <c r="F62" s="88" t="n">
        <v>1.35</v>
      </c>
      <c r="G62" s="89" t="n">
        <v>8</v>
      </c>
      <c r="H62" s="88" t="n">
        <v>10.8</v>
      </c>
      <c r="I62" s="88" t="n">
        <v>11.28</v>
      </c>
      <c r="J62" s="89" t="n">
        <v>56</v>
      </c>
      <c r="K62" s="90" t="s">
        <v>96</v>
      </c>
      <c r="L62" s="89" t="n">
        <v>45</v>
      </c>
      <c r="M62" s="91" t="str">
        <f aca="false"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91"/>
      <c r="O62" s="91"/>
      <c r="P62" s="91"/>
      <c r="Q62" s="91"/>
      <c r="R62" s="92"/>
      <c r="S62" s="92"/>
      <c r="T62" s="93" t="s">
        <v>63</v>
      </c>
      <c r="U62" s="94" t="n">
        <v>0</v>
      </c>
      <c r="V62" s="95" t="n">
        <f aca="false">IFERROR(IF(U62="",0,CEILING((U62/$H62),1)*$H62),"")</f>
        <v>0</v>
      </c>
      <c r="W62" s="96" t="str">
        <f aca="false">IFERROR(IF(V62=0,"",ROUNDUP(V62/H62,0)*0.02175),"")</f>
        <v/>
      </c>
      <c r="X62" s="97"/>
      <c r="Y62" s="98"/>
      <c r="AC62" s="99"/>
      <c r="AZ62" s="100" t="s">
        <v>1</v>
      </c>
    </row>
    <row r="63" customFormat="false" ht="16.5" hidden="false" customHeight="true" outlineLevel="0" collapsed="false">
      <c r="A63" s="85" t="s">
        <v>117</v>
      </c>
      <c r="B63" s="85" t="s">
        <v>118</v>
      </c>
      <c r="C63" s="86" t="n">
        <v>4301011514</v>
      </c>
      <c r="D63" s="87" t="n">
        <v>4680115882133</v>
      </c>
      <c r="E63" s="87"/>
      <c r="F63" s="88" t="n">
        <v>1.35</v>
      </c>
      <c r="G63" s="89" t="n">
        <v>8</v>
      </c>
      <c r="H63" s="88" t="n">
        <v>10.8</v>
      </c>
      <c r="I63" s="88" t="n">
        <v>11.28</v>
      </c>
      <c r="J63" s="89" t="n">
        <v>56</v>
      </c>
      <c r="K63" s="90" t="s">
        <v>96</v>
      </c>
      <c r="L63" s="89" t="n">
        <v>50</v>
      </c>
      <c r="M63" s="91" t="str">
        <f aca="false"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91"/>
      <c r="O63" s="91"/>
      <c r="P63" s="91"/>
      <c r="Q63" s="91"/>
      <c r="R63" s="92"/>
      <c r="S63" s="92"/>
      <c r="T63" s="93" t="s">
        <v>63</v>
      </c>
      <c r="U63" s="94" t="n">
        <v>0</v>
      </c>
      <c r="V63" s="95" t="n">
        <f aca="false">IFERROR(IF(U63="",0,CEILING((U63/$H63),1)*$H63),"")</f>
        <v>0</v>
      </c>
      <c r="W63" s="96" t="str">
        <f aca="false">IFERROR(IF(V63=0,"",ROUNDUP(V63/H63,0)*0.02175),"")</f>
        <v/>
      </c>
      <c r="X63" s="97"/>
      <c r="Y63" s="98"/>
      <c r="AC63" s="99"/>
      <c r="AZ63" s="100" t="s">
        <v>1</v>
      </c>
    </row>
    <row r="64" customFormat="false" ht="27" hidden="false" customHeight="true" outlineLevel="0" collapsed="false">
      <c r="A64" s="85" t="s">
        <v>119</v>
      </c>
      <c r="B64" s="85" t="s">
        <v>120</v>
      </c>
      <c r="C64" s="86" t="n">
        <v>4301011192</v>
      </c>
      <c r="D64" s="87" t="n">
        <v>4607091382952</v>
      </c>
      <c r="E64" s="87"/>
      <c r="F64" s="88" t="n">
        <v>0.5</v>
      </c>
      <c r="G64" s="89" t="n">
        <v>6</v>
      </c>
      <c r="H64" s="88" t="n">
        <v>3</v>
      </c>
      <c r="I64" s="88" t="n">
        <v>3.2</v>
      </c>
      <c r="J64" s="89" t="n">
        <v>156</v>
      </c>
      <c r="K64" s="90" t="s">
        <v>96</v>
      </c>
      <c r="L64" s="89" t="n">
        <v>50</v>
      </c>
      <c r="M64" s="91" t="str">
        <f aca="false"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91"/>
      <c r="O64" s="91"/>
      <c r="P64" s="91"/>
      <c r="Q64" s="91"/>
      <c r="R64" s="92"/>
      <c r="S64" s="92"/>
      <c r="T64" s="93" t="s">
        <v>63</v>
      </c>
      <c r="U64" s="94" t="n">
        <v>0</v>
      </c>
      <c r="V64" s="95" t="n">
        <f aca="false">IFERROR(IF(U64="",0,CEILING((U64/$H64),1)*$H64),"")</f>
        <v>0</v>
      </c>
      <c r="W64" s="96" t="str">
        <f aca="false">IFERROR(IF(V64=0,"",ROUNDUP(V64/H64,0)*0.00753),"")</f>
        <v/>
      </c>
      <c r="X64" s="97"/>
      <c r="Y64" s="98"/>
      <c r="AC64" s="99"/>
      <c r="AZ64" s="100" t="s">
        <v>1</v>
      </c>
    </row>
    <row r="65" customFormat="false" ht="27" hidden="false" customHeight="true" outlineLevel="0" collapsed="false">
      <c r="A65" s="85" t="s">
        <v>121</v>
      </c>
      <c r="B65" s="85" t="s">
        <v>122</v>
      </c>
      <c r="C65" s="86" t="n">
        <v>4301011382</v>
      </c>
      <c r="D65" s="87" t="n">
        <v>4607091385687</v>
      </c>
      <c r="E65" s="87"/>
      <c r="F65" s="88" t="n">
        <v>0.4</v>
      </c>
      <c r="G65" s="89" t="n">
        <v>10</v>
      </c>
      <c r="H65" s="88" t="n">
        <v>4</v>
      </c>
      <c r="I65" s="88" t="n">
        <v>4.24</v>
      </c>
      <c r="J65" s="89" t="n">
        <v>120</v>
      </c>
      <c r="K65" s="90" t="s">
        <v>123</v>
      </c>
      <c r="L65" s="89" t="n">
        <v>50</v>
      </c>
      <c r="M65" s="91" t="str">
        <f aca="false"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91"/>
      <c r="O65" s="91"/>
      <c r="P65" s="91"/>
      <c r="Q65" s="91"/>
      <c r="R65" s="92"/>
      <c r="S65" s="92"/>
      <c r="T65" s="93" t="s">
        <v>63</v>
      </c>
      <c r="U65" s="94" t="n">
        <v>0</v>
      </c>
      <c r="V65" s="95" t="n">
        <f aca="false">IFERROR(IF(U65="",0,CEILING((U65/$H65),1)*$H65),"")</f>
        <v>0</v>
      </c>
      <c r="W65" s="96" t="str">
        <f aca="false">IFERROR(IF(V65=0,"",ROUNDUP(V65/H65,0)*0.00937),"")</f>
        <v/>
      </c>
      <c r="X65" s="97"/>
      <c r="Y65" s="98"/>
      <c r="AC65" s="99"/>
      <c r="AZ65" s="100" t="s">
        <v>1</v>
      </c>
    </row>
    <row r="66" customFormat="false" ht="27" hidden="false" customHeight="true" outlineLevel="0" collapsed="false">
      <c r="A66" s="85" t="s">
        <v>124</v>
      </c>
      <c r="B66" s="85" t="s">
        <v>125</v>
      </c>
      <c r="C66" s="86" t="n">
        <v>4301011565</v>
      </c>
      <c r="D66" s="87" t="n">
        <v>4680115882539</v>
      </c>
      <c r="E66" s="87"/>
      <c r="F66" s="88" t="n">
        <v>0.37</v>
      </c>
      <c r="G66" s="89" t="n">
        <v>10</v>
      </c>
      <c r="H66" s="88" t="n">
        <v>3.7</v>
      </c>
      <c r="I66" s="88" t="n">
        <v>3.94</v>
      </c>
      <c r="J66" s="89" t="n">
        <v>120</v>
      </c>
      <c r="K66" s="90" t="s">
        <v>123</v>
      </c>
      <c r="L66" s="89" t="n">
        <v>50</v>
      </c>
      <c r="M66" s="91" t="str">
        <f aca="false"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91"/>
      <c r="O66" s="91"/>
      <c r="P66" s="91"/>
      <c r="Q66" s="91"/>
      <c r="R66" s="92"/>
      <c r="S66" s="92"/>
      <c r="T66" s="93" t="s">
        <v>63</v>
      </c>
      <c r="U66" s="94" t="n">
        <v>0</v>
      </c>
      <c r="V66" s="95" t="n">
        <f aca="false">IFERROR(IF(U66="",0,CEILING((U66/$H66),1)*$H66),"")</f>
        <v>0</v>
      </c>
      <c r="W66" s="96" t="str">
        <f aca="false">IFERROR(IF(V66=0,"",ROUNDUP(V66/H66,0)*0.00937),"")</f>
        <v/>
      </c>
      <c r="X66" s="97"/>
      <c r="Y66" s="98"/>
      <c r="AC66" s="99"/>
      <c r="AZ66" s="100" t="s">
        <v>1</v>
      </c>
    </row>
    <row r="67" customFormat="false" ht="27" hidden="false" customHeight="true" outlineLevel="0" collapsed="false">
      <c r="A67" s="85" t="s">
        <v>126</v>
      </c>
      <c r="B67" s="85" t="s">
        <v>127</v>
      </c>
      <c r="C67" s="86" t="n">
        <v>4301011344</v>
      </c>
      <c r="D67" s="87" t="n">
        <v>4607091384604</v>
      </c>
      <c r="E67" s="87"/>
      <c r="F67" s="88" t="n">
        <v>0.4</v>
      </c>
      <c r="G67" s="89" t="n">
        <v>10</v>
      </c>
      <c r="H67" s="88" t="n">
        <v>4</v>
      </c>
      <c r="I67" s="88" t="n">
        <v>4.24</v>
      </c>
      <c r="J67" s="89" t="n">
        <v>120</v>
      </c>
      <c r="K67" s="90" t="s">
        <v>96</v>
      </c>
      <c r="L67" s="89" t="n">
        <v>50</v>
      </c>
      <c r="M67" s="91" t="str">
        <f aca="false"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91"/>
      <c r="O67" s="91"/>
      <c r="P67" s="91"/>
      <c r="Q67" s="91"/>
      <c r="R67" s="92"/>
      <c r="S67" s="92"/>
      <c r="T67" s="93" t="s">
        <v>63</v>
      </c>
      <c r="U67" s="94" t="n">
        <v>0</v>
      </c>
      <c r="V67" s="95" t="n">
        <f aca="false">IFERROR(IF(U67="",0,CEILING((U67/$H67),1)*$H67),"")</f>
        <v>0</v>
      </c>
      <c r="W67" s="96" t="str">
        <f aca="false">IFERROR(IF(V67=0,"",ROUNDUP(V67/H67,0)*0.00937),"")</f>
        <v/>
      </c>
      <c r="X67" s="97"/>
      <c r="Y67" s="98"/>
      <c r="AC67" s="99"/>
      <c r="AZ67" s="100" t="s">
        <v>1</v>
      </c>
    </row>
    <row r="68" customFormat="false" ht="27" hidden="false" customHeight="true" outlineLevel="0" collapsed="false">
      <c r="A68" s="85" t="s">
        <v>128</v>
      </c>
      <c r="B68" s="85" t="s">
        <v>129</v>
      </c>
      <c r="C68" s="86" t="n">
        <v>4301011386</v>
      </c>
      <c r="D68" s="87" t="n">
        <v>4680115880283</v>
      </c>
      <c r="E68" s="87"/>
      <c r="F68" s="88" t="n">
        <v>0.6</v>
      </c>
      <c r="G68" s="89" t="n">
        <v>8</v>
      </c>
      <c r="H68" s="88" t="n">
        <v>4.8</v>
      </c>
      <c r="I68" s="88" t="n">
        <v>5.04</v>
      </c>
      <c r="J68" s="89" t="n">
        <v>120</v>
      </c>
      <c r="K68" s="90" t="s">
        <v>96</v>
      </c>
      <c r="L68" s="89" t="n">
        <v>45</v>
      </c>
      <c r="M68" s="91" t="str">
        <f aca="false"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91"/>
      <c r="O68" s="91"/>
      <c r="P68" s="91"/>
      <c r="Q68" s="91"/>
      <c r="R68" s="92"/>
      <c r="S68" s="92"/>
      <c r="T68" s="93" t="s">
        <v>63</v>
      </c>
      <c r="U68" s="94" t="n">
        <v>0</v>
      </c>
      <c r="V68" s="95" t="n">
        <f aca="false">IFERROR(IF(U68="",0,CEILING((U68/$H68),1)*$H68),"")</f>
        <v>0</v>
      </c>
      <c r="W68" s="96" t="str">
        <f aca="false">IFERROR(IF(V68=0,"",ROUNDUP(V68/H68,0)*0.00937),"")</f>
        <v/>
      </c>
      <c r="X68" s="97"/>
      <c r="Y68" s="98"/>
      <c r="AC68" s="99"/>
      <c r="AZ68" s="100" t="s">
        <v>1</v>
      </c>
    </row>
    <row r="69" customFormat="false" ht="16.5" hidden="false" customHeight="true" outlineLevel="0" collapsed="false">
      <c r="A69" s="85" t="s">
        <v>130</v>
      </c>
      <c r="B69" s="85" t="s">
        <v>131</v>
      </c>
      <c r="C69" s="86" t="n">
        <v>4301011476</v>
      </c>
      <c r="D69" s="87" t="n">
        <v>4680115881518</v>
      </c>
      <c r="E69" s="87"/>
      <c r="F69" s="88" t="n">
        <v>0.4</v>
      </c>
      <c r="G69" s="89" t="n">
        <v>10</v>
      </c>
      <c r="H69" s="88" t="n">
        <v>4</v>
      </c>
      <c r="I69" s="88" t="n">
        <v>4.24</v>
      </c>
      <c r="J69" s="89" t="n">
        <v>120</v>
      </c>
      <c r="K69" s="90" t="s">
        <v>123</v>
      </c>
      <c r="L69" s="89" t="n">
        <v>50</v>
      </c>
      <c r="M69" s="91" t="str">
        <f aca="false"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91"/>
      <c r="O69" s="91"/>
      <c r="P69" s="91"/>
      <c r="Q69" s="91"/>
      <c r="R69" s="92"/>
      <c r="S69" s="92"/>
      <c r="T69" s="93" t="s">
        <v>63</v>
      </c>
      <c r="U69" s="94" t="n">
        <v>0</v>
      </c>
      <c r="V69" s="95" t="n">
        <f aca="false">IFERROR(IF(U69="",0,CEILING((U69/$H69),1)*$H69),"")</f>
        <v>0</v>
      </c>
      <c r="W69" s="96" t="str">
        <f aca="false">IFERROR(IF(V69=0,"",ROUNDUP(V69/H69,0)*0.00937),"")</f>
        <v/>
      </c>
      <c r="X69" s="97"/>
      <c r="Y69" s="98"/>
      <c r="AC69" s="99"/>
      <c r="AZ69" s="100" t="s">
        <v>1</v>
      </c>
    </row>
    <row r="70" customFormat="false" ht="27" hidden="false" customHeight="true" outlineLevel="0" collapsed="false">
      <c r="A70" s="85" t="s">
        <v>132</v>
      </c>
      <c r="B70" s="85" t="s">
        <v>133</v>
      </c>
      <c r="C70" s="86" t="n">
        <v>4301011443</v>
      </c>
      <c r="D70" s="87" t="n">
        <v>4680115881303</v>
      </c>
      <c r="E70" s="87"/>
      <c r="F70" s="88" t="n">
        <v>0.45</v>
      </c>
      <c r="G70" s="89" t="n">
        <v>10</v>
      </c>
      <c r="H70" s="88" t="n">
        <v>4.5</v>
      </c>
      <c r="I70" s="88" t="n">
        <v>4.71</v>
      </c>
      <c r="J70" s="89" t="n">
        <v>120</v>
      </c>
      <c r="K70" s="90" t="s">
        <v>114</v>
      </c>
      <c r="L70" s="89" t="n">
        <v>50</v>
      </c>
      <c r="M70" s="91" t="str">
        <f aca="false"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91"/>
      <c r="O70" s="91"/>
      <c r="P70" s="91"/>
      <c r="Q70" s="91"/>
      <c r="R70" s="92"/>
      <c r="S70" s="92"/>
      <c r="T70" s="93" t="s">
        <v>63</v>
      </c>
      <c r="U70" s="94" t="n">
        <v>0</v>
      </c>
      <c r="V70" s="95" t="n">
        <f aca="false">IFERROR(IF(U70="",0,CEILING((U70/$H70),1)*$H70),"")</f>
        <v>0</v>
      </c>
      <c r="W70" s="96" t="str">
        <f aca="false">IFERROR(IF(V70=0,"",ROUNDUP(V70/H70,0)*0.00937),"")</f>
        <v/>
      </c>
      <c r="X70" s="97"/>
      <c r="Y70" s="98"/>
      <c r="AC70" s="99"/>
      <c r="AZ70" s="100" t="s">
        <v>1</v>
      </c>
    </row>
    <row r="71" customFormat="false" ht="27" hidden="false" customHeight="true" outlineLevel="0" collapsed="false">
      <c r="A71" s="85" t="s">
        <v>134</v>
      </c>
      <c r="B71" s="85" t="s">
        <v>135</v>
      </c>
      <c r="C71" s="86" t="n">
        <v>4301011352</v>
      </c>
      <c r="D71" s="87" t="n">
        <v>4607091388466</v>
      </c>
      <c r="E71" s="87"/>
      <c r="F71" s="88" t="n">
        <v>0.45</v>
      </c>
      <c r="G71" s="89" t="n">
        <v>6</v>
      </c>
      <c r="H71" s="88" t="n">
        <v>2.7</v>
      </c>
      <c r="I71" s="88" t="n">
        <v>2.9</v>
      </c>
      <c r="J71" s="89" t="n">
        <v>156</v>
      </c>
      <c r="K71" s="90" t="s">
        <v>123</v>
      </c>
      <c r="L71" s="89" t="n">
        <v>45</v>
      </c>
      <c r="M71" s="91" t="str">
        <f aca="false"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91"/>
      <c r="O71" s="91"/>
      <c r="P71" s="91"/>
      <c r="Q71" s="91"/>
      <c r="R71" s="92"/>
      <c r="S71" s="92"/>
      <c r="T71" s="93" t="s">
        <v>63</v>
      </c>
      <c r="U71" s="94" t="n">
        <v>0</v>
      </c>
      <c r="V71" s="95" t="n">
        <f aca="false">IFERROR(IF(U71="",0,CEILING((U71/$H71),1)*$H71),"")</f>
        <v>0</v>
      </c>
      <c r="W71" s="96" t="str">
        <f aca="false">IFERROR(IF(V71=0,"",ROUNDUP(V71/H71,0)*0.00753),"")</f>
        <v/>
      </c>
      <c r="X71" s="97"/>
      <c r="Y71" s="98"/>
      <c r="AC71" s="99"/>
      <c r="AZ71" s="100" t="s">
        <v>1</v>
      </c>
    </row>
    <row r="72" customFormat="false" ht="27" hidden="false" customHeight="true" outlineLevel="0" collapsed="false">
      <c r="A72" s="85" t="s">
        <v>136</v>
      </c>
      <c r="B72" s="85" t="s">
        <v>137</v>
      </c>
      <c r="C72" s="86" t="n">
        <v>4301011417</v>
      </c>
      <c r="D72" s="87" t="n">
        <v>4680115880269</v>
      </c>
      <c r="E72" s="87"/>
      <c r="F72" s="88" t="n">
        <v>0.375</v>
      </c>
      <c r="G72" s="89" t="n">
        <v>10</v>
      </c>
      <c r="H72" s="88" t="n">
        <v>3.75</v>
      </c>
      <c r="I72" s="88" t="n">
        <v>3.99</v>
      </c>
      <c r="J72" s="89" t="n">
        <v>120</v>
      </c>
      <c r="K72" s="90" t="s">
        <v>123</v>
      </c>
      <c r="L72" s="89" t="n">
        <v>50</v>
      </c>
      <c r="M72" s="91" t="str">
        <f aca="false"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91"/>
      <c r="O72" s="91"/>
      <c r="P72" s="91"/>
      <c r="Q72" s="91"/>
      <c r="R72" s="92"/>
      <c r="S72" s="92"/>
      <c r="T72" s="93" t="s">
        <v>63</v>
      </c>
      <c r="U72" s="94" t="n">
        <v>0</v>
      </c>
      <c r="V72" s="95" t="n">
        <f aca="false">IFERROR(IF(U72="",0,CEILING((U72/$H72),1)*$H72),"")</f>
        <v>0</v>
      </c>
      <c r="W72" s="96" t="str">
        <f aca="false">IFERROR(IF(V72=0,"",ROUNDUP(V72/H72,0)*0.00937),"")</f>
        <v/>
      </c>
      <c r="X72" s="97"/>
      <c r="Y72" s="98"/>
      <c r="AC72" s="99"/>
      <c r="AZ72" s="100" t="s">
        <v>1</v>
      </c>
    </row>
    <row r="73" customFormat="false" ht="16.5" hidden="false" customHeight="true" outlineLevel="0" collapsed="false">
      <c r="A73" s="85" t="s">
        <v>138</v>
      </c>
      <c r="B73" s="85" t="s">
        <v>139</v>
      </c>
      <c r="C73" s="86" t="n">
        <v>4301011415</v>
      </c>
      <c r="D73" s="87" t="n">
        <v>4680115880429</v>
      </c>
      <c r="E73" s="87"/>
      <c r="F73" s="88" t="n">
        <v>0.45</v>
      </c>
      <c r="G73" s="89" t="n">
        <v>10</v>
      </c>
      <c r="H73" s="88" t="n">
        <v>4.5</v>
      </c>
      <c r="I73" s="88" t="n">
        <v>4.74</v>
      </c>
      <c r="J73" s="89" t="n">
        <v>120</v>
      </c>
      <c r="K73" s="90" t="s">
        <v>123</v>
      </c>
      <c r="L73" s="89" t="n">
        <v>50</v>
      </c>
      <c r="M73" s="91" t="str">
        <f aca="false"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91"/>
      <c r="O73" s="91"/>
      <c r="P73" s="91"/>
      <c r="Q73" s="91"/>
      <c r="R73" s="92"/>
      <c r="S73" s="92"/>
      <c r="T73" s="93" t="s">
        <v>63</v>
      </c>
      <c r="U73" s="94" t="n">
        <v>0</v>
      </c>
      <c r="V73" s="95" t="n">
        <f aca="false">IFERROR(IF(U73="",0,CEILING((U73/$H73),1)*$H73),"")</f>
        <v>0</v>
      </c>
      <c r="W73" s="96" t="str">
        <f aca="false">IFERROR(IF(V73=0,"",ROUNDUP(V73/H73,0)*0.00937),"")</f>
        <v/>
      </c>
      <c r="X73" s="97"/>
      <c r="Y73" s="98"/>
      <c r="AC73" s="99"/>
      <c r="AZ73" s="100" t="s">
        <v>1</v>
      </c>
    </row>
    <row r="74" customFormat="false" ht="16.5" hidden="false" customHeight="true" outlineLevel="0" collapsed="false">
      <c r="A74" s="85" t="s">
        <v>140</v>
      </c>
      <c r="B74" s="85" t="s">
        <v>141</v>
      </c>
      <c r="C74" s="86" t="n">
        <v>4301011462</v>
      </c>
      <c r="D74" s="87" t="n">
        <v>4680115881457</v>
      </c>
      <c r="E74" s="87"/>
      <c r="F74" s="88" t="n">
        <v>0.75</v>
      </c>
      <c r="G74" s="89" t="n">
        <v>6</v>
      </c>
      <c r="H74" s="88" t="n">
        <v>4.5</v>
      </c>
      <c r="I74" s="88" t="n">
        <v>4.74</v>
      </c>
      <c r="J74" s="89" t="n">
        <v>120</v>
      </c>
      <c r="K74" s="90" t="s">
        <v>123</v>
      </c>
      <c r="L74" s="89" t="n">
        <v>50</v>
      </c>
      <c r="M74" s="91" t="str">
        <f aca="false"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91"/>
      <c r="O74" s="91"/>
      <c r="P74" s="91"/>
      <c r="Q74" s="91"/>
      <c r="R74" s="92"/>
      <c r="S74" s="92"/>
      <c r="T74" s="93" t="s">
        <v>63</v>
      </c>
      <c r="U74" s="94" t="n">
        <v>0</v>
      </c>
      <c r="V74" s="95" t="n">
        <f aca="false">IFERROR(IF(U74="",0,CEILING((U74/$H74),1)*$H74),"")</f>
        <v>0</v>
      </c>
      <c r="W74" s="96" t="str">
        <f aca="false">IFERROR(IF(V74=0,"",ROUNDUP(V74/H74,0)*0.00937),"")</f>
        <v/>
      </c>
      <c r="X74" s="97"/>
      <c r="Y74" s="98"/>
      <c r="AC74" s="99"/>
      <c r="AZ74" s="100" t="s">
        <v>1</v>
      </c>
    </row>
    <row r="75" customFormat="false" ht="12.75" hidden="false" customHeight="false" outlineLevel="0" collapsed="false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2" t="s">
        <v>64</v>
      </c>
      <c r="N75" s="102"/>
      <c r="O75" s="102"/>
      <c r="P75" s="102"/>
      <c r="Q75" s="102"/>
      <c r="R75" s="102"/>
      <c r="S75" s="102"/>
      <c r="T75" s="103" t="s">
        <v>65</v>
      </c>
      <c r="U75" s="104" t="n">
        <f aca="false"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104" t="n">
        <f aca="false"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104" t="n">
        <f aca="false"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105"/>
      <c r="Y75" s="105"/>
    </row>
    <row r="76" customFormat="false" ht="12.75" hidden="false" customHeight="false" outlineLevel="0" collapsed="false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2" t="s">
        <v>64</v>
      </c>
      <c r="N76" s="102"/>
      <c r="O76" s="102"/>
      <c r="P76" s="102"/>
      <c r="Q76" s="102"/>
      <c r="R76" s="102"/>
      <c r="S76" s="102"/>
      <c r="T76" s="103" t="s">
        <v>63</v>
      </c>
      <c r="U76" s="104" t="n">
        <f aca="false">IFERROR(SUM(U59:U74),"0")</f>
        <v>0</v>
      </c>
      <c r="V76" s="104" t="n">
        <f aca="false">IFERROR(SUM(V59:V74),"0")</f>
        <v>0</v>
      </c>
      <c r="W76" s="103"/>
      <c r="X76" s="105"/>
      <c r="Y76" s="105"/>
    </row>
    <row r="77" customFormat="false" ht="14.25" hidden="false" customHeight="true" outlineLevel="0" collapsed="false">
      <c r="A77" s="83" t="s">
        <v>93</v>
      </c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4"/>
      <c r="Y77" s="84"/>
    </row>
    <row r="78" customFormat="false" ht="27" hidden="false" customHeight="true" outlineLevel="0" collapsed="false">
      <c r="A78" s="85" t="s">
        <v>142</v>
      </c>
      <c r="B78" s="85" t="s">
        <v>143</v>
      </c>
      <c r="C78" s="86" t="n">
        <v>4301020258</v>
      </c>
      <c r="D78" s="87" t="n">
        <v>4680115882775</v>
      </c>
      <c r="E78" s="87"/>
      <c r="F78" s="88" t="n">
        <v>0.3</v>
      </c>
      <c r="G78" s="89" t="n">
        <v>8</v>
      </c>
      <c r="H78" s="88" t="n">
        <v>2.4</v>
      </c>
      <c r="I78" s="88" t="n">
        <v>2.5</v>
      </c>
      <c r="J78" s="89" t="n">
        <v>234</v>
      </c>
      <c r="K78" s="90" t="s">
        <v>123</v>
      </c>
      <c r="L78" s="89" t="n">
        <v>50</v>
      </c>
      <c r="M78" s="106" t="s">
        <v>144</v>
      </c>
      <c r="N78" s="106"/>
      <c r="O78" s="106"/>
      <c r="P78" s="106"/>
      <c r="Q78" s="106"/>
      <c r="R78" s="92"/>
      <c r="S78" s="92"/>
      <c r="T78" s="93" t="s">
        <v>63</v>
      </c>
      <c r="U78" s="94" t="n">
        <v>0</v>
      </c>
      <c r="V78" s="95" t="n">
        <f aca="false">IFERROR(IF(U78="",0,CEILING((U78/$H78),1)*$H78),"")</f>
        <v>0</v>
      </c>
      <c r="W78" s="96" t="str">
        <f aca="false">IFERROR(IF(V78=0,"",ROUNDUP(V78/H78,0)*0.00502),"")</f>
        <v/>
      </c>
      <c r="X78" s="97"/>
      <c r="Y78" s="98" t="s">
        <v>145</v>
      </c>
      <c r="AC78" s="99"/>
      <c r="AZ78" s="100" t="s">
        <v>1</v>
      </c>
    </row>
    <row r="79" customFormat="false" ht="27" hidden="false" customHeight="true" outlineLevel="0" collapsed="false">
      <c r="A79" s="85" t="s">
        <v>146</v>
      </c>
      <c r="B79" s="85" t="s">
        <v>147</v>
      </c>
      <c r="C79" s="86" t="n">
        <v>4301020189</v>
      </c>
      <c r="D79" s="87" t="n">
        <v>4607091384789</v>
      </c>
      <c r="E79" s="87"/>
      <c r="F79" s="88" t="n">
        <v>1</v>
      </c>
      <c r="G79" s="89" t="n">
        <v>6</v>
      </c>
      <c r="H79" s="88" t="n">
        <v>6</v>
      </c>
      <c r="I79" s="88" t="n">
        <v>6.36</v>
      </c>
      <c r="J79" s="89" t="n">
        <v>104</v>
      </c>
      <c r="K79" s="90" t="s">
        <v>96</v>
      </c>
      <c r="L79" s="89" t="n">
        <v>45</v>
      </c>
      <c r="M79" s="106" t="s">
        <v>148</v>
      </c>
      <c r="N79" s="106"/>
      <c r="O79" s="106"/>
      <c r="P79" s="106"/>
      <c r="Q79" s="106"/>
      <c r="R79" s="92"/>
      <c r="S79" s="92"/>
      <c r="T79" s="93" t="s">
        <v>63</v>
      </c>
      <c r="U79" s="94" t="n">
        <v>0</v>
      </c>
      <c r="V79" s="95" t="n">
        <f aca="false">IFERROR(IF(U79="",0,CEILING((U79/$H79),1)*$H79),"")</f>
        <v>0</v>
      </c>
      <c r="W79" s="96" t="str">
        <f aca="false">IFERROR(IF(V79=0,"",ROUNDUP(V79/H79,0)*0.01196),"")</f>
        <v/>
      </c>
      <c r="X79" s="97"/>
      <c r="Y79" s="98"/>
      <c r="AC79" s="99"/>
      <c r="AZ79" s="100" t="s">
        <v>1</v>
      </c>
    </row>
    <row r="80" customFormat="false" ht="16.5" hidden="false" customHeight="true" outlineLevel="0" collapsed="false">
      <c r="A80" s="85" t="s">
        <v>149</v>
      </c>
      <c r="B80" s="85" t="s">
        <v>150</v>
      </c>
      <c r="C80" s="86" t="n">
        <v>4301020235</v>
      </c>
      <c r="D80" s="87" t="n">
        <v>4680115881488</v>
      </c>
      <c r="E80" s="87"/>
      <c r="F80" s="88" t="n">
        <v>1.35</v>
      </c>
      <c r="G80" s="89" t="n">
        <v>8</v>
      </c>
      <c r="H80" s="88" t="n">
        <v>10.8</v>
      </c>
      <c r="I80" s="88" t="n">
        <v>11.28</v>
      </c>
      <c r="J80" s="89" t="n">
        <v>48</v>
      </c>
      <c r="K80" s="90" t="s">
        <v>96</v>
      </c>
      <c r="L80" s="89" t="n">
        <v>50</v>
      </c>
      <c r="M80" s="91" t="str">
        <f aca="false"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91"/>
      <c r="O80" s="91"/>
      <c r="P80" s="91"/>
      <c r="Q80" s="91"/>
      <c r="R80" s="92"/>
      <c r="S80" s="92"/>
      <c r="T80" s="93" t="s">
        <v>63</v>
      </c>
      <c r="U80" s="94" t="n">
        <v>0</v>
      </c>
      <c r="V80" s="95" t="n">
        <f aca="false">IFERROR(IF(U80="",0,CEILING((U80/$H80),1)*$H80),"")</f>
        <v>0</v>
      </c>
      <c r="W80" s="96" t="str">
        <f aca="false">IFERROR(IF(V80=0,"",ROUNDUP(V80/H80,0)*0.02175),"")</f>
        <v/>
      </c>
      <c r="X80" s="97"/>
      <c r="Y80" s="98"/>
      <c r="AC80" s="99"/>
      <c r="AZ80" s="100" t="s">
        <v>1</v>
      </c>
    </row>
    <row r="81" customFormat="false" ht="27" hidden="false" customHeight="true" outlineLevel="0" collapsed="false">
      <c r="A81" s="85" t="s">
        <v>151</v>
      </c>
      <c r="B81" s="85" t="s">
        <v>152</v>
      </c>
      <c r="C81" s="86" t="n">
        <v>4301020183</v>
      </c>
      <c r="D81" s="87" t="n">
        <v>4607091384765</v>
      </c>
      <c r="E81" s="87"/>
      <c r="F81" s="88" t="n">
        <v>0.42</v>
      </c>
      <c r="G81" s="89" t="n">
        <v>6</v>
      </c>
      <c r="H81" s="88" t="n">
        <v>2.52</v>
      </c>
      <c r="I81" s="88" t="n">
        <v>2.72</v>
      </c>
      <c r="J81" s="89" t="n">
        <v>156</v>
      </c>
      <c r="K81" s="90" t="s">
        <v>96</v>
      </c>
      <c r="L81" s="89" t="n">
        <v>45</v>
      </c>
      <c r="M81" s="106" t="s">
        <v>153</v>
      </c>
      <c r="N81" s="106"/>
      <c r="O81" s="106"/>
      <c r="P81" s="106"/>
      <c r="Q81" s="106"/>
      <c r="R81" s="92"/>
      <c r="S81" s="92"/>
      <c r="T81" s="93" t="s">
        <v>63</v>
      </c>
      <c r="U81" s="94" t="n">
        <v>0</v>
      </c>
      <c r="V81" s="95" t="n">
        <f aca="false">IFERROR(IF(U81="",0,CEILING((U81/$H81),1)*$H81),"")</f>
        <v>0</v>
      </c>
      <c r="W81" s="96" t="str">
        <f aca="false">IFERROR(IF(V81=0,"",ROUNDUP(V81/H81,0)*0.00753),"")</f>
        <v/>
      </c>
      <c r="X81" s="97"/>
      <c r="Y81" s="98"/>
      <c r="AC81" s="99"/>
      <c r="AZ81" s="100" t="s">
        <v>1</v>
      </c>
    </row>
    <row r="82" customFormat="false" ht="27" hidden="false" customHeight="true" outlineLevel="0" collapsed="false">
      <c r="A82" s="85" t="s">
        <v>154</v>
      </c>
      <c r="B82" s="85" t="s">
        <v>155</v>
      </c>
      <c r="C82" s="86" t="n">
        <v>4301020217</v>
      </c>
      <c r="D82" s="87" t="n">
        <v>4680115880658</v>
      </c>
      <c r="E82" s="87"/>
      <c r="F82" s="88" t="n">
        <v>0.4</v>
      </c>
      <c r="G82" s="89" t="n">
        <v>6</v>
      </c>
      <c r="H82" s="88" t="n">
        <v>2.4</v>
      </c>
      <c r="I82" s="88" t="n">
        <v>2.6</v>
      </c>
      <c r="J82" s="89" t="n">
        <v>156</v>
      </c>
      <c r="K82" s="90" t="s">
        <v>96</v>
      </c>
      <c r="L82" s="89" t="n">
        <v>50</v>
      </c>
      <c r="M82" s="91" t="str">
        <f aca="false"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91"/>
      <c r="O82" s="91"/>
      <c r="P82" s="91"/>
      <c r="Q82" s="91"/>
      <c r="R82" s="92"/>
      <c r="S82" s="92"/>
      <c r="T82" s="93" t="s">
        <v>63</v>
      </c>
      <c r="U82" s="94" t="n">
        <v>0</v>
      </c>
      <c r="V82" s="95" t="n">
        <f aca="false">IFERROR(IF(U82="",0,CEILING((U82/$H82),1)*$H82),"")</f>
        <v>0</v>
      </c>
      <c r="W82" s="96" t="str">
        <f aca="false">IFERROR(IF(V82=0,"",ROUNDUP(V82/H82,0)*0.00753),"")</f>
        <v/>
      </c>
      <c r="X82" s="97"/>
      <c r="Y82" s="98"/>
      <c r="AC82" s="99"/>
      <c r="AZ82" s="100" t="s">
        <v>1</v>
      </c>
    </row>
    <row r="83" customFormat="false" ht="27" hidden="false" customHeight="true" outlineLevel="0" collapsed="false">
      <c r="A83" s="85" t="s">
        <v>156</v>
      </c>
      <c r="B83" s="85" t="s">
        <v>157</v>
      </c>
      <c r="C83" s="86" t="n">
        <v>4301020223</v>
      </c>
      <c r="D83" s="87" t="n">
        <v>4607091381962</v>
      </c>
      <c r="E83" s="87"/>
      <c r="F83" s="88" t="n">
        <v>0.5</v>
      </c>
      <c r="G83" s="89" t="n">
        <v>6</v>
      </c>
      <c r="H83" s="88" t="n">
        <v>3</v>
      </c>
      <c r="I83" s="88" t="n">
        <v>3.2</v>
      </c>
      <c r="J83" s="89" t="n">
        <v>156</v>
      </c>
      <c r="K83" s="90" t="s">
        <v>96</v>
      </c>
      <c r="L83" s="89" t="n">
        <v>50</v>
      </c>
      <c r="M83" s="91" t="str">
        <f aca="false"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91"/>
      <c r="O83" s="91"/>
      <c r="P83" s="91"/>
      <c r="Q83" s="91"/>
      <c r="R83" s="92"/>
      <c r="S83" s="92"/>
      <c r="T83" s="93" t="s">
        <v>63</v>
      </c>
      <c r="U83" s="94" t="n">
        <v>0</v>
      </c>
      <c r="V83" s="95" t="n">
        <f aca="false">IFERROR(IF(U83="",0,CEILING((U83/$H83),1)*$H83),"")</f>
        <v>0</v>
      </c>
      <c r="W83" s="96" t="str">
        <f aca="false">IFERROR(IF(V83=0,"",ROUNDUP(V83/H83,0)*0.00753),"")</f>
        <v/>
      </c>
      <c r="X83" s="97"/>
      <c r="Y83" s="98"/>
      <c r="AC83" s="99"/>
      <c r="AZ83" s="100" t="s">
        <v>1</v>
      </c>
    </row>
    <row r="84" customFormat="false" ht="12.75" hidden="false" customHeight="false" outlineLevel="0" collapsed="false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2" t="s">
        <v>64</v>
      </c>
      <c r="N84" s="102"/>
      <c r="O84" s="102"/>
      <c r="P84" s="102"/>
      <c r="Q84" s="102"/>
      <c r="R84" s="102"/>
      <c r="S84" s="102"/>
      <c r="T84" s="103" t="s">
        <v>65</v>
      </c>
      <c r="U84" s="104" t="n">
        <f aca="false">IFERROR(U78/H78,"0")+IFERROR(U79/H79,"0")+IFERROR(U80/H80,"0")+IFERROR(U81/H81,"0")+IFERROR(U82/H82,"0")+IFERROR(U83/H83,"0")</f>
        <v>0</v>
      </c>
      <c r="V84" s="104" t="n">
        <f aca="false">IFERROR(V78/H78,"0")+IFERROR(V79/H79,"0")+IFERROR(V80/H80,"0")+IFERROR(V81/H81,"0")+IFERROR(V82/H82,"0")+IFERROR(V83/H83,"0")</f>
        <v>0</v>
      </c>
      <c r="W84" s="104" t="n">
        <f aca="false">IFERROR(IF(W78="",0,W78),"0")+IFERROR(IF(W79="",0,W79),"0")+IFERROR(IF(W80="",0,W80),"0")+IFERROR(IF(W81="",0,W81),"0")+IFERROR(IF(W82="",0,W82),"0")+IFERROR(IF(W83="",0,W83),"0")</f>
        <v>0</v>
      </c>
      <c r="X84" s="105"/>
      <c r="Y84" s="105"/>
    </row>
    <row r="85" customFormat="false" ht="12.75" hidden="false" customHeight="false" outlineLevel="0" collapsed="false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2" t="s">
        <v>64</v>
      </c>
      <c r="N85" s="102"/>
      <c r="O85" s="102"/>
      <c r="P85" s="102"/>
      <c r="Q85" s="102"/>
      <c r="R85" s="102"/>
      <c r="S85" s="102"/>
      <c r="T85" s="103" t="s">
        <v>63</v>
      </c>
      <c r="U85" s="104" t="n">
        <f aca="false">IFERROR(SUM(U78:U83),"0")</f>
        <v>0</v>
      </c>
      <c r="V85" s="104" t="n">
        <f aca="false">IFERROR(SUM(V78:V83),"0")</f>
        <v>0</v>
      </c>
      <c r="W85" s="103"/>
      <c r="X85" s="105"/>
      <c r="Y85" s="105"/>
    </row>
    <row r="86" customFormat="false" ht="14.25" hidden="false" customHeight="true" outlineLevel="0" collapsed="false">
      <c r="A86" s="83" t="s">
        <v>59</v>
      </c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4"/>
      <c r="Y86" s="84"/>
    </row>
    <row r="87" customFormat="false" ht="16.5" hidden="false" customHeight="true" outlineLevel="0" collapsed="false">
      <c r="A87" s="85" t="s">
        <v>158</v>
      </c>
      <c r="B87" s="85" t="s">
        <v>159</v>
      </c>
      <c r="C87" s="86" t="n">
        <v>4301030895</v>
      </c>
      <c r="D87" s="87" t="n">
        <v>4607091387667</v>
      </c>
      <c r="E87" s="87"/>
      <c r="F87" s="88" t="n">
        <v>0.9</v>
      </c>
      <c r="G87" s="89" t="n">
        <v>10</v>
      </c>
      <c r="H87" s="88" t="n">
        <v>9</v>
      </c>
      <c r="I87" s="88" t="n">
        <v>9.63</v>
      </c>
      <c r="J87" s="89" t="n">
        <v>56</v>
      </c>
      <c r="K87" s="90" t="s">
        <v>96</v>
      </c>
      <c r="L87" s="89" t="n">
        <v>40</v>
      </c>
      <c r="M87" s="91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91"/>
      <c r="O87" s="91"/>
      <c r="P87" s="91"/>
      <c r="Q87" s="91"/>
      <c r="R87" s="92"/>
      <c r="S87" s="92"/>
      <c r="T87" s="93" t="s">
        <v>63</v>
      </c>
      <c r="U87" s="94" t="n">
        <v>0</v>
      </c>
      <c r="V87" s="95" t="n">
        <f aca="false">IFERROR(IF(U87="",0,CEILING((U87/$H87),1)*$H87),"")</f>
        <v>0</v>
      </c>
      <c r="W87" s="96" t="str">
        <f aca="false">IFERROR(IF(V87=0,"",ROUNDUP(V87/H87,0)*0.02175),"")</f>
        <v/>
      </c>
      <c r="X87" s="97"/>
      <c r="Y87" s="98"/>
      <c r="AC87" s="99"/>
      <c r="AZ87" s="100" t="s">
        <v>1</v>
      </c>
    </row>
    <row r="88" customFormat="false" ht="27" hidden="false" customHeight="true" outlineLevel="0" collapsed="false">
      <c r="A88" s="85" t="s">
        <v>160</v>
      </c>
      <c r="B88" s="85" t="s">
        <v>161</v>
      </c>
      <c r="C88" s="86" t="n">
        <v>4301030961</v>
      </c>
      <c r="D88" s="87" t="n">
        <v>4607091387636</v>
      </c>
      <c r="E88" s="87"/>
      <c r="F88" s="88" t="n">
        <v>0.7</v>
      </c>
      <c r="G88" s="89" t="n">
        <v>6</v>
      </c>
      <c r="H88" s="88" t="n">
        <v>4.2</v>
      </c>
      <c r="I88" s="88" t="n">
        <v>4.5</v>
      </c>
      <c r="J88" s="89" t="n">
        <v>120</v>
      </c>
      <c r="K88" s="90" t="s">
        <v>62</v>
      </c>
      <c r="L88" s="89" t="n">
        <v>40</v>
      </c>
      <c r="M88" s="91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91"/>
      <c r="O88" s="91"/>
      <c r="P88" s="91"/>
      <c r="Q88" s="91"/>
      <c r="R88" s="92"/>
      <c r="S88" s="92"/>
      <c r="T88" s="93" t="s">
        <v>63</v>
      </c>
      <c r="U88" s="94" t="n">
        <v>0</v>
      </c>
      <c r="V88" s="95" t="n">
        <f aca="false">IFERROR(IF(U88="",0,CEILING((U88/$H88),1)*$H88),"")</f>
        <v>0</v>
      </c>
      <c r="W88" s="96" t="str">
        <f aca="false">IFERROR(IF(V88=0,"",ROUNDUP(V88/H88,0)*0.00937),"")</f>
        <v/>
      </c>
      <c r="X88" s="97"/>
      <c r="Y88" s="98"/>
      <c r="AC88" s="99"/>
      <c r="AZ88" s="100" t="s">
        <v>1</v>
      </c>
    </row>
    <row r="89" customFormat="false" ht="27" hidden="false" customHeight="true" outlineLevel="0" collapsed="false">
      <c r="A89" s="85" t="s">
        <v>162</v>
      </c>
      <c r="B89" s="85" t="s">
        <v>163</v>
      </c>
      <c r="C89" s="86" t="n">
        <v>4301031078</v>
      </c>
      <c r="D89" s="87" t="n">
        <v>4607091384727</v>
      </c>
      <c r="E89" s="87"/>
      <c r="F89" s="88" t="n">
        <v>0.8</v>
      </c>
      <c r="G89" s="89" t="n">
        <v>6</v>
      </c>
      <c r="H89" s="88" t="n">
        <v>4.8</v>
      </c>
      <c r="I89" s="88" t="n">
        <v>5.16</v>
      </c>
      <c r="J89" s="89" t="n">
        <v>104</v>
      </c>
      <c r="K89" s="90" t="s">
        <v>62</v>
      </c>
      <c r="L89" s="89" t="n">
        <v>45</v>
      </c>
      <c r="M89" s="91" t="str">
        <f aca="false"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91"/>
      <c r="O89" s="91"/>
      <c r="P89" s="91"/>
      <c r="Q89" s="91"/>
      <c r="R89" s="92"/>
      <c r="S89" s="92"/>
      <c r="T89" s="93" t="s">
        <v>63</v>
      </c>
      <c r="U89" s="94" t="n">
        <v>0</v>
      </c>
      <c r="V89" s="95" t="n">
        <f aca="false">IFERROR(IF(U89="",0,CEILING((U89/$H89),1)*$H89),"")</f>
        <v>0</v>
      </c>
      <c r="W89" s="96" t="str">
        <f aca="false">IFERROR(IF(V89=0,"",ROUNDUP(V89/H89,0)*0.01196),"")</f>
        <v/>
      </c>
      <c r="X89" s="97"/>
      <c r="Y89" s="98"/>
      <c r="AC89" s="99"/>
      <c r="AZ89" s="100" t="s">
        <v>1</v>
      </c>
    </row>
    <row r="90" customFormat="false" ht="27" hidden="false" customHeight="true" outlineLevel="0" collapsed="false">
      <c r="A90" s="85" t="s">
        <v>164</v>
      </c>
      <c r="B90" s="85" t="s">
        <v>165</v>
      </c>
      <c r="C90" s="86" t="n">
        <v>4301031080</v>
      </c>
      <c r="D90" s="87" t="n">
        <v>4607091386745</v>
      </c>
      <c r="E90" s="87"/>
      <c r="F90" s="88" t="n">
        <v>0.8</v>
      </c>
      <c r="G90" s="89" t="n">
        <v>6</v>
      </c>
      <c r="H90" s="88" t="n">
        <v>4.8</v>
      </c>
      <c r="I90" s="88" t="n">
        <v>5.16</v>
      </c>
      <c r="J90" s="89" t="n">
        <v>104</v>
      </c>
      <c r="K90" s="90" t="s">
        <v>62</v>
      </c>
      <c r="L90" s="89" t="n">
        <v>45</v>
      </c>
      <c r="M90" s="91" t="str">
        <f aca="false"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91"/>
      <c r="O90" s="91"/>
      <c r="P90" s="91"/>
      <c r="Q90" s="91"/>
      <c r="R90" s="92"/>
      <c r="S90" s="92"/>
      <c r="T90" s="93" t="s">
        <v>63</v>
      </c>
      <c r="U90" s="94" t="n">
        <v>0</v>
      </c>
      <c r="V90" s="95" t="n">
        <f aca="false">IFERROR(IF(U90="",0,CEILING((U90/$H90),1)*$H90),"")</f>
        <v>0</v>
      </c>
      <c r="W90" s="96" t="str">
        <f aca="false">IFERROR(IF(V90=0,"",ROUNDUP(V90/H90,0)*0.01196),"")</f>
        <v/>
      </c>
      <c r="X90" s="97"/>
      <c r="Y90" s="98"/>
      <c r="AC90" s="99"/>
      <c r="AZ90" s="100" t="s">
        <v>1</v>
      </c>
    </row>
    <row r="91" customFormat="false" ht="16.5" hidden="false" customHeight="true" outlineLevel="0" collapsed="false">
      <c r="A91" s="85" t="s">
        <v>166</v>
      </c>
      <c r="B91" s="85" t="s">
        <v>167</v>
      </c>
      <c r="C91" s="86" t="n">
        <v>4301030963</v>
      </c>
      <c r="D91" s="87" t="n">
        <v>4607091382426</v>
      </c>
      <c r="E91" s="87"/>
      <c r="F91" s="88" t="n">
        <v>0.9</v>
      </c>
      <c r="G91" s="89" t="n">
        <v>10</v>
      </c>
      <c r="H91" s="88" t="n">
        <v>9</v>
      </c>
      <c r="I91" s="88" t="n">
        <v>9.63</v>
      </c>
      <c r="J91" s="89" t="n">
        <v>56</v>
      </c>
      <c r="K91" s="90" t="s">
        <v>62</v>
      </c>
      <c r="L91" s="89" t="n">
        <v>40</v>
      </c>
      <c r="M91" s="91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91"/>
      <c r="O91" s="91"/>
      <c r="P91" s="91"/>
      <c r="Q91" s="91"/>
      <c r="R91" s="92"/>
      <c r="S91" s="92"/>
      <c r="T91" s="93" t="s">
        <v>63</v>
      </c>
      <c r="U91" s="94" t="n">
        <v>0</v>
      </c>
      <c r="V91" s="95" t="n">
        <f aca="false">IFERROR(IF(U91="",0,CEILING((U91/$H91),1)*$H91),"")</f>
        <v>0</v>
      </c>
      <c r="W91" s="96" t="str">
        <f aca="false">IFERROR(IF(V91=0,"",ROUNDUP(V91/H91,0)*0.02175),"")</f>
        <v/>
      </c>
      <c r="X91" s="97"/>
      <c r="Y91" s="98"/>
      <c r="AC91" s="99"/>
      <c r="AZ91" s="100" t="s">
        <v>1</v>
      </c>
    </row>
    <row r="92" customFormat="false" ht="27" hidden="false" customHeight="true" outlineLevel="0" collapsed="false">
      <c r="A92" s="85" t="s">
        <v>168</v>
      </c>
      <c r="B92" s="85" t="s">
        <v>169</v>
      </c>
      <c r="C92" s="86" t="n">
        <v>4301030962</v>
      </c>
      <c r="D92" s="87" t="n">
        <v>4607091386547</v>
      </c>
      <c r="E92" s="87"/>
      <c r="F92" s="88" t="n">
        <v>0.35</v>
      </c>
      <c r="G92" s="89" t="n">
        <v>8</v>
      </c>
      <c r="H92" s="88" t="n">
        <v>2.8</v>
      </c>
      <c r="I92" s="88" t="n">
        <v>2.94</v>
      </c>
      <c r="J92" s="89" t="n">
        <v>234</v>
      </c>
      <c r="K92" s="90" t="s">
        <v>62</v>
      </c>
      <c r="L92" s="89" t="n">
        <v>40</v>
      </c>
      <c r="M92" s="91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91"/>
      <c r="O92" s="91"/>
      <c r="P92" s="91"/>
      <c r="Q92" s="91"/>
      <c r="R92" s="92"/>
      <c r="S92" s="92"/>
      <c r="T92" s="93" t="s">
        <v>63</v>
      </c>
      <c r="U92" s="94" t="n">
        <v>0</v>
      </c>
      <c r="V92" s="95" t="n">
        <f aca="false">IFERROR(IF(U92="",0,CEILING((U92/$H92),1)*$H92),"")</f>
        <v>0</v>
      </c>
      <c r="W92" s="96" t="str">
        <f aca="false">IFERROR(IF(V92=0,"",ROUNDUP(V92/H92,0)*0.00502),"")</f>
        <v/>
      </c>
      <c r="X92" s="97"/>
      <c r="Y92" s="98"/>
      <c r="AC92" s="99"/>
      <c r="AZ92" s="100" t="s">
        <v>1</v>
      </c>
    </row>
    <row r="93" customFormat="false" ht="27" hidden="false" customHeight="true" outlineLevel="0" collapsed="false">
      <c r="A93" s="85" t="s">
        <v>170</v>
      </c>
      <c r="B93" s="85" t="s">
        <v>171</v>
      </c>
      <c r="C93" s="86" t="n">
        <v>4301031077</v>
      </c>
      <c r="D93" s="87" t="n">
        <v>4607091384703</v>
      </c>
      <c r="E93" s="87"/>
      <c r="F93" s="88" t="n">
        <v>0.35</v>
      </c>
      <c r="G93" s="89" t="n">
        <v>6</v>
      </c>
      <c r="H93" s="88" t="n">
        <v>2.1</v>
      </c>
      <c r="I93" s="88" t="n">
        <v>2.2</v>
      </c>
      <c r="J93" s="89" t="n">
        <v>234</v>
      </c>
      <c r="K93" s="90" t="s">
        <v>62</v>
      </c>
      <c r="L93" s="89" t="n">
        <v>45</v>
      </c>
      <c r="M93" s="91" t="str">
        <f aca="false"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91"/>
      <c r="O93" s="91"/>
      <c r="P93" s="91"/>
      <c r="Q93" s="91"/>
      <c r="R93" s="92"/>
      <c r="S93" s="92"/>
      <c r="T93" s="93" t="s">
        <v>63</v>
      </c>
      <c r="U93" s="94" t="n">
        <v>0</v>
      </c>
      <c r="V93" s="95" t="n">
        <f aca="false">IFERROR(IF(U93="",0,CEILING((U93/$H93),1)*$H93),"")</f>
        <v>0</v>
      </c>
      <c r="W93" s="96" t="str">
        <f aca="false">IFERROR(IF(V93=0,"",ROUNDUP(V93/H93,0)*0.00502),"")</f>
        <v/>
      </c>
      <c r="X93" s="97"/>
      <c r="Y93" s="98"/>
      <c r="AC93" s="99"/>
      <c r="AZ93" s="100" t="s">
        <v>1</v>
      </c>
    </row>
    <row r="94" customFormat="false" ht="27" hidden="false" customHeight="true" outlineLevel="0" collapsed="false">
      <c r="A94" s="85" t="s">
        <v>172</v>
      </c>
      <c r="B94" s="85" t="s">
        <v>173</v>
      </c>
      <c r="C94" s="86" t="n">
        <v>4301031079</v>
      </c>
      <c r="D94" s="87" t="n">
        <v>4607091384734</v>
      </c>
      <c r="E94" s="87"/>
      <c r="F94" s="88" t="n">
        <v>0.35</v>
      </c>
      <c r="G94" s="89" t="n">
        <v>6</v>
      </c>
      <c r="H94" s="88" t="n">
        <v>2.1</v>
      </c>
      <c r="I94" s="88" t="n">
        <v>2.2</v>
      </c>
      <c r="J94" s="89" t="n">
        <v>234</v>
      </c>
      <c r="K94" s="90" t="s">
        <v>62</v>
      </c>
      <c r="L94" s="89" t="n">
        <v>45</v>
      </c>
      <c r="M94" s="91" t="str">
        <f aca="false"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91"/>
      <c r="O94" s="91"/>
      <c r="P94" s="91"/>
      <c r="Q94" s="91"/>
      <c r="R94" s="92"/>
      <c r="S94" s="92"/>
      <c r="T94" s="93" t="s">
        <v>63</v>
      </c>
      <c r="U94" s="94" t="n">
        <v>0</v>
      </c>
      <c r="V94" s="95" t="n">
        <f aca="false">IFERROR(IF(U94="",0,CEILING((U94/$H94),1)*$H94),"")</f>
        <v>0</v>
      </c>
      <c r="W94" s="96" t="str">
        <f aca="false">IFERROR(IF(V94=0,"",ROUNDUP(V94/H94,0)*0.00502),"")</f>
        <v/>
      </c>
      <c r="X94" s="97"/>
      <c r="Y94" s="98"/>
      <c r="AC94" s="99"/>
      <c r="AZ94" s="100" t="s">
        <v>1</v>
      </c>
    </row>
    <row r="95" customFormat="false" ht="27" hidden="false" customHeight="true" outlineLevel="0" collapsed="false">
      <c r="A95" s="85" t="s">
        <v>174</v>
      </c>
      <c r="B95" s="85" t="s">
        <v>175</v>
      </c>
      <c r="C95" s="86" t="n">
        <v>4301030964</v>
      </c>
      <c r="D95" s="87" t="n">
        <v>4607091382464</v>
      </c>
      <c r="E95" s="87"/>
      <c r="F95" s="88" t="n">
        <v>0.35</v>
      </c>
      <c r="G95" s="89" t="n">
        <v>8</v>
      </c>
      <c r="H95" s="88" t="n">
        <v>2.8</v>
      </c>
      <c r="I95" s="88" t="n">
        <v>2.964</v>
      </c>
      <c r="J95" s="89" t="n">
        <v>234</v>
      </c>
      <c r="K95" s="90" t="s">
        <v>62</v>
      </c>
      <c r="L95" s="89" t="n">
        <v>40</v>
      </c>
      <c r="M95" s="91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91"/>
      <c r="O95" s="91"/>
      <c r="P95" s="91"/>
      <c r="Q95" s="91"/>
      <c r="R95" s="92"/>
      <c r="S95" s="92"/>
      <c r="T95" s="93" t="s">
        <v>63</v>
      </c>
      <c r="U95" s="94" t="n">
        <v>0</v>
      </c>
      <c r="V95" s="95" t="n">
        <f aca="false">IFERROR(IF(U95="",0,CEILING((U95/$H95),1)*$H95),"")</f>
        <v>0</v>
      </c>
      <c r="W95" s="96" t="str">
        <f aca="false">IFERROR(IF(V95=0,"",ROUNDUP(V95/H95,0)*0.00502),"")</f>
        <v/>
      </c>
      <c r="X95" s="97"/>
      <c r="Y95" s="98"/>
      <c r="AC95" s="99"/>
      <c r="AZ95" s="100" t="s">
        <v>1</v>
      </c>
    </row>
    <row r="96" customFormat="false" ht="12.75" hidden="false" customHeight="false" outlineLevel="0" collapsed="false">
      <c r="A96" s="101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2" t="s">
        <v>64</v>
      </c>
      <c r="N96" s="102"/>
      <c r="O96" s="102"/>
      <c r="P96" s="102"/>
      <c r="Q96" s="102"/>
      <c r="R96" s="102"/>
      <c r="S96" s="102"/>
      <c r="T96" s="103" t="s">
        <v>65</v>
      </c>
      <c r="U96" s="104" t="n">
        <f aca="false">IFERROR(U87/H87,"0")+IFERROR(U88/H88,"0")+IFERROR(U89/H89,"0")+IFERROR(U90/H90,"0")+IFERROR(U91/H91,"0")+IFERROR(U92/H92,"0")+IFERROR(U93/H93,"0")+IFERROR(U94/H94,"0")+IFERROR(U95/H95,"0")</f>
        <v>0</v>
      </c>
      <c r="V96" s="104" t="n">
        <f aca="false">IFERROR(V87/H87,"0")+IFERROR(V88/H88,"0")+IFERROR(V89/H89,"0")+IFERROR(V90/H90,"0")+IFERROR(V91/H91,"0")+IFERROR(V92/H92,"0")+IFERROR(V93/H93,"0")+IFERROR(V94/H94,"0")+IFERROR(V95/H95,"0")</f>
        <v>0</v>
      </c>
      <c r="W96" s="104" t="n">
        <f aca="false"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105"/>
      <c r="Y96" s="105"/>
    </row>
    <row r="97" customFormat="false" ht="12.75" hidden="false" customHeight="false" outlineLevel="0" collapsed="false">
      <c r="A97" s="101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2" t="s">
        <v>64</v>
      </c>
      <c r="N97" s="102"/>
      <c r="O97" s="102"/>
      <c r="P97" s="102"/>
      <c r="Q97" s="102"/>
      <c r="R97" s="102"/>
      <c r="S97" s="102"/>
      <c r="T97" s="103" t="s">
        <v>63</v>
      </c>
      <c r="U97" s="104" t="n">
        <f aca="false">IFERROR(SUM(U87:U95),"0")</f>
        <v>0</v>
      </c>
      <c r="V97" s="104" t="n">
        <f aca="false">IFERROR(SUM(V87:V95),"0")</f>
        <v>0</v>
      </c>
      <c r="W97" s="103"/>
      <c r="X97" s="105"/>
      <c r="Y97" s="105"/>
    </row>
    <row r="98" customFormat="false" ht="14.25" hidden="false" customHeight="true" outlineLevel="0" collapsed="false">
      <c r="A98" s="83" t="s">
        <v>66</v>
      </c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4"/>
      <c r="Y98" s="84"/>
    </row>
    <row r="99" customFormat="false" ht="16.5" hidden="false" customHeight="true" outlineLevel="0" collapsed="false">
      <c r="A99" s="85" t="s">
        <v>176</v>
      </c>
      <c r="B99" s="85" t="s">
        <v>177</v>
      </c>
      <c r="C99" s="86" t="n">
        <v>4301051480</v>
      </c>
      <c r="D99" s="87" t="n">
        <v>4680115882645</v>
      </c>
      <c r="E99" s="87"/>
      <c r="F99" s="88" t="n">
        <v>0.3</v>
      </c>
      <c r="G99" s="89" t="n">
        <v>6</v>
      </c>
      <c r="H99" s="88" t="n">
        <v>1.8</v>
      </c>
      <c r="I99" s="88" t="n">
        <v>2.66</v>
      </c>
      <c r="J99" s="89" t="n">
        <v>156</v>
      </c>
      <c r="K99" s="90" t="s">
        <v>62</v>
      </c>
      <c r="L99" s="89" t="n">
        <v>40</v>
      </c>
      <c r="M99" s="106" t="s">
        <v>178</v>
      </c>
      <c r="N99" s="106"/>
      <c r="O99" s="106"/>
      <c r="P99" s="106"/>
      <c r="Q99" s="106"/>
      <c r="R99" s="92" t="s">
        <v>179</v>
      </c>
      <c r="S99" s="92"/>
      <c r="T99" s="93" t="s">
        <v>63</v>
      </c>
      <c r="U99" s="94" t="n">
        <v>0</v>
      </c>
      <c r="V99" s="95" t="n">
        <f aca="false">IFERROR(IF(U99="",0,CEILING((U99/$H99),1)*$H99),"")</f>
        <v>0</v>
      </c>
      <c r="W99" s="96" t="str">
        <f aca="false">IFERROR(IF(V99=0,"",ROUNDUP(V99/H99,0)*0.00753),"")</f>
        <v/>
      </c>
      <c r="X99" s="97"/>
      <c r="Y99" s="98" t="s">
        <v>145</v>
      </c>
      <c r="AC99" s="99"/>
      <c r="AZ99" s="100" t="s">
        <v>1</v>
      </c>
    </row>
    <row r="100" customFormat="false" ht="27" hidden="false" customHeight="true" outlineLevel="0" collapsed="false">
      <c r="A100" s="85" t="s">
        <v>180</v>
      </c>
      <c r="B100" s="85" t="s">
        <v>181</v>
      </c>
      <c r="C100" s="86" t="n">
        <v>4301051437</v>
      </c>
      <c r="D100" s="87" t="n">
        <v>4607091386967</v>
      </c>
      <c r="E100" s="87"/>
      <c r="F100" s="88" t="n">
        <v>1.35</v>
      </c>
      <c r="G100" s="89" t="n">
        <v>6</v>
      </c>
      <c r="H100" s="88" t="n">
        <v>8.1</v>
      </c>
      <c r="I100" s="88" t="n">
        <v>8.664</v>
      </c>
      <c r="J100" s="89" t="n">
        <v>56</v>
      </c>
      <c r="K100" s="90" t="s">
        <v>123</v>
      </c>
      <c r="L100" s="89" t="n">
        <v>45</v>
      </c>
      <c r="M100" s="106" t="s">
        <v>182</v>
      </c>
      <c r="N100" s="106"/>
      <c r="O100" s="106"/>
      <c r="P100" s="106"/>
      <c r="Q100" s="106"/>
      <c r="R100" s="92"/>
      <c r="S100" s="92"/>
      <c r="T100" s="93" t="s">
        <v>63</v>
      </c>
      <c r="U100" s="94" t="n">
        <v>0</v>
      </c>
      <c r="V100" s="95" t="n">
        <f aca="false">IFERROR(IF(U100="",0,CEILING((U100/$H100),1)*$H100),"")</f>
        <v>0</v>
      </c>
      <c r="W100" s="96" t="str">
        <f aca="false">IFERROR(IF(V100=0,"",ROUNDUP(V100/H100,0)*0.02175),"")</f>
        <v/>
      </c>
      <c r="X100" s="97"/>
      <c r="Y100" s="98"/>
      <c r="AC100" s="99"/>
      <c r="AZ100" s="100" t="s">
        <v>1</v>
      </c>
    </row>
    <row r="101" customFormat="false" ht="16.5" hidden="false" customHeight="true" outlineLevel="0" collapsed="false">
      <c r="A101" s="85" t="s">
        <v>183</v>
      </c>
      <c r="B101" s="85" t="s">
        <v>184</v>
      </c>
      <c r="C101" s="86" t="n">
        <v>4301051311</v>
      </c>
      <c r="D101" s="87" t="n">
        <v>4607091385304</v>
      </c>
      <c r="E101" s="87"/>
      <c r="F101" s="88" t="n">
        <v>1.35</v>
      </c>
      <c r="G101" s="89" t="n">
        <v>6</v>
      </c>
      <c r="H101" s="88" t="n">
        <v>8.1</v>
      </c>
      <c r="I101" s="88" t="n">
        <v>8.664</v>
      </c>
      <c r="J101" s="89" t="n">
        <v>56</v>
      </c>
      <c r="K101" s="90" t="s">
        <v>62</v>
      </c>
      <c r="L101" s="89" t="n">
        <v>40</v>
      </c>
      <c r="M101" s="91" t="str">
        <f aca="false"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91"/>
      <c r="O101" s="91"/>
      <c r="P101" s="91"/>
      <c r="Q101" s="91"/>
      <c r="R101" s="92"/>
      <c r="S101" s="92"/>
      <c r="T101" s="93" t="s">
        <v>63</v>
      </c>
      <c r="U101" s="94" t="n">
        <v>0</v>
      </c>
      <c r="V101" s="95" t="n">
        <f aca="false">IFERROR(IF(U101="",0,CEILING((U101/$H101),1)*$H101),"")</f>
        <v>0</v>
      </c>
      <c r="W101" s="96" t="str">
        <f aca="false">IFERROR(IF(V101=0,"",ROUNDUP(V101/H101,0)*0.02175),"")</f>
        <v/>
      </c>
      <c r="X101" s="97"/>
      <c r="Y101" s="98"/>
      <c r="AC101" s="99"/>
      <c r="AZ101" s="100" t="s">
        <v>1</v>
      </c>
    </row>
    <row r="102" customFormat="false" ht="16.5" hidden="false" customHeight="true" outlineLevel="0" collapsed="false">
      <c r="A102" s="85" t="s">
        <v>185</v>
      </c>
      <c r="B102" s="85" t="s">
        <v>186</v>
      </c>
      <c r="C102" s="86" t="n">
        <v>4301051306</v>
      </c>
      <c r="D102" s="87" t="n">
        <v>4607091386264</v>
      </c>
      <c r="E102" s="87"/>
      <c r="F102" s="88" t="n">
        <v>0.5</v>
      </c>
      <c r="G102" s="89" t="n">
        <v>6</v>
      </c>
      <c r="H102" s="88" t="n">
        <v>3</v>
      </c>
      <c r="I102" s="88" t="n">
        <v>3.278</v>
      </c>
      <c r="J102" s="89" t="n">
        <v>156</v>
      </c>
      <c r="K102" s="90" t="s">
        <v>62</v>
      </c>
      <c r="L102" s="89" t="n">
        <v>31</v>
      </c>
      <c r="M102" s="91" t="str">
        <f aca="false"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91"/>
      <c r="O102" s="91"/>
      <c r="P102" s="91"/>
      <c r="Q102" s="91"/>
      <c r="R102" s="92"/>
      <c r="S102" s="92"/>
      <c r="T102" s="93" t="s">
        <v>63</v>
      </c>
      <c r="U102" s="94" t="n">
        <v>0</v>
      </c>
      <c r="V102" s="95" t="n">
        <f aca="false">IFERROR(IF(U102="",0,CEILING((U102/$H102),1)*$H102),"")</f>
        <v>0</v>
      </c>
      <c r="W102" s="96" t="str">
        <f aca="false">IFERROR(IF(V102=0,"",ROUNDUP(V102/H102,0)*0.00753),"")</f>
        <v/>
      </c>
      <c r="X102" s="97"/>
      <c r="Y102" s="98"/>
      <c r="AC102" s="99"/>
      <c r="AZ102" s="100" t="s">
        <v>1</v>
      </c>
    </row>
    <row r="103" customFormat="false" ht="27" hidden="false" customHeight="true" outlineLevel="0" collapsed="false">
      <c r="A103" s="85" t="s">
        <v>187</v>
      </c>
      <c r="B103" s="85" t="s">
        <v>188</v>
      </c>
      <c r="C103" s="86" t="n">
        <v>4301051436</v>
      </c>
      <c r="D103" s="87" t="n">
        <v>4607091385731</v>
      </c>
      <c r="E103" s="87"/>
      <c r="F103" s="88" t="n">
        <v>0.45</v>
      </c>
      <c r="G103" s="89" t="n">
        <v>6</v>
      </c>
      <c r="H103" s="88" t="n">
        <v>2.7</v>
      </c>
      <c r="I103" s="88" t="n">
        <v>2.972</v>
      </c>
      <c r="J103" s="89" t="n">
        <v>156</v>
      </c>
      <c r="K103" s="90" t="s">
        <v>123</v>
      </c>
      <c r="L103" s="89" t="n">
        <v>45</v>
      </c>
      <c r="M103" s="106" t="s">
        <v>189</v>
      </c>
      <c r="N103" s="106"/>
      <c r="O103" s="106"/>
      <c r="P103" s="106"/>
      <c r="Q103" s="106"/>
      <c r="R103" s="92"/>
      <c r="S103" s="92"/>
      <c r="T103" s="93" t="s">
        <v>63</v>
      </c>
      <c r="U103" s="94" t="n">
        <v>0</v>
      </c>
      <c r="V103" s="95" t="n">
        <f aca="false">IFERROR(IF(U103="",0,CEILING((U103/$H103),1)*$H103),"")</f>
        <v>0</v>
      </c>
      <c r="W103" s="96" t="str">
        <f aca="false">IFERROR(IF(V103=0,"",ROUNDUP(V103/H103,0)*0.00753),"")</f>
        <v/>
      </c>
      <c r="X103" s="97"/>
      <c r="Y103" s="98"/>
      <c r="AC103" s="99"/>
      <c r="AZ103" s="100" t="s">
        <v>1</v>
      </c>
    </row>
    <row r="104" customFormat="false" ht="27" hidden="false" customHeight="true" outlineLevel="0" collapsed="false">
      <c r="A104" s="85" t="s">
        <v>190</v>
      </c>
      <c r="B104" s="85" t="s">
        <v>191</v>
      </c>
      <c r="C104" s="86" t="n">
        <v>4301051439</v>
      </c>
      <c r="D104" s="87" t="n">
        <v>4680115880214</v>
      </c>
      <c r="E104" s="87"/>
      <c r="F104" s="88" t="n">
        <v>0.45</v>
      </c>
      <c r="G104" s="89" t="n">
        <v>6</v>
      </c>
      <c r="H104" s="88" t="n">
        <v>2.7</v>
      </c>
      <c r="I104" s="88" t="n">
        <v>2.988</v>
      </c>
      <c r="J104" s="89" t="n">
        <v>120</v>
      </c>
      <c r="K104" s="90" t="s">
        <v>123</v>
      </c>
      <c r="L104" s="89" t="n">
        <v>45</v>
      </c>
      <c r="M104" s="106" t="s">
        <v>192</v>
      </c>
      <c r="N104" s="106"/>
      <c r="O104" s="106"/>
      <c r="P104" s="106"/>
      <c r="Q104" s="106"/>
      <c r="R104" s="92"/>
      <c r="S104" s="92"/>
      <c r="T104" s="93" t="s">
        <v>63</v>
      </c>
      <c r="U104" s="94" t="n">
        <v>0</v>
      </c>
      <c r="V104" s="95" t="n">
        <f aca="false">IFERROR(IF(U104="",0,CEILING((U104/$H104),1)*$H104),"")</f>
        <v>0</v>
      </c>
      <c r="W104" s="96" t="str">
        <f aca="false">IFERROR(IF(V104=0,"",ROUNDUP(V104/H104,0)*0.00937),"")</f>
        <v/>
      </c>
      <c r="X104" s="97"/>
      <c r="Y104" s="98"/>
      <c r="AC104" s="99"/>
      <c r="AZ104" s="100" t="s">
        <v>1</v>
      </c>
    </row>
    <row r="105" customFormat="false" ht="27" hidden="false" customHeight="true" outlineLevel="0" collapsed="false">
      <c r="A105" s="85" t="s">
        <v>193</v>
      </c>
      <c r="B105" s="85" t="s">
        <v>194</v>
      </c>
      <c r="C105" s="86" t="n">
        <v>4301051438</v>
      </c>
      <c r="D105" s="87" t="n">
        <v>4680115880894</v>
      </c>
      <c r="E105" s="87"/>
      <c r="F105" s="88" t="n">
        <v>0.33</v>
      </c>
      <c r="G105" s="89" t="n">
        <v>6</v>
      </c>
      <c r="H105" s="88" t="n">
        <v>1.98</v>
      </c>
      <c r="I105" s="88" t="n">
        <v>2.258</v>
      </c>
      <c r="J105" s="89" t="n">
        <v>156</v>
      </c>
      <c r="K105" s="90" t="s">
        <v>123</v>
      </c>
      <c r="L105" s="89" t="n">
        <v>45</v>
      </c>
      <c r="M105" s="106" t="s">
        <v>195</v>
      </c>
      <c r="N105" s="106"/>
      <c r="O105" s="106"/>
      <c r="P105" s="106"/>
      <c r="Q105" s="106"/>
      <c r="R105" s="92"/>
      <c r="S105" s="92"/>
      <c r="T105" s="93" t="s">
        <v>63</v>
      </c>
      <c r="U105" s="94" t="n">
        <v>0</v>
      </c>
      <c r="V105" s="95" t="n">
        <f aca="false">IFERROR(IF(U105="",0,CEILING((U105/$H105),1)*$H105),"")</f>
        <v>0</v>
      </c>
      <c r="W105" s="96" t="str">
        <f aca="false">IFERROR(IF(V105=0,"",ROUNDUP(V105/H105,0)*0.00753),"")</f>
        <v/>
      </c>
      <c r="X105" s="97"/>
      <c r="Y105" s="98"/>
      <c r="AC105" s="99"/>
      <c r="AZ105" s="100" t="s">
        <v>1</v>
      </c>
    </row>
    <row r="106" customFormat="false" ht="16.5" hidden="false" customHeight="true" outlineLevel="0" collapsed="false">
      <c r="A106" s="85" t="s">
        <v>196</v>
      </c>
      <c r="B106" s="85" t="s">
        <v>197</v>
      </c>
      <c r="C106" s="86" t="n">
        <v>4301051313</v>
      </c>
      <c r="D106" s="87" t="n">
        <v>4607091385427</v>
      </c>
      <c r="E106" s="87"/>
      <c r="F106" s="88" t="n">
        <v>0.5</v>
      </c>
      <c r="G106" s="89" t="n">
        <v>6</v>
      </c>
      <c r="H106" s="88" t="n">
        <v>3</v>
      </c>
      <c r="I106" s="88" t="n">
        <v>3.272</v>
      </c>
      <c r="J106" s="89" t="n">
        <v>156</v>
      </c>
      <c r="K106" s="90" t="s">
        <v>62</v>
      </c>
      <c r="L106" s="89" t="n">
        <v>40</v>
      </c>
      <c r="M106" s="91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91"/>
      <c r="O106" s="91"/>
      <c r="P106" s="91"/>
      <c r="Q106" s="91"/>
      <c r="R106" s="92"/>
      <c r="S106" s="92"/>
      <c r="T106" s="93" t="s">
        <v>63</v>
      </c>
      <c r="U106" s="94" t="n">
        <v>0</v>
      </c>
      <c r="V106" s="95" t="n">
        <f aca="false">IFERROR(IF(U106="",0,CEILING((U106/$H106),1)*$H106),"")</f>
        <v>0</v>
      </c>
      <c r="W106" s="96" t="str">
        <f aca="false">IFERROR(IF(V106=0,"",ROUNDUP(V106/H106,0)*0.00753),"")</f>
        <v/>
      </c>
      <c r="X106" s="97"/>
      <c r="Y106" s="98"/>
      <c r="AC106" s="99"/>
      <c r="AZ106" s="100" t="s">
        <v>1</v>
      </c>
    </row>
    <row r="107" customFormat="false" ht="12.75" hidden="false" customHeight="false" outlineLevel="0" collapsed="false">
      <c r="A107" s="101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2" t="s">
        <v>64</v>
      </c>
      <c r="N107" s="102"/>
      <c r="O107" s="102"/>
      <c r="P107" s="102"/>
      <c r="Q107" s="102"/>
      <c r="R107" s="102"/>
      <c r="S107" s="102"/>
      <c r="T107" s="103" t="s">
        <v>65</v>
      </c>
      <c r="U107" s="104" t="n">
        <f aca="false">IFERROR(U99/H99,"0")+IFERROR(U100/H100,"0")+IFERROR(U101/H101,"0")+IFERROR(U102/H102,"0")+IFERROR(U103/H103,"0")+IFERROR(U104/H104,"0")+IFERROR(U105/H105,"0")+IFERROR(U106/H106,"0")</f>
        <v>0</v>
      </c>
      <c r="V107" s="104" t="n">
        <f aca="false">IFERROR(V99/H99,"0")+IFERROR(V100/H100,"0")+IFERROR(V101/H101,"0")+IFERROR(V102/H102,"0")+IFERROR(V103/H103,"0")+IFERROR(V104/H104,"0")+IFERROR(V105/H105,"0")+IFERROR(V106/H106,"0")</f>
        <v>0</v>
      </c>
      <c r="W107" s="104" t="n">
        <f aca="false"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105"/>
      <c r="Y107" s="105"/>
    </row>
    <row r="108" customFormat="false" ht="12.75" hidden="false" customHeight="false" outlineLevel="0" collapsed="false">
      <c r="A108" s="101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2" t="s">
        <v>64</v>
      </c>
      <c r="N108" s="102"/>
      <c r="O108" s="102"/>
      <c r="P108" s="102"/>
      <c r="Q108" s="102"/>
      <c r="R108" s="102"/>
      <c r="S108" s="102"/>
      <c r="T108" s="103" t="s">
        <v>63</v>
      </c>
      <c r="U108" s="104" t="n">
        <f aca="false">IFERROR(SUM(U99:U106),"0")</f>
        <v>0</v>
      </c>
      <c r="V108" s="104" t="n">
        <f aca="false">IFERROR(SUM(V99:V106),"0")</f>
        <v>0</v>
      </c>
      <c r="W108" s="103"/>
      <c r="X108" s="105"/>
      <c r="Y108" s="105"/>
    </row>
    <row r="109" customFormat="false" ht="14.25" hidden="false" customHeight="true" outlineLevel="0" collapsed="false">
      <c r="A109" s="83" t="s">
        <v>198</v>
      </c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4"/>
      <c r="Y109" s="84"/>
    </row>
    <row r="110" customFormat="false" ht="27" hidden="false" customHeight="true" outlineLevel="0" collapsed="false">
      <c r="A110" s="85" t="s">
        <v>199</v>
      </c>
      <c r="B110" s="85" t="s">
        <v>200</v>
      </c>
      <c r="C110" s="86" t="n">
        <v>4301060356</v>
      </c>
      <c r="D110" s="87" t="n">
        <v>4680115882652</v>
      </c>
      <c r="E110" s="87"/>
      <c r="F110" s="88" t="n">
        <v>0.33</v>
      </c>
      <c r="G110" s="89" t="n">
        <v>6</v>
      </c>
      <c r="H110" s="88" t="n">
        <v>1.98</v>
      </c>
      <c r="I110" s="88" t="n">
        <v>2.84</v>
      </c>
      <c r="J110" s="89" t="n">
        <v>156</v>
      </c>
      <c r="K110" s="90" t="s">
        <v>62</v>
      </c>
      <c r="L110" s="89" t="n">
        <v>40</v>
      </c>
      <c r="M110" s="106" t="s">
        <v>201</v>
      </c>
      <c r="N110" s="106"/>
      <c r="O110" s="106"/>
      <c r="P110" s="106"/>
      <c r="Q110" s="106"/>
      <c r="R110" s="92" t="s">
        <v>179</v>
      </c>
      <c r="S110" s="92"/>
      <c r="T110" s="93" t="s">
        <v>63</v>
      </c>
      <c r="U110" s="94" t="n">
        <v>0</v>
      </c>
      <c r="V110" s="95" t="n">
        <f aca="false">IFERROR(IF(U110="",0,CEILING((U110/$H110),1)*$H110),"")</f>
        <v>0</v>
      </c>
      <c r="W110" s="96" t="str">
        <f aca="false">IFERROR(IF(V110=0,"",ROUNDUP(V110/H110,0)*0.00753),"")</f>
        <v/>
      </c>
      <c r="X110" s="97"/>
      <c r="Y110" s="98" t="s">
        <v>145</v>
      </c>
      <c r="AC110" s="99"/>
      <c r="AZ110" s="100" t="s">
        <v>1</v>
      </c>
    </row>
    <row r="111" customFormat="false" ht="27" hidden="false" customHeight="true" outlineLevel="0" collapsed="false">
      <c r="A111" s="85" t="s">
        <v>202</v>
      </c>
      <c r="B111" s="85" t="s">
        <v>203</v>
      </c>
      <c r="C111" s="86" t="n">
        <v>4301060296</v>
      </c>
      <c r="D111" s="87" t="n">
        <v>4607091383065</v>
      </c>
      <c r="E111" s="87"/>
      <c r="F111" s="88" t="n">
        <v>0.83</v>
      </c>
      <c r="G111" s="89" t="n">
        <v>4</v>
      </c>
      <c r="H111" s="88" t="n">
        <v>3.32</v>
      </c>
      <c r="I111" s="88" t="n">
        <v>3.582</v>
      </c>
      <c r="J111" s="89" t="n">
        <v>120</v>
      </c>
      <c r="K111" s="90" t="s">
        <v>62</v>
      </c>
      <c r="L111" s="89" t="n">
        <v>30</v>
      </c>
      <c r="M111" s="91" t="str">
        <f aca="false"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91"/>
      <c r="O111" s="91"/>
      <c r="P111" s="91"/>
      <c r="Q111" s="91"/>
      <c r="R111" s="92"/>
      <c r="S111" s="92"/>
      <c r="T111" s="93" t="s">
        <v>63</v>
      </c>
      <c r="U111" s="94" t="n">
        <v>0</v>
      </c>
      <c r="V111" s="95" t="n">
        <f aca="false">IFERROR(IF(U111="",0,CEILING((U111/$H111),1)*$H111),"")</f>
        <v>0</v>
      </c>
      <c r="W111" s="96" t="str">
        <f aca="false">IFERROR(IF(V111=0,"",ROUNDUP(V111/H111,0)*0.00937),"")</f>
        <v/>
      </c>
      <c r="X111" s="97"/>
      <c r="Y111" s="98"/>
      <c r="AC111" s="99"/>
      <c r="AZ111" s="100" t="s">
        <v>1</v>
      </c>
    </row>
    <row r="112" customFormat="false" ht="27" hidden="false" customHeight="true" outlineLevel="0" collapsed="false">
      <c r="A112" s="85" t="s">
        <v>204</v>
      </c>
      <c r="B112" s="85" t="s">
        <v>205</v>
      </c>
      <c r="C112" s="86" t="n">
        <v>4301060350</v>
      </c>
      <c r="D112" s="87" t="n">
        <v>4680115881532</v>
      </c>
      <c r="E112" s="87"/>
      <c r="F112" s="88" t="n">
        <v>1.35</v>
      </c>
      <c r="G112" s="89" t="n">
        <v>6</v>
      </c>
      <c r="H112" s="88" t="n">
        <v>8.1</v>
      </c>
      <c r="I112" s="88" t="n">
        <v>8.58</v>
      </c>
      <c r="J112" s="89" t="n">
        <v>56</v>
      </c>
      <c r="K112" s="90" t="s">
        <v>123</v>
      </c>
      <c r="L112" s="89" t="n">
        <v>30</v>
      </c>
      <c r="M112" s="91" t="str">
        <f aca="false"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91"/>
      <c r="O112" s="91"/>
      <c r="P112" s="91"/>
      <c r="Q112" s="91"/>
      <c r="R112" s="92"/>
      <c r="S112" s="92"/>
      <c r="T112" s="93" t="s">
        <v>63</v>
      </c>
      <c r="U112" s="94" t="n">
        <v>0</v>
      </c>
      <c r="V112" s="95" t="n">
        <f aca="false">IFERROR(IF(U112="",0,CEILING((U112/$H112),1)*$H112),"")</f>
        <v>0</v>
      </c>
      <c r="W112" s="96" t="str">
        <f aca="false">IFERROR(IF(V112=0,"",ROUNDUP(V112/H112,0)*0.02175),"")</f>
        <v/>
      </c>
      <c r="X112" s="97"/>
      <c r="Y112" s="98"/>
      <c r="AC112" s="99"/>
      <c r="AZ112" s="100" t="s">
        <v>1</v>
      </c>
    </row>
    <row r="113" customFormat="false" ht="16.5" hidden="false" customHeight="true" outlineLevel="0" collapsed="false">
      <c r="A113" s="85" t="s">
        <v>206</v>
      </c>
      <c r="B113" s="85" t="s">
        <v>207</v>
      </c>
      <c r="C113" s="86" t="n">
        <v>4301060309</v>
      </c>
      <c r="D113" s="87" t="n">
        <v>4680115880238</v>
      </c>
      <c r="E113" s="87"/>
      <c r="F113" s="88" t="n">
        <v>0.33</v>
      </c>
      <c r="G113" s="89" t="n">
        <v>6</v>
      </c>
      <c r="H113" s="88" t="n">
        <v>1.98</v>
      </c>
      <c r="I113" s="88" t="n">
        <v>2.258</v>
      </c>
      <c r="J113" s="89" t="n">
        <v>156</v>
      </c>
      <c r="K113" s="90" t="s">
        <v>62</v>
      </c>
      <c r="L113" s="89" t="n">
        <v>40</v>
      </c>
      <c r="M113" s="91" t="str">
        <f aca="false"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91"/>
      <c r="O113" s="91"/>
      <c r="P113" s="91"/>
      <c r="Q113" s="91"/>
      <c r="R113" s="92"/>
      <c r="S113" s="92"/>
      <c r="T113" s="93" t="s">
        <v>63</v>
      </c>
      <c r="U113" s="94" t="n">
        <v>0</v>
      </c>
      <c r="V113" s="95" t="n">
        <f aca="false">IFERROR(IF(U113="",0,CEILING((U113/$H113),1)*$H113),"")</f>
        <v>0</v>
      </c>
      <c r="W113" s="96" t="str">
        <f aca="false">IFERROR(IF(V113=0,"",ROUNDUP(V113/H113,0)*0.00753),"")</f>
        <v/>
      </c>
      <c r="X113" s="97"/>
      <c r="Y113" s="98"/>
      <c r="AC113" s="99"/>
      <c r="AZ113" s="100" t="s">
        <v>1</v>
      </c>
    </row>
    <row r="114" customFormat="false" ht="27" hidden="false" customHeight="true" outlineLevel="0" collapsed="false">
      <c r="A114" s="85" t="s">
        <v>208</v>
      </c>
      <c r="B114" s="85" t="s">
        <v>209</v>
      </c>
      <c r="C114" s="86" t="n">
        <v>4301060351</v>
      </c>
      <c r="D114" s="87" t="n">
        <v>4680115881464</v>
      </c>
      <c r="E114" s="87"/>
      <c r="F114" s="88" t="n">
        <v>0.4</v>
      </c>
      <c r="G114" s="89" t="n">
        <v>6</v>
      </c>
      <c r="H114" s="88" t="n">
        <v>2.4</v>
      </c>
      <c r="I114" s="88" t="n">
        <v>2.6</v>
      </c>
      <c r="J114" s="89" t="n">
        <v>156</v>
      </c>
      <c r="K114" s="90" t="s">
        <v>123</v>
      </c>
      <c r="L114" s="89" t="n">
        <v>30</v>
      </c>
      <c r="M114" s="106" t="s">
        <v>210</v>
      </c>
      <c r="N114" s="106"/>
      <c r="O114" s="106"/>
      <c r="P114" s="106"/>
      <c r="Q114" s="106"/>
      <c r="R114" s="92"/>
      <c r="S114" s="92"/>
      <c r="T114" s="93" t="s">
        <v>63</v>
      </c>
      <c r="U114" s="94" t="n">
        <v>0</v>
      </c>
      <c r="V114" s="95" t="n">
        <f aca="false">IFERROR(IF(U114="",0,CEILING((U114/$H114),1)*$H114),"")</f>
        <v>0</v>
      </c>
      <c r="W114" s="96" t="str">
        <f aca="false">IFERROR(IF(V114=0,"",ROUNDUP(V114/H114,0)*0.00753),"")</f>
        <v/>
      </c>
      <c r="X114" s="97"/>
      <c r="Y114" s="98"/>
      <c r="AC114" s="99"/>
      <c r="AZ114" s="100" t="s">
        <v>1</v>
      </c>
    </row>
    <row r="115" customFormat="false" ht="12.75" hidden="false" customHeight="false" outlineLevel="0" collapsed="false">
      <c r="A115" s="101"/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2" t="s">
        <v>64</v>
      </c>
      <c r="N115" s="102"/>
      <c r="O115" s="102"/>
      <c r="P115" s="102"/>
      <c r="Q115" s="102"/>
      <c r="R115" s="102"/>
      <c r="S115" s="102"/>
      <c r="T115" s="103" t="s">
        <v>65</v>
      </c>
      <c r="U115" s="104" t="n">
        <f aca="false">IFERROR(U110/H110,"0")+IFERROR(U111/H111,"0")+IFERROR(U112/H112,"0")+IFERROR(U113/H113,"0")+IFERROR(U114/H114,"0")</f>
        <v>0</v>
      </c>
      <c r="V115" s="104" t="n">
        <f aca="false">IFERROR(V110/H110,"0")+IFERROR(V111/H111,"0")+IFERROR(V112/H112,"0")+IFERROR(V113/H113,"0")+IFERROR(V114/H114,"0")</f>
        <v>0</v>
      </c>
      <c r="W115" s="104" t="n">
        <f aca="false">IFERROR(IF(W110="",0,W110),"0")+IFERROR(IF(W111="",0,W111),"0")+IFERROR(IF(W112="",0,W112),"0")+IFERROR(IF(W113="",0,W113),"0")+IFERROR(IF(W114="",0,W114),"0")</f>
        <v>0</v>
      </c>
      <c r="X115" s="105"/>
      <c r="Y115" s="105"/>
    </row>
    <row r="116" customFormat="false" ht="12.75" hidden="false" customHeight="false" outlineLevel="0" collapsed="false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2" t="s">
        <v>64</v>
      </c>
      <c r="N116" s="102"/>
      <c r="O116" s="102"/>
      <c r="P116" s="102"/>
      <c r="Q116" s="102"/>
      <c r="R116" s="102"/>
      <c r="S116" s="102"/>
      <c r="T116" s="103" t="s">
        <v>63</v>
      </c>
      <c r="U116" s="104" t="n">
        <f aca="false">IFERROR(SUM(U110:U114),"0")</f>
        <v>0</v>
      </c>
      <c r="V116" s="104" t="n">
        <f aca="false">IFERROR(SUM(V110:V114),"0")</f>
        <v>0</v>
      </c>
      <c r="W116" s="103"/>
      <c r="X116" s="105"/>
      <c r="Y116" s="105"/>
    </row>
    <row r="117" customFormat="false" ht="16.5" hidden="false" customHeight="true" outlineLevel="0" collapsed="false">
      <c r="A117" s="81" t="s">
        <v>211</v>
      </c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2"/>
      <c r="Y117" s="82"/>
    </row>
    <row r="118" customFormat="false" ht="14.25" hidden="false" customHeight="true" outlineLevel="0" collapsed="false">
      <c r="A118" s="83" t="s">
        <v>66</v>
      </c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4"/>
      <c r="Y118" s="84"/>
    </row>
    <row r="119" customFormat="false" ht="27" hidden="false" customHeight="true" outlineLevel="0" collapsed="false">
      <c r="A119" s="85" t="s">
        <v>212</v>
      </c>
      <c r="B119" s="85" t="s">
        <v>213</v>
      </c>
      <c r="C119" s="86" t="n">
        <v>4301051360</v>
      </c>
      <c r="D119" s="87" t="n">
        <v>4607091385168</v>
      </c>
      <c r="E119" s="87"/>
      <c r="F119" s="88" t="n">
        <v>1.35</v>
      </c>
      <c r="G119" s="89" t="n">
        <v>6</v>
      </c>
      <c r="H119" s="88" t="n">
        <v>8.1</v>
      </c>
      <c r="I119" s="88" t="n">
        <v>8.658</v>
      </c>
      <c r="J119" s="89" t="n">
        <v>56</v>
      </c>
      <c r="K119" s="90" t="s">
        <v>123</v>
      </c>
      <c r="L119" s="89" t="n">
        <v>45</v>
      </c>
      <c r="M119" s="91" t="str">
        <f aca="false"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91"/>
      <c r="O119" s="91"/>
      <c r="P119" s="91"/>
      <c r="Q119" s="91"/>
      <c r="R119" s="92"/>
      <c r="S119" s="92"/>
      <c r="T119" s="93" t="s">
        <v>63</v>
      </c>
      <c r="U119" s="94" t="n">
        <v>900</v>
      </c>
      <c r="V119" s="95" t="n">
        <f aca="false">IFERROR(IF(U119="",0,CEILING((U119/$H119),1)*$H119),"")</f>
        <v>907.2</v>
      </c>
      <c r="W119" s="96" t="n">
        <f aca="false">IFERROR(IF(V119=0,"",ROUNDUP(V119/H119,0)*0.02175),"")</f>
        <v>2.436</v>
      </c>
      <c r="X119" s="97"/>
      <c r="Y119" s="98"/>
      <c r="AC119" s="99"/>
      <c r="AZ119" s="100" t="s">
        <v>1</v>
      </c>
    </row>
    <row r="120" customFormat="false" ht="16.5" hidden="false" customHeight="true" outlineLevel="0" collapsed="false">
      <c r="A120" s="85" t="s">
        <v>214</v>
      </c>
      <c r="B120" s="85" t="s">
        <v>215</v>
      </c>
      <c r="C120" s="86" t="n">
        <v>4301051362</v>
      </c>
      <c r="D120" s="87" t="n">
        <v>4607091383256</v>
      </c>
      <c r="E120" s="87"/>
      <c r="F120" s="88" t="n">
        <v>0.33</v>
      </c>
      <c r="G120" s="89" t="n">
        <v>6</v>
      </c>
      <c r="H120" s="88" t="n">
        <v>1.98</v>
      </c>
      <c r="I120" s="88" t="n">
        <v>2.246</v>
      </c>
      <c r="J120" s="89" t="n">
        <v>156</v>
      </c>
      <c r="K120" s="90" t="s">
        <v>123</v>
      </c>
      <c r="L120" s="89" t="n">
        <v>45</v>
      </c>
      <c r="M120" s="91" t="str">
        <f aca="false"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91"/>
      <c r="O120" s="91"/>
      <c r="P120" s="91"/>
      <c r="Q120" s="91"/>
      <c r="R120" s="92"/>
      <c r="S120" s="92"/>
      <c r="T120" s="93" t="s">
        <v>63</v>
      </c>
      <c r="U120" s="94" t="n">
        <v>0</v>
      </c>
      <c r="V120" s="95" t="n">
        <f aca="false">IFERROR(IF(U120="",0,CEILING((U120/$H120),1)*$H120),"")</f>
        <v>0</v>
      </c>
      <c r="W120" s="96" t="str">
        <f aca="false">IFERROR(IF(V120=0,"",ROUNDUP(V120/H120,0)*0.00753),"")</f>
        <v/>
      </c>
      <c r="X120" s="97"/>
      <c r="Y120" s="98"/>
      <c r="AC120" s="99"/>
      <c r="AZ120" s="100" t="s">
        <v>1</v>
      </c>
    </row>
    <row r="121" customFormat="false" ht="16.5" hidden="false" customHeight="true" outlineLevel="0" collapsed="false">
      <c r="A121" s="85" t="s">
        <v>216</v>
      </c>
      <c r="B121" s="85" t="s">
        <v>217</v>
      </c>
      <c r="C121" s="86" t="n">
        <v>4301051358</v>
      </c>
      <c r="D121" s="87" t="n">
        <v>4607091385748</v>
      </c>
      <c r="E121" s="87"/>
      <c r="F121" s="88" t="n">
        <v>0.45</v>
      </c>
      <c r="G121" s="89" t="n">
        <v>6</v>
      </c>
      <c r="H121" s="88" t="n">
        <v>2.7</v>
      </c>
      <c r="I121" s="88" t="n">
        <v>2.972</v>
      </c>
      <c r="J121" s="89" t="n">
        <v>156</v>
      </c>
      <c r="K121" s="90" t="s">
        <v>123</v>
      </c>
      <c r="L121" s="89" t="n">
        <v>45</v>
      </c>
      <c r="M121" s="91" t="str">
        <f aca="false"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91"/>
      <c r="O121" s="91"/>
      <c r="P121" s="91"/>
      <c r="Q121" s="91"/>
      <c r="R121" s="92"/>
      <c r="S121" s="92"/>
      <c r="T121" s="93" t="s">
        <v>63</v>
      </c>
      <c r="U121" s="94" t="n">
        <v>0</v>
      </c>
      <c r="V121" s="95" t="n">
        <f aca="false">IFERROR(IF(U121="",0,CEILING((U121/$H121),1)*$H121),"")</f>
        <v>0</v>
      </c>
      <c r="W121" s="96" t="str">
        <f aca="false">IFERROR(IF(V121=0,"",ROUNDUP(V121/H121,0)*0.00753),"")</f>
        <v/>
      </c>
      <c r="X121" s="97"/>
      <c r="Y121" s="98"/>
      <c r="AC121" s="99"/>
      <c r="AZ121" s="100" t="s">
        <v>1</v>
      </c>
    </row>
    <row r="122" customFormat="false" ht="16.5" hidden="false" customHeight="true" outlineLevel="0" collapsed="false">
      <c r="A122" s="85" t="s">
        <v>218</v>
      </c>
      <c r="B122" s="85" t="s">
        <v>219</v>
      </c>
      <c r="C122" s="86" t="n">
        <v>4301051364</v>
      </c>
      <c r="D122" s="87" t="n">
        <v>4607091384581</v>
      </c>
      <c r="E122" s="87"/>
      <c r="F122" s="88" t="n">
        <v>0.67</v>
      </c>
      <c r="G122" s="89" t="n">
        <v>4</v>
      </c>
      <c r="H122" s="88" t="n">
        <v>2.68</v>
      </c>
      <c r="I122" s="88" t="n">
        <v>2.942</v>
      </c>
      <c r="J122" s="89" t="n">
        <v>120</v>
      </c>
      <c r="K122" s="90" t="s">
        <v>123</v>
      </c>
      <c r="L122" s="89" t="n">
        <v>45</v>
      </c>
      <c r="M122" s="91" t="str">
        <f aca="false"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91"/>
      <c r="O122" s="91"/>
      <c r="P122" s="91"/>
      <c r="Q122" s="91"/>
      <c r="R122" s="92"/>
      <c r="S122" s="92"/>
      <c r="T122" s="93" t="s">
        <v>63</v>
      </c>
      <c r="U122" s="94" t="n">
        <v>0</v>
      </c>
      <c r="V122" s="95" t="n">
        <f aca="false">IFERROR(IF(U122="",0,CEILING((U122/$H122),1)*$H122),"")</f>
        <v>0</v>
      </c>
      <c r="W122" s="96" t="str">
        <f aca="false">IFERROR(IF(V122=0,"",ROUNDUP(V122/H122,0)*0.00937),"")</f>
        <v/>
      </c>
      <c r="X122" s="97"/>
      <c r="Y122" s="98"/>
      <c r="AC122" s="99"/>
      <c r="AZ122" s="100" t="s">
        <v>1</v>
      </c>
    </row>
    <row r="123" customFormat="false" ht="12.75" hidden="false" customHeight="false" outlineLevel="0" collapsed="false">
      <c r="A123" s="101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2" t="s">
        <v>64</v>
      </c>
      <c r="N123" s="102"/>
      <c r="O123" s="102"/>
      <c r="P123" s="102"/>
      <c r="Q123" s="102"/>
      <c r="R123" s="102"/>
      <c r="S123" s="102"/>
      <c r="T123" s="103" t="s">
        <v>65</v>
      </c>
      <c r="U123" s="104" t="n">
        <f aca="false">IFERROR(U119/H119,"0")+IFERROR(U120/H120,"0")+IFERROR(U121/H121,"0")+IFERROR(U122/H122,"0")</f>
        <v>111.111111111111</v>
      </c>
      <c r="V123" s="104" t="n">
        <f aca="false">IFERROR(V119/H119,"0")+IFERROR(V120/H120,"0")+IFERROR(V121/H121,"0")+IFERROR(V122/H122,"0")</f>
        <v>112</v>
      </c>
      <c r="W123" s="104" t="n">
        <f aca="false">IFERROR(IF(W119="",0,W119),"0")+IFERROR(IF(W120="",0,W120),"0")+IFERROR(IF(W121="",0,W121),"0")+IFERROR(IF(W122="",0,W122),"0")</f>
        <v>2.436</v>
      </c>
      <c r="X123" s="105"/>
      <c r="Y123" s="105"/>
    </row>
    <row r="124" customFormat="false" ht="12.75" hidden="false" customHeight="false" outlineLevel="0" collapsed="false">
      <c r="A124" s="101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2" t="s">
        <v>64</v>
      </c>
      <c r="N124" s="102"/>
      <c r="O124" s="102"/>
      <c r="P124" s="102"/>
      <c r="Q124" s="102"/>
      <c r="R124" s="102"/>
      <c r="S124" s="102"/>
      <c r="T124" s="103" t="s">
        <v>63</v>
      </c>
      <c r="U124" s="104" t="n">
        <f aca="false">IFERROR(SUM(U119:U122),"0")</f>
        <v>900</v>
      </c>
      <c r="V124" s="104" t="n">
        <f aca="false">IFERROR(SUM(V119:V122),"0")</f>
        <v>907.2</v>
      </c>
      <c r="W124" s="103"/>
      <c r="X124" s="105"/>
      <c r="Y124" s="105"/>
    </row>
    <row r="125" customFormat="false" ht="27.75" hidden="false" customHeight="true" outlineLevel="0" collapsed="false">
      <c r="A125" s="79" t="s">
        <v>220</v>
      </c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80"/>
      <c r="Y125" s="80"/>
    </row>
    <row r="126" customFormat="false" ht="16.5" hidden="false" customHeight="true" outlineLevel="0" collapsed="false">
      <c r="A126" s="81" t="s">
        <v>221</v>
      </c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2"/>
      <c r="Y126" s="82"/>
    </row>
    <row r="127" customFormat="false" ht="14.25" hidden="false" customHeight="true" outlineLevel="0" collapsed="false">
      <c r="A127" s="83" t="s">
        <v>100</v>
      </c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4"/>
      <c r="Y127" s="84"/>
    </row>
    <row r="128" customFormat="false" ht="27" hidden="false" customHeight="true" outlineLevel="0" collapsed="false">
      <c r="A128" s="85" t="s">
        <v>222</v>
      </c>
      <c r="B128" s="85" t="s">
        <v>223</v>
      </c>
      <c r="C128" s="86" t="n">
        <v>4301011223</v>
      </c>
      <c r="D128" s="87" t="n">
        <v>4607091383423</v>
      </c>
      <c r="E128" s="87"/>
      <c r="F128" s="88" t="n">
        <v>1.35</v>
      </c>
      <c r="G128" s="89" t="n">
        <v>8</v>
      </c>
      <c r="H128" s="88" t="n">
        <v>10.8</v>
      </c>
      <c r="I128" s="88" t="n">
        <v>11.376</v>
      </c>
      <c r="J128" s="89" t="n">
        <v>56</v>
      </c>
      <c r="K128" s="90" t="s">
        <v>123</v>
      </c>
      <c r="L128" s="89" t="n">
        <v>35</v>
      </c>
      <c r="M128" s="91" t="str">
        <f aca="false"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91"/>
      <c r="O128" s="91"/>
      <c r="P128" s="91"/>
      <c r="Q128" s="91"/>
      <c r="R128" s="92"/>
      <c r="S128" s="92"/>
      <c r="T128" s="93" t="s">
        <v>63</v>
      </c>
      <c r="U128" s="94" t="n">
        <v>0</v>
      </c>
      <c r="V128" s="95" t="n">
        <f aca="false">IFERROR(IF(U128="",0,CEILING((U128/$H128),1)*$H128),"")</f>
        <v>0</v>
      </c>
      <c r="W128" s="96" t="str">
        <f aca="false">IFERROR(IF(V128=0,"",ROUNDUP(V128/H128,0)*0.02175),"")</f>
        <v/>
      </c>
      <c r="X128" s="97"/>
      <c r="Y128" s="98"/>
      <c r="AC128" s="99"/>
      <c r="AZ128" s="100" t="s">
        <v>1</v>
      </c>
    </row>
    <row r="129" customFormat="false" ht="27" hidden="false" customHeight="true" outlineLevel="0" collapsed="false">
      <c r="A129" s="85" t="s">
        <v>224</v>
      </c>
      <c r="B129" s="85" t="s">
        <v>225</v>
      </c>
      <c r="C129" s="86" t="n">
        <v>4301011338</v>
      </c>
      <c r="D129" s="87" t="n">
        <v>4607091381405</v>
      </c>
      <c r="E129" s="87"/>
      <c r="F129" s="88" t="n">
        <v>1.35</v>
      </c>
      <c r="G129" s="89" t="n">
        <v>8</v>
      </c>
      <c r="H129" s="88" t="n">
        <v>10.8</v>
      </c>
      <c r="I129" s="88" t="n">
        <v>11.376</v>
      </c>
      <c r="J129" s="89" t="n">
        <v>56</v>
      </c>
      <c r="K129" s="90" t="s">
        <v>62</v>
      </c>
      <c r="L129" s="89" t="n">
        <v>35</v>
      </c>
      <c r="M129" s="91" t="str">
        <f aca="false"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91"/>
      <c r="O129" s="91"/>
      <c r="P129" s="91"/>
      <c r="Q129" s="91"/>
      <c r="R129" s="92"/>
      <c r="S129" s="92"/>
      <c r="T129" s="93" t="s">
        <v>63</v>
      </c>
      <c r="U129" s="94" t="n">
        <v>0</v>
      </c>
      <c r="V129" s="95" t="n">
        <f aca="false">IFERROR(IF(U129="",0,CEILING((U129/$H129),1)*$H129),"")</f>
        <v>0</v>
      </c>
      <c r="W129" s="96" t="str">
        <f aca="false">IFERROR(IF(V129=0,"",ROUNDUP(V129/H129,0)*0.02175),"")</f>
        <v/>
      </c>
      <c r="X129" s="97"/>
      <c r="Y129" s="98"/>
      <c r="AC129" s="99"/>
      <c r="AZ129" s="100" t="s">
        <v>1</v>
      </c>
    </row>
    <row r="130" customFormat="false" ht="27" hidden="false" customHeight="true" outlineLevel="0" collapsed="false">
      <c r="A130" s="85" t="s">
        <v>226</v>
      </c>
      <c r="B130" s="85" t="s">
        <v>227</v>
      </c>
      <c r="C130" s="86" t="n">
        <v>4301011333</v>
      </c>
      <c r="D130" s="87" t="n">
        <v>4607091386516</v>
      </c>
      <c r="E130" s="87"/>
      <c r="F130" s="88" t="n">
        <v>1.4</v>
      </c>
      <c r="G130" s="89" t="n">
        <v>8</v>
      </c>
      <c r="H130" s="88" t="n">
        <v>11.2</v>
      </c>
      <c r="I130" s="88" t="n">
        <v>11.776</v>
      </c>
      <c r="J130" s="89" t="n">
        <v>56</v>
      </c>
      <c r="K130" s="90" t="s">
        <v>62</v>
      </c>
      <c r="L130" s="89" t="n">
        <v>30</v>
      </c>
      <c r="M130" s="91" t="str">
        <f aca="false"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91"/>
      <c r="O130" s="91"/>
      <c r="P130" s="91"/>
      <c r="Q130" s="91"/>
      <c r="R130" s="92"/>
      <c r="S130" s="92"/>
      <c r="T130" s="93" t="s">
        <v>63</v>
      </c>
      <c r="U130" s="94" t="n">
        <v>0</v>
      </c>
      <c r="V130" s="95" t="n">
        <f aca="false">IFERROR(IF(U130="",0,CEILING((U130/$H130),1)*$H130),"")</f>
        <v>0</v>
      </c>
      <c r="W130" s="96" t="str">
        <f aca="false">IFERROR(IF(V130=0,"",ROUNDUP(V130/H130,0)*0.02175),"")</f>
        <v/>
      </c>
      <c r="X130" s="97"/>
      <c r="Y130" s="98"/>
      <c r="AC130" s="99"/>
      <c r="AZ130" s="100" t="s">
        <v>1</v>
      </c>
    </row>
    <row r="131" customFormat="false" ht="12.75" hidden="false" customHeight="false" outlineLevel="0" collapsed="false">
      <c r="A131" s="101"/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2" t="s">
        <v>64</v>
      </c>
      <c r="N131" s="102"/>
      <c r="O131" s="102"/>
      <c r="P131" s="102"/>
      <c r="Q131" s="102"/>
      <c r="R131" s="102"/>
      <c r="S131" s="102"/>
      <c r="T131" s="103" t="s">
        <v>65</v>
      </c>
      <c r="U131" s="104" t="n">
        <f aca="false">IFERROR(U128/H128,"0")+IFERROR(U129/H129,"0")+IFERROR(U130/H130,"0")</f>
        <v>0</v>
      </c>
      <c r="V131" s="104" t="n">
        <f aca="false">IFERROR(V128/H128,"0")+IFERROR(V129/H129,"0")+IFERROR(V130/H130,"0")</f>
        <v>0</v>
      </c>
      <c r="W131" s="104" t="n">
        <f aca="false">IFERROR(IF(W128="",0,W128),"0")+IFERROR(IF(W129="",0,W129),"0")+IFERROR(IF(W130="",0,W130),"0")</f>
        <v>0</v>
      </c>
      <c r="X131" s="105"/>
      <c r="Y131" s="105"/>
    </row>
    <row r="132" customFormat="false" ht="12.75" hidden="false" customHeight="false" outlineLevel="0" collapsed="false">
      <c r="A132" s="101"/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2" t="s">
        <v>64</v>
      </c>
      <c r="N132" s="102"/>
      <c r="O132" s="102"/>
      <c r="P132" s="102"/>
      <c r="Q132" s="102"/>
      <c r="R132" s="102"/>
      <c r="S132" s="102"/>
      <c r="T132" s="103" t="s">
        <v>63</v>
      </c>
      <c r="U132" s="104" t="n">
        <f aca="false">IFERROR(SUM(U128:U130),"0")</f>
        <v>0</v>
      </c>
      <c r="V132" s="104" t="n">
        <f aca="false">IFERROR(SUM(V128:V130),"0")</f>
        <v>0</v>
      </c>
      <c r="W132" s="103"/>
      <c r="X132" s="105"/>
      <c r="Y132" s="105"/>
    </row>
    <row r="133" customFormat="false" ht="16.5" hidden="false" customHeight="true" outlineLevel="0" collapsed="false">
      <c r="A133" s="81" t="s">
        <v>228</v>
      </c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2"/>
      <c r="Y133" s="82"/>
    </row>
    <row r="134" customFormat="false" ht="14.25" hidden="false" customHeight="true" outlineLevel="0" collapsed="false">
      <c r="A134" s="83" t="s">
        <v>59</v>
      </c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4"/>
      <c r="Y134" s="84"/>
    </row>
    <row r="135" customFormat="false" ht="27" hidden="false" customHeight="true" outlineLevel="0" collapsed="false">
      <c r="A135" s="85" t="s">
        <v>229</v>
      </c>
      <c r="B135" s="85" t="s">
        <v>230</v>
      </c>
      <c r="C135" s="86" t="n">
        <v>4301031191</v>
      </c>
      <c r="D135" s="87" t="n">
        <v>4680115880993</v>
      </c>
      <c r="E135" s="87"/>
      <c r="F135" s="88" t="n">
        <v>0.7</v>
      </c>
      <c r="G135" s="89" t="n">
        <v>6</v>
      </c>
      <c r="H135" s="88" t="n">
        <v>4.2</v>
      </c>
      <c r="I135" s="88" t="n">
        <v>4.46</v>
      </c>
      <c r="J135" s="89" t="n">
        <v>156</v>
      </c>
      <c r="K135" s="90" t="s">
        <v>62</v>
      </c>
      <c r="L135" s="89" t="n">
        <v>40</v>
      </c>
      <c r="M135" s="91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91"/>
      <c r="O135" s="91"/>
      <c r="P135" s="91"/>
      <c r="Q135" s="91"/>
      <c r="R135" s="92"/>
      <c r="S135" s="92"/>
      <c r="T135" s="93" t="s">
        <v>63</v>
      </c>
      <c r="U135" s="94" t="n">
        <v>0</v>
      </c>
      <c r="V135" s="95" t="n">
        <f aca="false">IFERROR(IF(U135="",0,CEILING((U135/$H135),1)*$H135),"")</f>
        <v>0</v>
      </c>
      <c r="W135" s="96" t="str">
        <f aca="false">IFERROR(IF(V135=0,"",ROUNDUP(V135/H135,0)*0.00753),"")</f>
        <v/>
      </c>
      <c r="X135" s="97"/>
      <c r="Y135" s="98"/>
      <c r="AC135" s="99"/>
      <c r="AZ135" s="100" t="s">
        <v>1</v>
      </c>
    </row>
    <row r="136" customFormat="false" ht="27" hidden="false" customHeight="true" outlineLevel="0" collapsed="false">
      <c r="A136" s="85" t="s">
        <v>231</v>
      </c>
      <c r="B136" s="85" t="s">
        <v>232</v>
      </c>
      <c r="C136" s="86" t="n">
        <v>4301031204</v>
      </c>
      <c r="D136" s="87" t="n">
        <v>4680115881761</v>
      </c>
      <c r="E136" s="87"/>
      <c r="F136" s="88" t="n">
        <v>0.7</v>
      </c>
      <c r="G136" s="89" t="n">
        <v>6</v>
      </c>
      <c r="H136" s="88" t="n">
        <v>4.2</v>
      </c>
      <c r="I136" s="88" t="n">
        <v>4.46</v>
      </c>
      <c r="J136" s="89" t="n">
        <v>156</v>
      </c>
      <c r="K136" s="90" t="s">
        <v>62</v>
      </c>
      <c r="L136" s="89" t="n">
        <v>40</v>
      </c>
      <c r="M136" s="91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91"/>
      <c r="O136" s="91"/>
      <c r="P136" s="91"/>
      <c r="Q136" s="91"/>
      <c r="R136" s="92"/>
      <c r="S136" s="92"/>
      <c r="T136" s="93" t="s">
        <v>63</v>
      </c>
      <c r="U136" s="94" t="n">
        <v>0</v>
      </c>
      <c r="V136" s="95" t="n">
        <f aca="false">IFERROR(IF(U136="",0,CEILING((U136/$H136),1)*$H136),"")</f>
        <v>0</v>
      </c>
      <c r="W136" s="96" t="str">
        <f aca="false">IFERROR(IF(V136=0,"",ROUNDUP(V136/H136,0)*0.00753),"")</f>
        <v/>
      </c>
      <c r="X136" s="97"/>
      <c r="Y136" s="98"/>
      <c r="AC136" s="99"/>
      <c r="AZ136" s="100" t="s">
        <v>1</v>
      </c>
    </row>
    <row r="137" customFormat="false" ht="27" hidden="false" customHeight="true" outlineLevel="0" collapsed="false">
      <c r="A137" s="85" t="s">
        <v>233</v>
      </c>
      <c r="B137" s="85" t="s">
        <v>234</v>
      </c>
      <c r="C137" s="86" t="n">
        <v>4301031201</v>
      </c>
      <c r="D137" s="87" t="n">
        <v>4680115881563</v>
      </c>
      <c r="E137" s="87"/>
      <c r="F137" s="88" t="n">
        <v>0.7</v>
      </c>
      <c r="G137" s="89" t="n">
        <v>6</v>
      </c>
      <c r="H137" s="88" t="n">
        <v>4.2</v>
      </c>
      <c r="I137" s="88" t="n">
        <v>4.4</v>
      </c>
      <c r="J137" s="89" t="n">
        <v>156</v>
      </c>
      <c r="K137" s="90" t="s">
        <v>62</v>
      </c>
      <c r="L137" s="89" t="n">
        <v>40</v>
      </c>
      <c r="M137" s="91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91"/>
      <c r="O137" s="91"/>
      <c r="P137" s="91"/>
      <c r="Q137" s="91"/>
      <c r="R137" s="92"/>
      <c r="S137" s="92"/>
      <c r="T137" s="93" t="s">
        <v>63</v>
      </c>
      <c r="U137" s="94" t="n">
        <v>0</v>
      </c>
      <c r="V137" s="95" t="n">
        <f aca="false">IFERROR(IF(U137="",0,CEILING((U137/$H137),1)*$H137),"")</f>
        <v>0</v>
      </c>
      <c r="W137" s="96" t="str">
        <f aca="false">IFERROR(IF(V137=0,"",ROUNDUP(V137/H137,0)*0.00753),"")</f>
        <v/>
      </c>
      <c r="X137" s="97"/>
      <c r="Y137" s="98"/>
      <c r="AC137" s="99"/>
      <c r="AZ137" s="100" t="s">
        <v>1</v>
      </c>
    </row>
    <row r="138" customFormat="false" ht="27" hidden="false" customHeight="true" outlineLevel="0" collapsed="false">
      <c r="A138" s="85" t="s">
        <v>235</v>
      </c>
      <c r="B138" s="85" t="s">
        <v>236</v>
      </c>
      <c r="C138" s="86" t="n">
        <v>4301031199</v>
      </c>
      <c r="D138" s="87" t="n">
        <v>4680115880986</v>
      </c>
      <c r="E138" s="87"/>
      <c r="F138" s="88" t="n">
        <v>0.35</v>
      </c>
      <c r="G138" s="89" t="n">
        <v>6</v>
      </c>
      <c r="H138" s="88" t="n">
        <v>2.1</v>
      </c>
      <c r="I138" s="88" t="n">
        <v>2.23</v>
      </c>
      <c r="J138" s="89" t="n">
        <v>234</v>
      </c>
      <c r="K138" s="90" t="s">
        <v>62</v>
      </c>
      <c r="L138" s="89" t="n">
        <v>40</v>
      </c>
      <c r="M138" s="91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91"/>
      <c r="O138" s="91"/>
      <c r="P138" s="91"/>
      <c r="Q138" s="91"/>
      <c r="R138" s="92"/>
      <c r="S138" s="92"/>
      <c r="T138" s="93" t="s">
        <v>63</v>
      </c>
      <c r="U138" s="94" t="n">
        <v>0</v>
      </c>
      <c r="V138" s="95" t="n">
        <f aca="false">IFERROR(IF(U138="",0,CEILING((U138/$H138),1)*$H138),"")</f>
        <v>0</v>
      </c>
      <c r="W138" s="96" t="str">
        <f aca="false">IFERROR(IF(V138=0,"",ROUNDUP(V138/H138,0)*0.00502),"")</f>
        <v/>
      </c>
      <c r="X138" s="97"/>
      <c r="Y138" s="98"/>
      <c r="AC138" s="99"/>
      <c r="AZ138" s="100" t="s">
        <v>1</v>
      </c>
    </row>
    <row r="139" customFormat="false" ht="27" hidden="false" customHeight="true" outlineLevel="0" collapsed="false">
      <c r="A139" s="85" t="s">
        <v>237</v>
      </c>
      <c r="B139" s="85" t="s">
        <v>238</v>
      </c>
      <c r="C139" s="86" t="n">
        <v>4301031190</v>
      </c>
      <c r="D139" s="87" t="n">
        <v>4680115880207</v>
      </c>
      <c r="E139" s="87"/>
      <c r="F139" s="88" t="n">
        <v>0.4</v>
      </c>
      <c r="G139" s="89" t="n">
        <v>6</v>
      </c>
      <c r="H139" s="88" t="n">
        <v>2.4</v>
      </c>
      <c r="I139" s="88" t="n">
        <v>2.63</v>
      </c>
      <c r="J139" s="89" t="n">
        <v>156</v>
      </c>
      <c r="K139" s="90" t="s">
        <v>62</v>
      </c>
      <c r="L139" s="89" t="n">
        <v>40</v>
      </c>
      <c r="M139" s="91" t="str">
        <f aca="false"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91"/>
      <c r="O139" s="91"/>
      <c r="P139" s="91"/>
      <c r="Q139" s="91"/>
      <c r="R139" s="92"/>
      <c r="S139" s="92"/>
      <c r="T139" s="93" t="s">
        <v>63</v>
      </c>
      <c r="U139" s="94" t="n">
        <v>0</v>
      </c>
      <c r="V139" s="95" t="n">
        <f aca="false">IFERROR(IF(U139="",0,CEILING((U139/$H139),1)*$H139),"")</f>
        <v>0</v>
      </c>
      <c r="W139" s="96" t="str">
        <f aca="false">IFERROR(IF(V139=0,"",ROUNDUP(V139/H139,0)*0.00753),"")</f>
        <v/>
      </c>
      <c r="X139" s="97"/>
      <c r="Y139" s="98"/>
      <c r="AC139" s="99"/>
      <c r="AZ139" s="100" t="s">
        <v>1</v>
      </c>
    </row>
    <row r="140" customFormat="false" ht="27" hidden="false" customHeight="true" outlineLevel="0" collapsed="false">
      <c r="A140" s="85" t="s">
        <v>239</v>
      </c>
      <c r="B140" s="85" t="s">
        <v>240</v>
      </c>
      <c r="C140" s="86" t="n">
        <v>4301031205</v>
      </c>
      <c r="D140" s="87" t="n">
        <v>4680115881785</v>
      </c>
      <c r="E140" s="87"/>
      <c r="F140" s="88" t="n">
        <v>0.35</v>
      </c>
      <c r="G140" s="89" t="n">
        <v>6</v>
      </c>
      <c r="H140" s="88" t="n">
        <v>2.1</v>
      </c>
      <c r="I140" s="88" t="n">
        <v>2.23</v>
      </c>
      <c r="J140" s="89" t="n">
        <v>234</v>
      </c>
      <c r="K140" s="90" t="s">
        <v>62</v>
      </c>
      <c r="L140" s="89" t="n">
        <v>40</v>
      </c>
      <c r="M140" s="91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91"/>
      <c r="O140" s="91"/>
      <c r="P140" s="91"/>
      <c r="Q140" s="91"/>
      <c r="R140" s="92"/>
      <c r="S140" s="92"/>
      <c r="T140" s="93" t="s">
        <v>63</v>
      </c>
      <c r="U140" s="94" t="n">
        <v>0</v>
      </c>
      <c r="V140" s="95" t="n">
        <f aca="false">IFERROR(IF(U140="",0,CEILING((U140/$H140),1)*$H140),"")</f>
        <v>0</v>
      </c>
      <c r="W140" s="96" t="str">
        <f aca="false">IFERROR(IF(V140=0,"",ROUNDUP(V140/H140,0)*0.00502),"")</f>
        <v/>
      </c>
      <c r="X140" s="97"/>
      <c r="Y140" s="98"/>
      <c r="AC140" s="99"/>
      <c r="AZ140" s="100" t="s">
        <v>1</v>
      </c>
    </row>
    <row r="141" customFormat="false" ht="27" hidden="false" customHeight="true" outlineLevel="0" collapsed="false">
      <c r="A141" s="85" t="s">
        <v>241</v>
      </c>
      <c r="B141" s="85" t="s">
        <v>242</v>
      </c>
      <c r="C141" s="86" t="n">
        <v>4301031202</v>
      </c>
      <c r="D141" s="87" t="n">
        <v>4680115881679</v>
      </c>
      <c r="E141" s="87"/>
      <c r="F141" s="88" t="n">
        <v>0.35</v>
      </c>
      <c r="G141" s="89" t="n">
        <v>6</v>
      </c>
      <c r="H141" s="88" t="n">
        <v>2.1</v>
      </c>
      <c r="I141" s="88" t="n">
        <v>2.2</v>
      </c>
      <c r="J141" s="89" t="n">
        <v>234</v>
      </c>
      <c r="K141" s="90" t="s">
        <v>62</v>
      </c>
      <c r="L141" s="89" t="n">
        <v>40</v>
      </c>
      <c r="M141" s="91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91"/>
      <c r="O141" s="91"/>
      <c r="P141" s="91"/>
      <c r="Q141" s="91"/>
      <c r="R141" s="92"/>
      <c r="S141" s="92"/>
      <c r="T141" s="93" t="s">
        <v>63</v>
      </c>
      <c r="U141" s="94" t="n">
        <v>0</v>
      </c>
      <c r="V141" s="95" t="n">
        <f aca="false">IFERROR(IF(U141="",0,CEILING((U141/$H141),1)*$H141),"")</f>
        <v>0</v>
      </c>
      <c r="W141" s="96" t="str">
        <f aca="false">IFERROR(IF(V141=0,"",ROUNDUP(V141/H141,0)*0.00502),"")</f>
        <v/>
      </c>
      <c r="X141" s="97"/>
      <c r="Y141" s="98"/>
      <c r="AC141" s="99"/>
      <c r="AZ141" s="100" t="s">
        <v>1</v>
      </c>
    </row>
    <row r="142" customFormat="false" ht="27" hidden="false" customHeight="true" outlineLevel="0" collapsed="false">
      <c r="A142" s="85" t="s">
        <v>243</v>
      </c>
      <c r="B142" s="85" t="s">
        <v>244</v>
      </c>
      <c r="C142" s="86" t="n">
        <v>4301031158</v>
      </c>
      <c r="D142" s="87" t="n">
        <v>4680115880191</v>
      </c>
      <c r="E142" s="87"/>
      <c r="F142" s="88" t="n">
        <v>0.4</v>
      </c>
      <c r="G142" s="89" t="n">
        <v>6</v>
      </c>
      <c r="H142" s="88" t="n">
        <v>2.4</v>
      </c>
      <c r="I142" s="88" t="n">
        <v>2.6</v>
      </c>
      <c r="J142" s="89" t="n">
        <v>156</v>
      </c>
      <c r="K142" s="90" t="s">
        <v>62</v>
      </c>
      <c r="L142" s="89" t="n">
        <v>40</v>
      </c>
      <c r="M142" s="91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91"/>
      <c r="O142" s="91"/>
      <c r="P142" s="91"/>
      <c r="Q142" s="91"/>
      <c r="R142" s="92"/>
      <c r="S142" s="92"/>
      <c r="T142" s="93" t="s">
        <v>63</v>
      </c>
      <c r="U142" s="94" t="n">
        <v>0</v>
      </c>
      <c r="V142" s="95" t="n">
        <f aca="false">IFERROR(IF(U142="",0,CEILING((U142/$H142),1)*$H142),"")</f>
        <v>0</v>
      </c>
      <c r="W142" s="96" t="str">
        <f aca="false">IFERROR(IF(V142=0,"",ROUNDUP(V142/H142,0)*0.00753),"")</f>
        <v/>
      </c>
      <c r="X142" s="97"/>
      <c r="Y142" s="98"/>
      <c r="AC142" s="99"/>
      <c r="AZ142" s="100" t="s">
        <v>1</v>
      </c>
    </row>
    <row r="143" customFormat="false" ht="12.75" hidden="false" customHeight="false" outlineLevel="0" collapsed="false">
      <c r="A143" s="101"/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2" t="s">
        <v>64</v>
      </c>
      <c r="N143" s="102"/>
      <c r="O143" s="102"/>
      <c r="P143" s="102"/>
      <c r="Q143" s="102"/>
      <c r="R143" s="102"/>
      <c r="S143" s="102"/>
      <c r="T143" s="103" t="s">
        <v>65</v>
      </c>
      <c r="U143" s="104" t="n">
        <f aca="false">IFERROR(U135/H135,"0")+IFERROR(U136/H136,"0")+IFERROR(U137/H137,"0")+IFERROR(U138/H138,"0")+IFERROR(U139/H139,"0")+IFERROR(U140/H140,"0")+IFERROR(U141/H141,"0")+IFERROR(U142/H142,"0")</f>
        <v>0</v>
      </c>
      <c r="V143" s="104" t="n">
        <f aca="false">IFERROR(V135/H135,"0")+IFERROR(V136/H136,"0")+IFERROR(V137/H137,"0")+IFERROR(V138/H138,"0")+IFERROR(V139/H139,"0")+IFERROR(V140/H140,"0")+IFERROR(V141/H141,"0")+IFERROR(V142/H142,"0")</f>
        <v>0</v>
      </c>
      <c r="W143" s="104" t="n">
        <f aca="false"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105"/>
      <c r="Y143" s="105"/>
    </row>
    <row r="144" customFormat="false" ht="12.75" hidden="false" customHeight="false" outlineLevel="0" collapsed="false">
      <c r="A144" s="101"/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2" t="s">
        <v>64</v>
      </c>
      <c r="N144" s="102"/>
      <c r="O144" s="102"/>
      <c r="P144" s="102"/>
      <c r="Q144" s="102"/>
      <c r="R144" s="102"/>
      <c r="S144" s="102"/>
      <c r="T144" s="103" t="s">
        <v>63</v>
      </c>
      <c r="U144" s="104" t="n">
        <f aca="false">IFERROR(SUM(U135:U142),"0")</f>
        <v>0</v>
      </c>
      <c r="V144" s="104" t="n">
        <f aca="false">IFERROR(SUM(V135:V142),"0")</f>
        <v>0</v>
      </c>
      <c r="W144" s="103"/>
      <c r="X144" s="105"/>
      <c r="Y144" s="105"/>
    </row>
    <row r="145" customFormat="false" ht="16.5" hidden="false" customHeight="true" outlineLevel="0" collapsed="false">
      <c r="A145" s="81" t="s">
        <v>245</v>
      </c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2"/>
      <c r="Y145" s="82"/>
    </row>
    <row r="146" customFormat="false" ht="14.25" hidden="false" customHeight="true" outlineLevel="0" collapsed="false">
      <c r="A146" s="83" t="s">
        <v>100</v>
      </c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4"/>
      <c r="Y146" s="84"/>
    </row>
    <row r="147" customFormat="false" ht="16.5" hidden="false" customHeight="true" outlineLevel="0" collapsed="false">
      <c r="A147" s="85" t="s">
        <v>246</v>
      </c>
      <c r="B147" s="85" t="s">
        <v>247</v>
      </c>
      <c r="C147" s="86" t="n">
        <v>4301011450</v>
      </c>
      <c r="D147" s="87" t="n">
        <v>4680115881402</v>
      </c>
      <c r="E147" s="87"/>
      <c r="F147" s="88" t="n">
        <v>1.35</v>
      </c>
      <c r="G147" s="89" t="n">
        <v>8</v>
      </c>
      <c r="H147" s="88" t="n">
        <v>10.8</v>
      </c>
      <c r="I147" s="88" t="n">
        <v>11.28</v>
      </c>
      <c r="J147" s="89" t="n">
        <v>56</v>
      </c>
      <c r="K147" s="90" t="s">
        <v>96</v>
      </c>
      <c r="L147" s="89" t="n">
        <v>55</v>
      </c>
      <c r="M147" s="91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91"/>
      <c r="O147" s="91"/>
      <c r="P147" s="91"/>
      <c r="Q147" s="91"/>
      <c r="R147" s="92"/>
      <c r="S147" s="92"/>
      <c r="T147" s="93" t="s">
        <v>63</v>
      </c>
      <c r="U147" s="94" t="n">
        <v>0</v>
      </c>
      <c r="V147" s="95" t="n">
        <f aca="false">IFERROR(IF(U147="",0,CEILING((U147/$H147),1)*$H147),"")</f>
        <v>0</v>
      </c>
      <c r="W147" s="96" t="str">
        <f aca="false">IFERROR(IF(V147=0,"",ROUNDUP(V147/H147,0)*0.02175),"")</f>
        <v/>
      </c>
      <c r="X147" s="97"/>
      <c r="Y147" s="98"/>
      <c r="AC147" s="99"/>
      <c r="AZ147" s="100" t="s">
        <v>1</v>
      </c>
    </row>
    <row r="148" customFormat="false" ht="27" hidden="false" customHeight="true" outlineLevel="0" collapsed="false">
      <c r="A148" s="85" t="s">
        <v>248</v>
      </c>
      <c r="B148" s="85" t="s">
        <v>249</v>
      </c>
      <c r="C148" s="86" t="n">
        <v>4301011454</v>
      </c>
      <c r="D148" s="87" t="n">
        <v>4680115881396</v>
      </c>
      <c r="E148" s="87"/>
      <c r="F148" s="88" t="n">
        <v>0.45</v>
      </c>
      <c r="G148" s="89" t="n">
        <v>6</v>
      </c>
      <c r="H148" s="88" t="n">
        <v>2.7</v>
      </c>
      <c r="I148" s="88" t="n">
        <v>2.9</v>
      </c>
      <c r="J148" s="89" t="n">
        <v>156</v>
      </c>
      <c r="K148" s="90" t="s">
        <v>62</v>
      </c>
      <c r="L148" s="89" t="n">
        <v>55</v>
      </c>
      <c r="M148" s="91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91"/>
      <c r="O148" s="91"/>
      <c r="P148" s="91"/>
      <c r="Q148" s="91"/>
      <c r="R148" s="92"/>
      <c r="S148" s="92"/>
      <c r="T148" s="93" t="s">
        <v>63</v>
      </c>
      <c r="U148" s="94" t="n">
        <v>0</v>
      </c>
      <c r="V148" s="95" t="n">
        <f aca="false">IFERROR(IF(U148="",0,CEILING((U148/$H148),1)*$H148),"")</f>
        <v>0</v>
      </c>
      <c r="W148" s="96" t="str">
        <f aca="false">IFERROR(IF(V148=0,"",ROUNDUP(V148/H148,0)*0.00753),"")</f>
        <v/>
      </c>
      <c r="X148" s="97"/>
      <c r="Y148" s="98"/>
      <c r="AC148" s="99"/>
      <c r="AZ148" s="100" t="s">
        <v>1</v>
      </c>
    </row>
    <row r="149" customFormat="false" ht="12.75" hidden="false" customHeight="false" outlineLevel="0" collapsed="false">
      <c r="A149" s="101"/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2" t="s">
        <v>64</v>
      </c>
      <c r="N149" s="102"/>
      <c r="O149" s="102"/>
      <c r="P149" s="102"/>
      <c r="Q149" s="102"/>
      <c r="R149" s="102"/>
      <c r="S149" s="102"/>
      <c r="T149" s="103" t="s">
        <v>65</v>
      </c>
      <c r="U149" s="104" t="n">
        <f aca="false">IFERROR(U147/H147,"0")+IFERROR(U148/H148,"0")</f>
        <v>0</v>
      </c>
      <c r="V149" s="104" t="n">
        <f aca="false">IFERROR(V147/H147,"0")+IFERROR(V148/H148,"0")</f>
        <v>0</v>
      </c>
      <c r="W149" s="104" t="n">
        <f aca="false">IFERROR(IF(W147="",0,W147),"0")+IFERROR(IF(W148="",0,W148),"0")</f>
        <v>0</v>
      </c>
      <c r="X149" s="105"/>
      <c r="Y149" s="105"/>
    </row>
    <row r="150" customFormat="false" ht="12.75" hidden="false" customHeight="false" outlineLevel="0" collapsed="false">
      <c r="A150" s="101"/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2" t="s">
        <v>64</v>
      </c>
      <c r="N150" s="102"/>
      <c r="O150" s="102"/>
      <c r="P150" s="102"/>
      <c r="Q150" s="102"/>
      <c r="R150" s="102"/>
      <c r="S150" s="102"/>
      <c r="T150" s="103" t="s">
        <v>63</v>
      </c>
      <c r="U150" s="104" t="n">
        <f aca="false">IFERROR(SUM(U147:U148),"0")</f>
        <v>0</v>
      </c>
      <c r="V150" s="104" t="n">
        <f aca="false">IFERROR(SUM(V147:V148),"0")</f>
        <v>0</v>
      </c>
      <c r="W150" s="103"/>
      <c r="X150" s="105"/>
      <c r="Y150" s="105"/>
    </row>
    <row r="151" customFormat="false" ht="14.25" hidden="false" customHeight="true" outlineLevel="0" collapsed="false">
      <c r="A151" s="83" t="s">
        <v>93</v>
      </c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4"/>
      <c r="Y151" s="84"/>
    </row>
    <row r="152" customFormat="false" ht="16.5" hidden="false" customHeight="true" outlineLevel="0" collapsed="false">
      <c r="A152" s="85" t="s">
        <v>250</v>
      </c>
      <c r="B152" s="85" t="s">
        <v>251</v>
      </c>
      <c r="C152" s="86" t="n">
        <v>4301020262</v>
      </c>
      <c r="D152" s="87" t="n">
        <v>4680115882935</v>
      </c>
      <c r="E152" s="87"/>
      <c r="F152" s="88" t="n">
        <v>1.35</v>
      </c>
      <c r="G152" s="89" t="n">
        <v>8</v>
      </c>
      <c r="H152" s="88" t="n">
        <v>10.8</v>
      </c>
      <c r="I152" s="88" t="n">
        <v>11.28</v>
      </c>
      <c r="J152" s="89" t="n">
        <v>56</v>
      </c>
      <c r="K152" s="90" t="s">
        <v>123</v>
      </c>
      <c r="L152" s="89" t="n">
        <v>50</v>
      </c>
      <c r="M152" s="106" t="s">
        <v>252</v>
      </c>
      <c r="N152" s="106"/>
      <c r="O152" s="106"/>
      <c r="P152" s="106"/>
      <c r="Q152" s="106"/>
      <c r="R152" s="92"/>
      <c r="S152" s="92"/>
      <c r="T152" s="93" t="s">
        <v>63</v>
      </c>
      <c r="U152" s="94" t="n">
        <v>0</v>
      </c>
      <c r="V152" s="95" t="n">
        <f aca="false">IFERROR(IF(U152="",0,CEILING((U152/$H152),1)*$H152),"")</f>
        <v>0</v>
      </c>
      <c r="W152" s="96" t="str">
        <f aca="false">IFERROR(IF(V152=0,"",ROUNDUP(V152/H152,0)*0.02175),"")</f>
        <v/>
      </c>
      <c r="X152" s="97"/>
      <c r="Y152" s="98"/>
      <c r="AC152" s="99"/>
      <c r="AZ152" s="100" t="s">
        <v>1</v>
      </c>
    </row>
    <row r="153" customFormat="false" ht="16.5" hidden="false" customHeight="true" outlineLevel="0" collapsed="false">
      <c r="A153" s="85" t="s">
        <v>253</v>
      </c>
      <c r="B153" s="85" t="s">
        <v>254</v>
      </c>
      <c r="C153" s="86" t="n">
        <v>4301020220</v>
      </c>
      <c r="D153" s="87" t="n">
        <v>4680115880764</v>
      </c>
      <c r="E153" s="87"/>
      <c r="F153" s="88" t="n">
        <v>0.35</v>
      </c>
      <c r="G153" s="89" t="n">
        <v>6</v>
      </c>
      <c r="H153" s="88" t="n">
        <v>2.1</v>
      </c>
      <c r="I153" s="88" t="n">
        <v>2.3</v>
      </c>
      <c r="J153" s="89" t="n">
        <v>156</v>
      </c>
      <c r="K153" s="90" t="s">
        <v>96</v>
      </c>
      <c r="L153" s="89" t="n">
        <v>50</v>
      </c>
      <c r="M153" s="91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91"/>
      <c r="O153" s="91"/>
      <c r="P153" s="91"/>
      <c r="Q153" s="91"/>
      <c r="R153" s="92"/>
      <c r="S153" s="92"/>
      <c r="T153" s="93" t="s">
        <v>63</v>
      </c>
      <c r="U153" s="94" t="n">
        <v>0</v>
      </c>
      <c r="V153" s="95" t="n">
        <f aca="false">IFERROR(IF(U153="",0,CEILING((U153/$H153),1)*$H153),"")</f>
        <v>0</v>
      </c>
      <c r="W153" s="96" t="str">
        <f aca="false">IFERROR(IF(V153=0,"",ROUNDUP(V153/H153,0)*0.00753),"")</f>
        <v/>
      </c>
      <c r="X153" s="97"/>
      <c r="Y153" s="98"/>
      <c r="AC153" s="99"/>
      <c r="AZ153" s="100" t="s">
        <v>1</v>
      </c>
    </row>
    <row r="154" customFormat="false" ht="12.75" hidden="false" customHeight="false" outlineLevel="0" collapsed="false">
      <c r="A154" s="101"/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2" t="s">
        <v>64</v>
      </c>
      <c r="N154" s="102"/>
      <c r="O154" s="102"/>
      <c r="P154" s="102"/>
      <c r="Q154" s="102"/>
      <c r="R154" s="102"/>
      <c r="S154" s="102"/>
      <c r="T154" s="103" t="s">
        <v>65</v>
      </c>
      <c r="U154" s="104" t="n">
        <f aca="false">IFERROR(U152/H152,"0")+IFERROR(U153/H153,"0")</f>
        <v>0</v>
      </c>
      <c r="V154" s="104" t="n">
        <f aca="false">IFERROR(V152/H152,"0")+IFERROR(V153/H153,"0")</f>
        <v>0</v>
      </c>
      <c r="W154" s="104" t="n">
        <f aca="false">IFERROR(IF(W152="",0,W152),"0")+IFERROR(IF(W153="",0,W153),"0")</f>
        <v>0</v>
      </c>
      <c r="X154" s="105"/>
      <c r="Y154" s="105"/>
    </row>
    <row r="155" customFormat="false" ht="12.75" hidden="false" customHeight="false" outlineLevel="0" collapsed="false">
      <c r="A155" s="101"/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2" t="s">
        <v>64</v>
      </c>
      <c r="N155" s="102"/>
      <c r="O155" s="102"/>
      <c r="P155" s="102"/>
      <c r="Q155" s="102"/>
      <c r="R155" s="102"/>
      <c r="S155" s="102"/>
      <c r="T155" s="103" t="s">
        <v>63</v>
      </c>
      <c r="U155" s="104" t="n">
        <f aca="false">IFERROR(SUM(U152:U153),"0")</f>
        <v>0</v>
      </c>
      <c r="V155" s="104" t="n">
        <f aca="false">IFERROR(SUM(V152:V153),"0")</f>
        <v>0</v>
      </c>
      <c r="W155" s="103"/>
      <c r="X155" s="105"/>
      <c r="Y155" s="105"/>
    </row>
    <row r="156" customFormat="false" ht="14.25" hidden="false" customHeight="true" outlineLevel="0" collapsed="false">
      <c r="A156" s="83" t="s">
        <v>59</v>
      </c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4"/>
      <c r="Y156" s="84"/>
    </row>
    <row r="157" customFormat="false" ht="27" hidden="false" customHeight="true" outlineLevel="0" collapsed="false">
      <c r="A157" s="85" t="s">
        <v>255</v>
      </c>
      <c r="B157" s="85" t="s">
        <v>256</v>
      </c>
      <c r="C157" s="86" t="n">
        <v>4301031224</v>
      </c>
      <c r="D157" s="87" t="n">
        <v>4680115882683</v>
      </c>
      <c r="E157" s="87"/>
      <c r="F157" s="88" t="n">
        <v>0.9</v>
      </c>
      <c r="G157" s="89" t="n">
        <v>6</v>
      </c>
      <c r="H157" s="88" t="n">
        <v>5.4</v>
      </c>
      <c r="I157" s="88" t="n">
        <v>5.61</v>
      </c>
      <c r="J157" s="89" t="n">
        <v>120</v>
      </c>
      <c r="K157" s="90" t="s">
        <v>62</v>
      </c>
      <c r="L157" s="89" t="n">
        <v>40</v>
      </c>
      <c r="M157" s="91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91"/>
      <c r="O157" s="91"/>
      <c r="P157" s="91"/>
      <c r="Q157" s="91"/>
      <c r="R157" s="92"/>
      <c r="S157" s="92"/>
      <c r="T157" s="93" t="s">
        <v>63</v>
      </c>
      <c r="U157" s="94" t="n">
        <v>0</v>
      </c>
      <c r="V157" s="95" t="n">
        <f aca="false">IFERROR(IF(U157="",0,CEILING((U157/$H157),1)*$H157),"")</f>
        <v>0</v>
      </c>
      <c r="W157" s="96" t="str">
        <f aca="false">IFERROR(IF(V157=0,"",ROUNDUP(V157/H157,0)*0.00937),"")</f>
        <v/>
      </c>
      <c r="X157" s="97"/>
      <c r="Y157" s="98"/>
      <c r="AC157" s="99"/>
      <c r="AZ157" s="100" t="s">
        <v>1</v>
      </c>
    </row>
    <row r="158" customFormat="false" ht="27" hidden="false" customHeight="true" outlineLevel="0" collapsed="false">
      <c r="A158" s="85" t="s">
        <v>257</v>
      </c>
      <c r="B158" s="85" t="s">
        <v>258</v>
      </c>
      <c r="C158" s="86" t="n">
        <v>4301031230</v>
      </c>
      <c r="D158" s="87" t="n">
        <v>4680115882690</v>
      </c>
      <c r="E158" s="87"/>
      <c r="F158" s="88" t="n">
        <v>0.9</v>
      </c>
      <c r="G158" s="89" t="n">
        <v>6</v>
      </c>
      <c r="H158" s="88" t="n">
        <v>5.4</v>
      </c>
      <c r="I158" s="88" t="n">
        <v>5.61</v>
      </c>
      <c r="J158" s="89" t="n">
        <v>120</v>
      </c>
      <c r="K158" s="90" t="s">
        <v>62</v>
      </c>
      <c r="L158" s="89" t="n">
        <v>40</v>
      </c>
      <c r="M158" s="91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91"/>
      <c r="O158" s="91"/>
      <c r="P158" s="91"/>
      <c r="Q158" s="91"/>
      <c r="R158" s="92"/>
      <c r="S158" s="92"/>
      <c r="T158" s="93" t="s">
        <v>63</v>
      </c>
      <c r="U158" s="94" t="n">
        <v>0</v>
      </c>
      <c r="V158" s="95" t="n">
        <f aca="false">IFERROR(IF(U158="",0,CEILING((U158/$H158),1)*$H158),"")</f>
        <v>0</v>
      </c>
      <c r="W158" s="96" t="str">
        <f aca="false">IFERROR(IF(V158=0,"",ROUNDUP(V158/H158,0)*0.00937),"")</f>
        <v/>
      </c>
      <c r="X158" s="97"/>
      <c r="Y158" s="98"/>
      <c r="AC158" s="99"/>
      <c r="AZ158" s="100" t="s">
        <v>1</v>
      </c>
    </row>
    <row r="159" customFormat="false" ht="27" hidden="false" customHeight="true" outlineLevel="0" collapsed="false">
      <c r="A159" s="85" t="s">
        <v>259</v>
      </c>
      <c r="B159" s="85" t="s">
        <v>260</v>
      </c>
      <c r="C159" s="86" t="n">
        <v>4301031220</v>
      </c>
      <c r="D159" s="87" t="n">
        <v>4680115882669</v>
      </c>
      <c r="E159" s="87"/>
      <c r="F159" s="88" t="n">
        <v>0.9</v>
      </c>
      <c r="G159" s="89" t="n">
        <v>6</v>
      </c>
      <c r="H159" s="88" t="n">
        <v>5.4</v>
      </c>
      <c r="I159" s="88" t="n">
        <v>5.61</v>
      </c>
      <c r="J159" s="89" t="n">
        <v>120</v>
      </c>
      <c r="K159" s="90" t="s">
        <v>62</v>
      </c>
      <c r="L159" s="89" t="n">
        <v>40</v>
      </c>
      <c r="M159" s="91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91"/>
      <c r="O159" s="91"/>
      <c r="P159" s="91"/>
      <c r="Q159" s="91"/>
      <c r="R159" s="92"/>
      <c r="S159" s="92"/>
      <c r="T159" s="93" t="s">
        <v>63</v>
      </c>
      <c r="U159" s="94" t="n">
        <v>0</v>
      </c>
      <c r="V159" s="95" t="n">
        <f aca="false">IFERROR(IF(U159="",0,CEILING((U159/$H159),1)*$H159),"")</f>
        <v>0</v>
      </c>
      <c r="W159" s="96" t="str">
        <f aca="false">IFERROR(IF(V159=0,"",ROUNDUP(V159/H159,0)*0.00937),"")</f>
        <v/>
      </c>
      <c r="X159" s="97"/>
      <c r="Y159" s="98"/>
      <c r="AC159" s="99"/>
      <c r="AZ159" s="100" t="s">
        <v>1</v>
      </c>
    </row>
    <row r="160" customFormat="false" ht="27" hidden="false" customHeight="true" outlineLevel="0" collapsed="false">
      <c r="A160" s="85" t="s">
        <v>261</v>
      </c>
      <c r="B160" s="85" t="s">
        <v>262</v>
      </c>
      <c r="C160" s="86" t="n">
        <v>4301031221</v>
      </c>
      <c r="D160" s="87" t="n">
        <v>4680115882676</v>
      </c>
      <c r="E160" s="87"/>
      <c r="F160" s="88" t="n">
        <v>0.9</v>
      </c>
      <c r="G160" s="89" t="n">
        <v>6</v>
      </c>
      <c r="H160" s="88" t="n">
        <v>5.4</v>
      </c>
      <c r="I160" s="88" t="n">
        <v>5.61</v>
      </c>
      <c r="J160" s="89" t="n">
        <v>120</v>
      </c>
      <c r="K160" s="90" t="s">
        <v>62</v>
      </c>
      <c r="L160" s="89" t="n">
        <v>40</v>
      </c>
      <c r="M160" s="91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91"/>
      <c r="O160" s="91"/>
      <c r="P160" s="91"/>
      <c r="Q160" s="91"/>
      <c r="R160" s="92"/>
      <c r="S160" s="92"/>
      <c r="T160" s="93" t="s">
        <v>63</v>
      </c>
      <c r="U160" s="94" t="n">
        <v>0</v>
      </c>
      <c r="V160" s="95" t="n">
        <f aca="false">IFERROR(IF(U160="",0,CEILING((U160/$H160),1)*$H160),"")</f>
        <v>0</v>
      </c>
      <c r="W160" s="96" t="str">
        <f aca="false">IFERROR(IF(V160=0,"",ROUNDUP(V160/H160,0)*0.00937),"")</f>
        <v/>
      </c>
      <c r="X160" s="97"/>
      <c r="Y160" s="98"/>
      <c r="AC160" s="99"/>
      <c r="AZ160" s="100" t="s">
        <v>1</v>
      </c>
    </row>
    <row r="161" customFormat="false" ht="12.75" hidden="false" customHeight="false" outlineLevel="0" collapsed="false">
      <c r="A161" s="101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2" t="s">
        <v>64</v>
      </c>
      <c r="N161" s="102"/>
      <c r="O161" s="102"/>
      <c r="P161" s="102"/>
      <c r="Q161" s="102"/>
      <c r="R161" s="102"/>
      <c r="S161" s="102"/>
      <c r="T161" s="103" t="s">
        <v>65</v>
      </c>
      <c r="U161" s="104" t="n">
        <f aca="false">IFERROR(U157/H157,"0")+IFERROR(U158/H158,"0")+IFERROR(U159/H159,"0")+IFERROR(U160/H160,"0")</f>
        <v>0</v>
      </c>
      <c r="V161" s="104" t="n">
        <f aca="false">IFERROR(V157/H157,"0")+IFERROR(V158/H158,"0")+IFERROR(V159/H159,"0")+IFERROR(V160/H160,"0")</f>
        <v>0</v>
      </c>
      <c r="W161" s="104" t="n">
        <f aca="false">IFERROR(IF(W157="",0,W157),"0")+IFERROR(IF(W158="",0,W158),"0")+IFERROR(IF(W159="",0,W159),"0")+IFERROR(IF(W160="",0,W160),"0")</f>
        <v>0</v>
      </c>
      <c r="X161" s="105"/>
      <c r="Y161" s="105"/>
    </row>
    <row r="162" customFormat="false" ht="12.75" hidden="false" customHeight="false" outlineLevel="0" collapsed="false">
      <c r="A162" s="101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2" t="s">
        <v>64</v>
      </c>
      <c r="N162" s="102"/>
      <c r="O162" s="102"/>
      <c r="P162" s="102"/>
      <c r="Q162" s="102"/>
      <c r="R162" s="102"/>
      <c r="S162" s="102"/>
      <c r="T162" s="103" t="s">
        <v>63</v>
      </c>
      <c r="U162" s="104" t="n">
        <f aca="false">IFERROR(SUM(U157:U160),"0")</f>
        <v>0</v>
      </c>
      <c r="V162" s="104" t="n">
        <f aca="false">IFERROR(SUM(V157:V160),"0")</f>
        <v>0</v>
      </c>
      <c r="W162" s="103"/>
      <c r="X162" s="105"/>
      <c r="Y162" s="105"/>
    </row>
    <row r="163" customFormat="false" ht="14.25" hidden="false" customHeight="true" outlineLevel="0" collapsed="false">
      <c r="A163" s="83" t="s">
        <v>66</v>
      </c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4"/>
      <c r="Y163" s="84"/>
    </row>
    <row r="164" customFormat="false" ht="27" hidden="false" customHeight="true" outlineLevel="0" collapsed="false">
      <c r="A164" s="85" t="s">
        <v>263</v>
      </c>
      <c r="B164" s="85" t="s">
        <v>264</v>
      </c>
      <c r="C164" s="86" t="n">
        <v>4301051409</v>
      </c>
      <c r="D164" s="87" t="n">
        <v>4680115881556</v>
      </c>
      <c r="E164" s="87"/>
      <c r="F164" s="88" t="n">
        <v>1</v>
      </c>
      <c r="G164" s="89" t="n">
        <v>4</v>
      </c>
      <c r="H164" s="88" t="n">
        <v>4</v>
      </c>
      <c r="I164" s="88" t="n">
        <v>4.408</v>
      </c>
      <c r="J164" s="89" t="n">
        <v>104</v>
      </c>
      <c r="K164" s="90" t="s">
        <v>123</v>
      </c>
      <c r="L164" s="89" t="n">
        <v>45</v>
      </c>
      <c r="M164" s="91" t="str">
        <f aca="false"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91"/>
      <c r="O164" s="91"/>
      <c r="P164" s="91"/>
      <c r="Q164" s="91"/>
      <c r="R164" s="92"/>
      <c r="S164" s="92"/>
      <c r="T164" s="93" t="s">
        <v>63</v>
      </c>
      <c r="U164" s="94" t="n">
        <v>0</v>
      </c>
      <c r="V164" s="95" t="n">
        <f aca="false">IFERROR(IF(U164="",0,CEILING((U164/$H164),1)*$H164),"")</f>
        <v>0</v>
      </c>
      <c r="W164" s="96" t="str">
        <f aca="false">IFERROR(IF(V164=0,"",ROUNDUP(V164/H164,0)*0.01196),"")</f>
        <v/>
      </c>
      <c r="X164" s="97"/>
      <c r="Y164" s="98"/>
      <c r="AC164" s="99"/>
      <c r="AZ164" s="100" t="s">
        <v>1</v>
      </c>
    </row>
    <row r="165" customFormat="false" ht="16.5" hidden="false" customHeight="true" outlineLevel="0" collapsed="false">
      <c r="A165" s="85" t="s">
        <v>265</v>
      </c>
      <c r="B165" s="85" t="s">
        <v>266</v>
      </c>
      <c r="C165" s="86" t="n">
        <v>4301051470</v>
      </c>
      <c r="D165" s="87" t="n">
        <v>4680115880573</v>
      </c>
      <c r="E165" s="87"/>
      <c r="F165" s="88" t="n">
        <v>1.3</v>
      </c>
      <c r="G165" s="89" t="n">
        <v>6</v>
      </c>
      <c r="H165" s="88" t="n">
        <v>7.8</v>
      </c>
      <c r="I165" s="88" t="n">
        <v>8.364</v>
      </c>
      <c r="J165" s="89" t="n">
        <v>56</v>
      </c>
      <c r="K165" s="90" t="s">
        <v>123</v>
      </c>
      <c r="L165" s="89" t="n">
        <v>45</v>
      </c>
      <c r="M165" s="91" t="str">
        <f aca="false"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91"/>
      <c r="O165" s="91"/>
      <c r="P165" s="91"/>
      <c r="Q165" s="91"/>
      <c r="R165" s="92"/>
      <c r="S165" s="92"/>
      <c r="T165" s="93" t="s">
        <v>63</v>
      </c>
      <c r="U165" s="94" t="n">
        <v>0</v>
      </c>
      <c r="V165" s="95" t="n">
        <f aca="false">IFERROR(IF(U165="",0,CEILING((U165/$H165),1)*$H165),"")</f>
        <v>0</v>
      </c>
      <c r="W165" s="96" t="str">
        <f aca="false">IFERROR(IF(V165=0,"",ROUNDUP(V165/H165,0)*0.02175),"")</f>
        <v/>
      </c>
      <c r="X165" s="97"/>
      <c r="Y165" s="98"/>
      <c r="AC165" s="99"/>
      <c r="AZ165" s="100" t="s">
        <v>1</v>
      </c>
    </row>
    <row r="166" customFormat="false" ht="27" hidden="false" customHeight="true" outlineLevel="0" collapsed="false">
      <c r="A166" s="85" t="s">
        <v>267</v>
      </c>
      <c r="B166" s="85" t="s">
        <v>268</v>
      </c>
      <c r="C166" s="86" t="n">
        <v>4301051408</v>
      </c>
      <c r="D166" s="87" t="n">
        <v>4680115881594</v>
      </c>
      <c r="E166" s="87"/>
      <c r="F166" s="88" t="n">
        <v>1.35</v>
      </c>
      <c r="G166" s="89" t="n">
        <v>6</v>
      </c>
      <c r="H166" s="88" t="n">
        <v>8.1</v>
      </c>
      <c r="I166" s="88" t="n">
        <v>8.664</v>
      </c>
      <c r="J166" s="89" t="n">
        <v>56</v>
      </c>
      <c r="K166" s="90" t="s">
        <v>123</v>
      </c>
      <c r="L166" s="89" t="n">
        <v>40</v>
      </c>
      <c r="M166" s="91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91"/>
      <c r="O166" s="91"/>
      <c r="P166" s="91"/>
      <c r="Q166" s="91"/>
      <c r="R166" s="92"/>
      <c r="S166" s="92"/>
      <c r="T166" s="93" t="s">
        <v>63</v>
      </c>
      <c r="U166" s="94" t="n">
        <v>0</v>
      </c>
      <c r="V166" s="95" t="n">
        <f aca="false">IFERROR(IF(U166="",0,CEILING((U166/$H166),1)*$H166),"")</f>
        <v>0</v>
      </c>
      <c r="W166" s="96" t="str">
        <f aca="false">IFERROR(IF(V166=0,"",ROUNDUP(V166/H166,0)*0.02175),"")</f>
        <v/>
      </c>
      <c r="X166" s="97"/>
      <c r="Y166" s="98"/>
      <c r="AC166" s="99"/>
      <c r="AZ166" s="100" t="s">
        <v>1</v>
      </c>
    </row>
    <row r="167" customFormat="false" ht="27" hidden="false" customHeight="true" outlineLevel="0" collapsed="false">
      <c r="A167" s="85" t="s">
        <v>269</v>
      </c>
      <c r="B167" s="85" t="s">
        <v>270</v>
      </c>
      <c r="C167" s="86" t="n">
        <v>4301051433</v>
      </c>
      <c r="D167" s="87" t="n">
        <v>4680115881587</v>
      </c>
      <c r="E167" s="87"/>
      <c r="F167" s="88" t="n">
        <v>1</v>
      </c>
      <c r="G167" s="89" t="n">
        <v>4</v>
      </c>
      <c r="H167" s="88" t="n">
        <v>4</v>
      </c>
      <c r="I167" s="88" t="n">
        <v>4.408</v>
      </c>
      <c r="J167" s="89" t="n">
        <v>104</v>
      </c>
      <c r="K167" s="90" t="s">
        <v>62</v>
      </c>
      <c r="L167" s="89" t="n">
        <v>35</v>
      </c>
      <c r="M167" s="91" t="str">
        <f aca="false"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91"/>
      <c r="O167" s="91"/>
      <c r="P167" s="91"/>
      <c r="Q167" s="91"/>
      <c r="R167" s="92"/>
      <c r="S167" s="92"/>
      <c r="T167" s="93" t="s">
        <v>63</v>
      </c>
      <c r="U167" s="94" t="n">
        <v>0</v>
      </c>
      <c r="V167" s="95" t="n">
        <f aca="false">IFERROR(IF(U167="",0,CEILING((U167/$H167),1)*$H167),"")</f>
        <v>0</v>
      </c>
      <c r="W167" s="96" t="str">
        <f aca="false">IFERROR(IF(V167=0,"",ROUNDUP(V167/H167,0)*0.01196),"")</f>
        <v/>
      </c>
      <c r="X167" s="97"/>
      <c r="Y167" s="98"/>
      <c r="AC167" s="99"/>
      <c r="AZ167" s="100" t="s">
        <v>1</v>
      </c>
    </row>
    <row r="168" customFormat="false" ht="16.5" hidden="false" customHeight="true" outlineLevel="0" collapsed="false">
      <c r="A168" s="85" t="s">
        <v>271</v>
      </c>
      <c r="B168" s="85" t="s">
        <v>272</v>
      </c>
      <c r="C168" s="86" t="n">
        <v>4301051380</v>
      </c>
      <c r="D168" s="87" t="n">
        <v>4680115880962</v>
      </c>
      <c r="E168" s="87"/>
      <c r="F168" s="88" t="n">
        <v>1.3</v>
      </c>
      <c r="G168" s="89" t="n">
        <v>6</v>
      </c>
      <c r="H168" s="88" t="n">
        <v>7.8</v>
      </c>
      <c r="I168" s="88" t="n">
        <v>8.364</v>
      </c>
      <c r="J168" s="89" t="n">
        <v>56</v>
      </c>
      <c r="K168" s="90" t="s">
        <v>62</v>
      </c>
      <c r="L168" s="89" t="n">
        <v>40</v>
      </c>
      <c r="M168" s="91" t="str">
        <f aca="false"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91"/>
      <c r="O168" s="91"/>
      <c r="P168" s="91"/>
      <c r="Q168" s="91"/>
      <c r="R168" s="92"/>
      <c r="S168" s="92"/>
      <c r="T168" s="93" t="s">
        <v>63</v>
      </c>
      <c r="U168" s="94" t="n">
        <v>0</v>
      </c>
      <c r="V168" s="95" t="n">
        <f aca="false">IFERROR(IF(U168="",0,CEILING((U168/$H168),1)*$H168),"")</f>
        <v>0</v>
      </c>
      <c r="W168" s="96" t="str">
        <f aca="false">IFERROR(IF(V168=0,"",ROUNDUP(V168/H168,0)*0.02175),"")</f>
        <v/>
      </c>
      <c r="X168" s="97"/>
      <c r="Y168" s="98"/>
      <c r="AC168" s="99"/>
      <c r="AZ168" s="100" t="s">
        <v>1</v>
      </c>
    </row>
    <row r="169" customFormat="false" ht="27" hidden="false" customHeight="true" outlineLevel="0" collapsed="false">
      <c r="A169" s="85" t="s">
        <v>273</v>
      </c>
      <c r="B169" s="85" t="s">
        <v>274</v>
      </c>
      <c r="C169" s="86" t="n">
        <v>4301051411</v>
      </c>
      <c r="D169" s="87" t="n">
        <v>4680115881617</v>
      </c>
      <c r="E169" s="87"/>
      <c r="F169" s="88" t="n">
        <v>1.35</v>
      </c>
      <c r="G169" s="89" t="n">
        <v>6</v>
      </c>
      <c r="H169" s="88" t="n">
        <v>8.1</v>
      </c>
      <c r="I169" s="88" t="n">
        <v>8.646</v>
      </c>
      <c r="J169" s="89" t="n">
        <v>56</v>
      </c>
      <c r="K169" s="90" t="s">
        <v>123</v>
      </c>
      <c r="L169" s="89" t="n">
        <v>40</v>
      </c>
      <c r="M169" s="91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91"/>
      <c r="O169" s="91"/>
      <c r="P169" s="91"/>
      <c r="Q169" s="91"/>
      <c r="R169" s="92"/>
      <c r="S169" s="92"/>
      <c r="T169" s="93" t="s">
        <v>63</v>
      </c>
      <c r="U169" s="94" t="n">
        <v>0</v>
      </c>
      <c r="V169" s="95" t="n">
        <f aca="false">IFERROR(IF(U169="",0,CEILING((U169/$H169),1)*$H169),"")</f>
        <v>0</v>
      </c>
      <c r="W169" s="96" t="str">
        <f aca="false">IFERROR(IF(V169=0,"",ROUNDUP(V169/H169,0)*0.02175),"")</f>
        <v/>
      </c>
      <c r="X169" s="97"/>
      <c r="Y169" s="98"/>
      <c r="AC169" s="99"/>
      <c r="AZ169" s="100" t="s">
        <v>1</v>
      </c>
    </row>
    <row r="170" customFormat="false" ht="27" hidden="false" customHeight="true" outlineLevel="0" collapsed="false">
      <c r="A170" s="85" t="s">
        <v>275</v>
      </c>
      <c r="B170" s="85" t="s">
        <v>276</v>
      </c>
      <c r="C170" s="86" t="n">
        <v>4301051377</v>
      </c>
      <c r="D170" s="87" t="n">
        <v>4680115881228</v>
      </c>
      <c r="E170" s="87"/>
      <c r="F170" s="88" t="n">
        <v>0.4</v>
      </c>
      <c r="G170" s="89" t="n">
        <v>6</v>
      </c>
      <c r="H170" s="88" t="n">
        <v>2.4</v>
      </c>
      <c r="I170" s="88" t="n">
        <v>2.6</v>
      </c>
      <c r="J170" s="89" t="n">
        <v>156</v>
      </c>
      <c r="K170" s="90" t="s">
        <v>62</v>
      </c>
      <c r="L170" s="89" t="n">
        <v>35</v>
      </c>
      <c r="M170" s="91" t="str">
        <f aca="false"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91"/>
      <c r="O170" s="91"/>
      <c r="P170" s="91"/>
      <c r="Q170" s="91"/>
      <c r="R170" s="92"/>
      <c r="S170" s="92"/>
      <c r="T170" s="93" t="s">
        <v>63</v>
      </c>
      <c r="U170" s="94" t="n">
        <v>0</v>
      </c>
      <c r="V170" s="95" t="n">
        <f aca="false">IFERROR(IF(U170="",0,CEILING((U170/$H170),1)*$H170),"")</f>
        <v>0</v>
      </c>
      <c r="W170" s="96" t="str">
        <f aca="false">IFERROR(IF(V170=0,"",ROUNDUP(V170/H170,0)*0.00753),"")</f>
        <v/>
      </c>
      <c r="X170" s="97"/>
      <c r="Y170" s="98"/>
      <c r="AC170" s="99"/>
      <c r="AZ170" s="100" t="s">
        <v>1</v>
      </c>
    </row>
    <row r="171" customFormat="false" ht="27" hidden="false" customHeight="true" outlineLevel="0" collapsed="false">
      <c r="A171" s="85" t="s">
        <v>277</v>
      </c>
      <c r="B171" s="85" t="s">
        <v>278</v>
      </c>
      <c r="C171" s="86" t="n">
        <v>4301051432</v>
      </c>
      <c r="D171" s="87" t="n">
        <v>4680115881037</v>
      </c>
      <c r="E171" s="87"/>
      <c r="F171" s="88" t="n">
        <v>0.84</v>
      </c>
      <c r="G171" s="89" t="n">
        <v>4</v>
      </c>
      <c r="H171" s="88" t="n">
        <v>3.36</v>
      </c>
      <c r="I171" s="88" t="n">
        <v>3.618</v>
      </c>
      <c r="J171" s="89" t="n">
        <v>120</v>
      </c>
      <c r="K171" s="90" t="s">
        <v>62</v>
      </c>
      <c r="L171" s="89" t="n">
        <v>35</v>
      </c>
      <c r="M171" s="91" t="str">
        <f aca="false"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91"/>
      <c r="O171" s="91"/>
      <c r="P171" s="91"/>
      <c r="Q171" s="91"/>
      <c r="R171" s="92"/>
      <c r="S171" s="92"/>
      <c r="T171" s="93" t="s">
        <v>63</v>
      </c>
      <c r="U171" s="94" t="n">
        <v>0</v>
      </c>
      <c r="V171" s="95" t="n">
        <f aca="false">IFERROR(IF(U171="",0,CEILING((U171/$H171),1)*$H171),"")</f>
        <v>0</v>
      </c>
      <c r="W171" s="96" t="str">
        <f aca="false">IFERROR(IF(V171=0,"",ROUNDUP(V171/H171,0)*0.00937),"")</f>
        <v/>
      </c>
      <c r="X171" s="97"/>
      <c r="Y171" s="98"/>
      <c r="AC171" s="99"/>
      <c r="AZ171" s="100" t="s">
        <v>1</v>
      </c>
    </row>
    <row r="172" customFormat="false" ht="27" hidden="false" customHeight="true" outlineLevel="0" collapsed="false">
      <c r="A172" s="85" t="s">
        <v>279</v>
      </c>
      <c r="B172" s="85" t="s">
        <v>280</v>
      </c>
      <c r="C172" s="86" t="n">
        <v>4301051384</v>
      </c>
      <c r="D172" s="87" t="n">
        <v>4680115881211</v>
      </c>
      <c r="E172" s="87"/>
      <c r="F172" s="88" t="n">
        <v>0.4</v>
      </c>
      <c r="G172" s="89" t="n">
        <v>6</v>
      </c>
      <c r="H172" s="88" t="n">
        <v>2.4</v>
      </c>
      <c r="I172" s="88" t="n">
        <v>2.6</v>
      </c>
      <c r="J172" s="89" t="n">
        <v>156</v>
      </c>
      <c r="K172" s="90" t="s">
        <v>62</v>
      </c>
      <c r="L172" s="89" t="n">
        <v>45</v>
      </c>
      <c r="M172" s="91" t="str">
        <f aca="false"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91"/>
      <c r="O172" s="91"/>
      <c r="P172" s="91"/>
      <c r="Q172" s="91"/>
      <c r="R172" s="92"/>
      <c r="S172" s="92"/>
      <c r="T172" s="93" t="s">
        <v>63</v>
      </c>
      <c r="U172" s="94" t="n">
        <v>0</v>
      </c>
      <c r="V172" s="95" t="n">
        <f aca="false">IFERROR(IF(U172="",0,CEILING((U172/$H172),1)*$H172),"")</f>
        <v>0</v>
      </c>
      <c r="W172" s="96" t="str">
        <f aca="false">IFERROR(IF(V172=0,"",ROUNDUP(V172/H172,0)*0.00753),"")</f>
        <v/>
      </c>
      <c r="X172" s="97"/>
      <c r="Y172" s="98"/>
      <c r="AC172" s="99"/>
      <c r="AZ172" s="100" t="s">
        <v>1</v>
      </c>
    </row>
    <row r="173" customFormat="false" ht="27" hidden="false" customHeight="true" outlineLevel="0" collapsed="false">
      <c r="A173" s="85" t="s">
        <v>281</v>
      </c>
      <c r="B173" s="85" t="s">
        <v>282</v>
      </c>
      <c r="C173" s="86" t="n">
        <v>4301051378</v>
      </c>
      <c r="D173" s="87" t="n">
        <v>4680115881020</v>
      </c>
      <c r="E173" s="87"/>
      <c r="F173" s="88" t="n">
        <v>0.84</v>
      </c>
      <c r="G173" s="89" t="n">
        <v>4</v>
      </c>
      <c r="H173" s="88" t="n">
        <v>3.36</v>
      </c>
      <c r="I173" s="88" t="n">
        <v>3.57</v>
      </c>
      <c r="J173" s="89" t="n">
        <v>120</v>
      </c>
      <c r="K173" s="90" t="s">
        <v>62</v>
      </c>
      <c r="L173" s="89" t="n">
        <v>45</v>
      </c>
      <c r="M173" s="91" t="str">
        <f aca="false"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91"/>
      <c r="O173" s="91"/>
      <c r="P173" s="91"/>
      <c r="Q173" s="91"/>
      <c r="R173" s="92"/>
      <c r="S173" s="92"/>
      <c r="T173" s="93" t="s">
        <v>63</v>
      </c>
      <c r="U173" s="94" t="n">
        <v>0</v>
      </c>
      <c r="V173" s="95" t="n">
        <f aca="false">IFERROR(IF(U173="",0,CEILING((U173/$H173),1)*$H173),"")</f>
        <v>0</v>
      </c>
      <c r="W173" s="96" t="str">
        <f aca="false">IFERROR(IF(V173=0,"",ROUNDUP(V173/H173,0)*0.00937),"")</f>
        <v/>
      </c>
      <c r="X173" s="97"/>
      <c r="Y173" s="98"/>
      <c r="AC173" s="99"/>
      <c r="AZ173" s="100" t="s">
        <v>1</v>
      </c>
    </row>
    <row r="174" customFormat="false" ht="27" hidden="false" customHeight="true" outlineLevel="0" collapsed="false">
      <c r="A174" s="85" t="s">
        <v>283</v>
      </c>
      <c r="B174" s="85" t="s">
        <v>284</v>
      </c>
      <c r="C174" s="86" t="n">
        <v>4301051407</v>
      </c>
      <c r="D174" s="87" t="n">
        <v>4680115882195</v>
      </c>
      <c r="E174" s="87"/>
      <c r="F174" s="88" t="n">
        <v>0.4</v>
      </c>
      <c r="G174" s="89" t="n">
        <v>6</v>
      </c>
      <c r="H174" s="88" t="n">
        <v>2.4</v>
      </c>
      <c r="I174" s="88" t="n">
        <v>2.69</v>
      </c>
      <c r="J174" s="89" t="n">
        <v>156</v>
      </c>
      <c r="K174" s="90" t="s">
        <v>123</v>
      </c>
      <c r="L174" s="89" t="n">
        <v>40</v>
      </c>
      <c r="M174" s="91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91"/>
      <c r="O174" s="91"/>
      <c r="P174" s="91"/>
      <c r="Q174" s="91"/>
      <c r="R174" s="92"/>
      <c r="S174" s="92"/>
      <c r="T174" s="93" t="s">
        <v>63</v>
      </c>
      <c r="U174" s="94" t="n">
        <v>0</v>
      </c>
      <c r="V174" s="95" t="n">
        <f aca="false">IFERROR(IF(U174="",0,CEILING((U174/$H174),1)*$H174),"")</f>
        <v>0</v>
      </c>
      <c r="W174" s="96" t="str">
        <f aca="false">IFERROR(IF(V174=0,"",ROUNDUP(V174/H174,0)*0.00753),"")</f>
        <v/>
      </c>
      <c r="X174" s="97"/>
      <c r="Y174" s="98"/>
      <c r="AC174" s="99"/>
      <c r="AZ174" s="100" t="s">
        <v>1</v>
      </c>
    </row>
    <row r="175" customFormat="false" ht="27" hidden="false" customHeight="true" outlineLevel="0" collapsed="false">
      <c r="A175" s="85" t="s">
        <v>285</v>
      </c>
      <c r="B175" s="85" t="s">
        <v>286</v>
      </c>
      <c r="C175" s="86" t="n">
        <v>4301051479</v>
      </c>
      <c r="D175" s="87" t="n">
        <v>4680115882607</v>
      </c>
      <c r="E175" s="87"/>
      <c r="F175" s="88" t="n">
        <v>0.3</v>
      </c>
      <c r="G175" s="89" t="n">
        <v>6</v>
      </c>
      <c r="H175" s="88" t="n">
        <v>1.8</v>
      </c>
      <c r="I175" s="88" t="n">
        <v>2.072</v>
      </c>
      <c r="J175" s="89" t="n">
        <v>156</v>
      </c>
      <c r="K175" s="90" t="s">
        <v>123</v>
      </c>
      <c r="L175" s="89" t="n">
        <v>45</v>
      </c>
      <c r="M175" s="91" t="str">
        <f aca="false"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91"/>
      <c r="O175" s="91"/>
      <c r="P175" s="91"/>
      <c r="Q175" s="91"/>
      <c r="R175" s="92"/>
      <c r="S175" s="92"/>
      <c r="T175" s="93" t="s">
        <v>63</v>
      </c>
      <c r="U175" s="94" t="n">
        <v>0</v>
      </c>
      <c r="V175" s="95" t="n">
        <f aca="false">IFERROR(IF(U175="",0,CEILING((U175/$H175),1)*$H175),"")</f>
        <v>0</v>
      </c>
      <c r="W175" s="96" t="str">
        <f aca="false">IFERROR(IF(V175=0,"",ROUNDUP(V175/H175,0)*0.00753),"")</f>
        <v/>
      </c>
      <c r="X175" s="97"/>
      <c r="Y175" s="98"/>
      <c r="AC175" s="99"/>
      <c r="AZ175" s="100" t="s">
        <v>1</v>
      </c>
    </row>
    <row r="176" customFormat="false" ht="27" hidden="false" customHeight="true" outlineLevel="0" collapsed="false">
      <c r="A176" s="85" t="s">
        <v>287</v>
      </c>
      <c r="B176" s="85" t="s">
        <v>288</v>
      </c>
      <c r="C176" s="86" t="n">
        <v>4301051468</v>
      </c>
      <c r="D176" s="87" t="n">
        <v>4680115880092</v>
      </c>
      <c r="E176" s="87"/>
      <c r="F176" s="88" t="n">
        <v>0.4</v>
      </c>
      <c r="G176" s="89" t="n">
        <v>6</v>
      </c>
      <c r="H176" s="88" t="n">
        <v>2.4</v>
      </c>
      <c r="I176" s="88" t="n">
        <v>2.672</v>
      </c>
      <c r="J176" s="89" t="n">
        <v>156</v>
      </c>
      <c r="K176" s="90" t="s">
        <v>123</v>
      </c>
      <c r="L176" s="89" t="n">
        <v>45</v>
      </c>
      <c r="M176" s="91" t="str">
        <f aca="false"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91"/>
      <c r="O176" s="91"/>
      <c r="P176" s="91"/>
      <c r="Q176" s="91"/>
      <c r="R176" s="92"/>
      <c r="S176" s="92"/>
      <c r="T176" s="93" t="s">
        <v>63</v>
      </c>
      <c r="U176" s="94" t="n">
        <v>0</v>
      </c>
      <c r="V176" s="95" t="n">
        <f aca="false">IFERROR(IF(U176="",0,CEILING((U176/$H176),1)*$H176),"")</f>
        <v>0</v>
      </c>
      <c r="W176" s="96" t="str">
        <f aca="false">IFERROR(IF(V176=0,"",ROUNDUP(V176/H176,0)*0.00753),"")</f>
        <v/>
      </c>
      <c r="X176" s="97"/>
      <c r="Y176" s="98"/>
      <c r="AC176" s="99"/>
      <c r="AZ176" s="100" t="s">
        <v>1</v>
      </c>
    </row>
    <row r="177" customFormat="false" ht="27" hidden="false" customHeight="true" outlineLevel="0" collapsed="false">
      <c r="A177" s="85" t="s">
        <v>289</v>
      </c>
      <c r="B177" s="85" t="s">
        <v>290</v>
      </c>
      <c r="C177" s="86" t="n">
        <v>4301051469</v>
      </c>
      <c r="D177" s="87" t="n">
        <v>4680115880221</v>
      </c>
      <c r="E177" s="87"/>
      <c r="F177" s="88" t="n">
        <v>0.4</v>
      </c>
      <c r="G177" s="89" t="n">
        <v>6</v>
      </c>
      <c r="H177" s="88" t="n">
        <v>2.4</v>
      </c>
      <c r="I177" s="88" t="n">
        <v>2.672</v>
      </c>
      <c r="J177" s="89" t="n">
        <v>156</v>
      </c>
      <c r="K177" s="90" t="s">
        <v>123</v>
      </c>
      <c r="L177" s="89" t="n">
        <v>45</v>
      </c>
      <c r="M177" s="91" t="str">
        <f aca="false"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91"/>
      <c r="O177" s="91"/>
      <c r="P177" s="91"/>
      <c r="Q177" s="91"/>
      <c r="R177" s="92"/>
      <c r="S177" s="92"/>
      <c r="T177" s="93" t="s">
        <v>63</v>
      </c>
      <c r="U177" s="94" t="n">
        <v>0</v>
      </c>
      <c r="V177" s="95" t="n">
        <f aca="false">IFERROR(IF(U177="",0,CEILING((U177/$H177),1)*$H177),"")</f>
        <v>0</v>
      </c>
      <c r="W177" s="96" t="str">
        <f aca="false">IFERROR(IF(V177=0,"",ROUNDUP(V177/H177,0)*0.00753),"")</f>
        <v/>
      </c>
      <c r="X177" s="97"/>
      <c r="Y177" s="98"/>
      <c r="AC177" s="99"/>
      <c r="AZ177" s="100" t="s">
        <v>1</v>
      </c>
    </row>
    <row r="178" customFormat="false" ht="16.5" hidden="false" customHeight="true" outlineLevel="0" collapsed="false">
      <c r="A178" s="85" t="s">
        <v>291</v>
      </c>
      <c r="B178" s="85" t="s">
        <v>292</v>
      </c>
      <c r="C178" s="86" t="n">
        <v>4301051523</v>
      </c>
      <c r="D178" s="87" t="n">
        <v>4680115882942</v>
      </c>
      <c r="E178" s="87"/>
      <c r="F178" s="88" t="n">
        <v>0.3</v>
      </c>
      <c r="G178" s="89" t="n">
        <v>6</v>
      </c>
      <c r="H178" s="88" t="n">
        <v>1.8</v>
      </c>
      <c r="I178" s="88" t="n">
        <v>2.072</v>
      </c>
      <c r="J178" s="89" t="n">
        <v>156</v>
      </c>
      <c r="K178" s="90" t="s">
        <v>62</v>
      </c>
      <c r="L178" s="89" t="n">
        <v>40</v>
      </c>
      <c r="M178" s="91" t="str">
        <f aca="false"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91"/>
      <c r="O178" s="91"/>
      <c r="P178" s="91"/>
      <c r="Q178" s="91"/>
      <c r="R178" s="92"/>
      <c r="S178" s="92"/>
      <c r="T178" s="93" t="s">
        <v>63</v>
      </c>
      <c r="U178" s="94" t="n">
        <v>0</v>
      </c>
      <c r="V178" s="95" t="n">
        <f aca="false">IFERROR(IF(U178="",0,CEILING((U178/$H178),1)*$H178),"")</f>
        <v>0</v>
      </c>
      <c r="W178" s="96" t="str">
        <f aca="false">IFERROR(IF(V178=0,"",ROUNDUP(V178/H178,0)*0.00753),"")</f>
        <v/>
      </c>
      <c r="X178" s="97"/>
      <c r="Y178" s="98"/>
      <c r="AC178" s="99"/>
      <c r="AZ178" s="100" t="s">
        <v>1</v>
      </c>
    </row>
    <row r="179" customFormat="false" ht="16.5" hidden="false" customHeight="true" outlineLevel="0" collapsed="false">
      <c r="A179" s="85" t="s">
        <v>293</v>
      </c>
      <c r="B179" s="85" t="s">
        <v>294</v>
      </c>
      <c r="C179" s="86" t="n">
        <v>4301051326</v>
      </c>
      <c r="D179" s="87" t="n">
        <v>4680115880504</v>
      </c>
      <c r="E179" s="87"/>
      <c r="F179" s="88" t="n">
        <v>0.4</v>
      </c>
      <c r="G179" s="89" t="n">
        <v>6</v>
      </c>
      <c r="H179" s="88" t="n">
        <v>2.4</v>
      </c>
      <c r="I179" s="88" t="n">
        <v>2.672</v>
      </c>
      <c r="J179" s="89" t="n">
        <v>156</v>
      </c>
      <c r="K179" s="90" t="s">
        <v>62</v>
      </c>
      <c r="L179" s="89" t="n">
        <v>40</v>
      </c>
      <c r="M179" s="91" t="str">
        <f aca="false"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91"/>
      <c r="O179" s="91"/>
      <c r="P179" s="91"/>
      <c r="Q179" s="91"/>
      <c r="R179" s="92"/>
      <c r="S179" s="92"/>
      <c r="T179" s="93" t="s">
        <v>63</v>
      </c>
      <c r="U179" s="94" t="n">
        <v>0</v>
      </c>
      <c r="V179" s="95" t="n">
        <f aca="false">IFERROR(IF(U179="",0,CEILING((U179/$H179),1)*$H179),"")</f>
        <v>0</v>
      </c>
      <c r="W179" s="96" t="str">
        <f aca="false">IFERROR(IF(V179=0,"",ROUNDUP(V179/H179,0)*0.00753),"")</f>
        <v/>
      </c>
      <c r="X179" s="97"/>
      <c r="Y179" s="98"/>
      <c r="AC179" s="99"/>
      <c r="AZ179" s="100" t="s">
        <v>1</v>
      </c>
    </row>
    <row r="180" customFormat="false" ht="27" hidden="false" customHeight="true" outlineLevel="0" collapsed="false">
      <c r="A180" s="85" t="s">
        <v>295</v>
      </c>
      <c r="B180" s="85" t="s">
        <v>296</v>
      </c>
      <c r="C180" s="86" t="n">
        <v>4301051410</v>
      </c>
      <c r="D180" s="87" t="n">
        <v>4680115882164</v>
      </c>
      <c r="E180" s="87"/>
      <c r="F180" s="88" t="n">
        <v>0.4</v>
      </c>
      <c r="G180" s="89" t="n">
        <v>6</v>
      </c>
      <c r="H180" s="88" t="n">
        <v>2.4</v>
      </c>
      <c r="I180" s="88" t="n">
        <v>2.678</v>
      </c>
      <c r="J180" s="89" t="n">
        <v>156</v>
      </c>
      <c r="K180" s="90" t="s">
        <v>123</v>
      </c>
      <c r="L180" s="89" t="n">
        <v>40</v>
      </c>
      <c r="M180" s="91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91"/>
      <c r="O180" s="91"/>
      <c r="P180" s="91"/>
      <c r="Q180" s="91"/>
      <c r="R180" s="92"/>
      <c r="S180" s="92"/>
      <c r="T180" s="93" t="s">
        <v>63</v>
      </c>
      <c r="U180" s="94" t="n">
        <v>0</v>
      </c>
      <c r="V180" s="95" t="n">
        <f aca="false">IFERROR(IF(U180="",0,CEILING((U180/$H180),1)*$H180),"")</f>
        <v>0</v>
      </c>
      <c r="W180" s="96" t="str">
        <f aca="false">IFERROR(IF(V180=0,"",ROUNDUP(V180/H180,0)*0.00753),"")</f>
        <v/>
      </c>
      <c r="X180" s="97"/>
      <c r="Y180" s="98"/>
      <c r="AC180" s="99"/>
      <c r="AZ180" s="100" t="s">
        <v>1</v>
      </c>
    </row>
    <row r="181" customFormat="false" ht="12.75" hidden="false" customHeight="false" outlineLevel="0" collapsed="false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2" t="s">
        <v>64</v>
      </c>
      <c r="N181" s="102"/>
      <c r="O181" s="102"/>
      <c r="P181" s="102"/>
      <c r="Q181" s="102"/>
      <c r="R181" s="102"/>
      <c r="S181" s="102"/>
      <c r="T181" s="103" t="s">
        <v>65</v>
      </c>
      <c r="U181" s="104" t="n">
        <f aca="false"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104" t="n">
        <f aca="false"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104" t="n">
        <f aca="false"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105"/>
      <c r="Y181" s="105"/>
    </row>
    <row r="182" customFormat="false" ht="12.75" hidden="false" customHeight="false" outlineLevel="0" collapsed="false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2" t="s">
        <v>64</v>
      </c>
      <c r="N182" s="102"/>
      <c r="O182" s="102"/>
      <c r="P182" s="102"/>
      <c r="Q182" s="102"/>
      <c r="R182" s="102"/>
      <c r="S182" s="102"/>
      <c r="T182" s="103" t="s">
        <v>63</v>
      </c>
      <c r="U182" s="104" t="n">
        <f aca="false">IFERROR(SUM(U164:U180),"0")</f>
        <v>0</v>
      </c>
      <c r="V182" s="104" t="n">
        <f aca="false">IFERROR(SUM(V164:V180),"0")</f>
        <v>0</v>
      </c>
      <c r="W182" s="103"/>
      <c r="X182" s="105"/>
      <c r="Y182" s="105"/>
    </row>
    <row r="183" customFormat="false" ht="14.25" hidden="false" customHeight="true" outlineLevel="0" collapsed="false">
      <c r="A183" s="83" t="s">
        <v>198</v>
      </c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4"/>
      <c r="Y183" s="84"/>
    </row>
    <row r="184" customFormat="false" ht="16.5" hidden="false" customHeight="true" outlineLevel="0" collapsed="false">
      <c r="A184" s="85" t="s">
        <v>297</v>
      </c>
      <c r="B184" s="85" t="s">
        <v>298</v>
      </c>
      <c r="C184" s="86" t="n">
        <v>4301060338</v>
      </c>
      <c r="D184" s="87" t="n">
        <v>4680115880801</v>
      </c>
      <c r="E184" s="87"/>
      <c r="F184" s="88" t="n">
        <v>0.4</v>
      </c>
      <c r="G184" s="89" t="n">
        <v>6</v>
      </c>
      <c r="H184" s="88" t="n">
        <v>2.4</v>
      </c>
      <c r="I184" s="88" t="n">
        <v>2.672</v>
      </c>
      <c r="J184" s="89" t="n">
        <v>156</v>
      </c>
      <c r="K184" s="90" t="s">
        <v>62</v>
      </c>
      <c r="L184" s="89" t="n">
        <v>40</v>
      </c>
      <c r="M184" s="91" t="str">
        <f aca="false"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91"/>
      <c r="O184" s="91"/>
      <c r="P184" s="91"/>
      <c r="Q184" s="91"/>
      <c r="R184" s="92"/>
      <c r="S184" s="92"/>
      <c r="T184" s="93" t="s">
        <v>63</v>
      </c>
      <c r="U184" s="94" t="n">
        <v>0</v>
      </c>
      <c r="V184" s="95" t="n">
        <f aca="false">IFERROR(IF(U184="",0,CEILING((U184/$H184),1)*$H184),"")</f>
        <v>0</v>
      </c>
      <c r="W184" s="96" t="str">
        <f aca="false">IFERROR(IF(V184=0,"",ROUNDUP(V184/H184,0)*0.00753),"")</f>
        <v/>
      </c>
      <c r="X184" s="97"/>
      <c r="Y184" s="98"/>
      <c r="AC184" s="99"/>
      <c r="AZ184" s="100" t="s">
        <v>1</v>
      </c>
    </row>
    <row r="185" customFormat="false" ht="27" hidden="false" customHeight="true" outlineLevel="0" collapsed="false">
      <c r="A185" s="85" t="s">
        <v>299</v>
      </c>
      <c r="B185" s="85" t="s">
        <v>300</v>
      </c>
      <c r="C185" s="86" t="n">
        <v>4301060339</v>
      </c>
      <c r="D185" s="87" t="n">
        <v>4680115880818</v>
      </c>
      <c r="E185" s="87"/>
      <c r="F185" s="88" t="n">
        <v>0.4</v>
      </c>
      <c r="G185" s="89" t="n">
        <v>6</v>
      </c>
      <c r="H185" s="88" t="n">
        <v>2.4</v>
      </c>
      <c r="I185" s="88" t="n">
        <v>2.672</v>
      </c>
      <c r="J185" s="89" t="n">
        <v>156</v>
      </c>
      <c r="K185" s="90" t="s">
        <v>62</v>
      </c>
      <c r="L185" s="89" t="n">
        <v>40</v>
      </c>
      <c r="M185" s="91" t="str">
        <f aca="false"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91"/>
      <c r="O185" s="91"/>
      <c r="P185" s="91"/>
      <c r="Q185" s="91"/>
      <c r="R185" s="92"/>
      <c r="S185" s="92"/>
      <c r="T185" s="93" t="s">
        <v>63</v>
      </c>
      <c r="U185" s="94" t="n">
        <v>0</v>
      </c>
      <c r="V185" s="95" t="n">
        <f aca="false">IFERROR(IF(U185="",0,CEILING((U185/$H185),1)*$H185),"")</f>
        <v>0</v>
      </c>
      <c r="W185" s="96" t="str">
        <f aca="false">IFERROR(IF(V185=0,"",ROUNDUP(V185/H185,0)*0.00753),"")</f>
        <v/>
      </c>
      <c r="X185" s="97"/>
      <c r="Y185" s="98"/>
      <c r="AC185" s="99"/>
      <c r="AZ185" s="100" t="s">
        <v>1</v>
      </c>
    </row>
    <row r="186" customFormat="false" ht="12.75" hidden="false" customHeight="false" outlineLevel="0" collapsed="false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2" t="s">
        <v>64</v>
      </c>
      <c r="N186" s="102"/>
      <c r="O186" s="102"/>
      <c r="P186" s="102"/>
      <c r="Q186" s="102"/>
      <c r="R186" s="102"/>
      <c r="S186" s="102"/>
      <c r="T186" s="103" t="s">
        <v>65</v>
      </c>
      <c r="U186" s="104" t="n">
        <f aca="false">IFERROR(U184/H184,"0")+IFERROR(U185/H185,"0")</f>
        <v>0</v>
      </c>
      <c r="V186" s="104" t="n">
        <f aca="false">IFERROR(V184/H184,"0")+IFERROR(V185/H185,"0")</f>
        <v>0</v>
      </c>
      <c r="W186" s="104" t="n">
        <f aca="false">IFERROR(IF(W184="",0,W184),"0")+IFERROR(IF(W185="",0,W185),"0")</f>
        <v>0</v>
      </c>
      <c r="X186" s="105"/>
      <c r="Y186" s="105"/>
    </row>
    <row r="187" customFormat="false" ht="12.75" hidden="false" customHeight="false" outlineLevel="0" collapsed="false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2" t="s">
        <v>64</v>
      </c>
      <c r="N187" s="102"/>
      <c r="O187" s="102"/>
      <c r="P187" s="102"/>
      <c r="Q187" s="102"/>
      <c r="R187" s="102"/>
      <c r="S187" s="102"/>
      <c r="T187" s="103" t="s">
        <v>63</v>
      </c>
      <c r="U187" s="104" t="n">
        <f aca="false">IFERROR(SUM(U184:U185),"0")</f>
        <v>0</v>
      </c>
      <c r="V187" s="104" t="n">
        <f aca="false">IFERROR(SUM(V184:V185),"0")</f>
        <v>0</v>
      </c>
      <c r="W187" s="103"/>
      <c r="X187" s="105"/>
      <c r="Y187" s="105"/>
    </row>
    <row r="188" customFormat="false" ht="16.5" hidden="false" customHeight="true" outlineLevel="0" collapsed="false">
      <c r="A188" s="81" t="s">
        <v>301</v>
      </c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2"/>
      <c r="Y188" s="82"/>
    </row>
    <row r="189" customFormat="false" ht="14.25" hidden="false" customHeight="true" outlineLevel="0" collapsed="false">
      <c r="A189" s="83" t="s">
        <v>100</v>
      </c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4"/>
      <c r="Y189" s="84"/>
    </row>
    <row r="190" customFormat="false" ht="27" hidden="false" customHeight="true" outlineLevel="0" collapsed="false">
      <c r="A190" s="85" t="s">
        <v>302</v>
      </c>
      <c r="B190" s="85" t="s">
        <v>303</v>
      </c>
      <c r="C190" s="86" t="n">
        <v>4301011346</v>
      </c>
      <c r="D190" s="87" t="n">
        <v>4607091387445</v>
      </c>
      <c r="E190" s="87"/>
      <c r="F190" s="88" t="n">
        <v>0.9</v>
      </c>
      <c r="G190" s="89" t="n">
        <v>10</v>
      </c>
      <c r="H190" s="88" t="n">
        <v>9</v>
      </c>
      <c r="I190" s="88" t="n">
        <v>9.63</v>
      </c>
      <c r="J190" s="89" t="n">
        <v>56</v>
      </c>
      <c r="K190" s="90" t="s">
        <v>96</v>
      </c>
      <c r="L190" s="89" t="n">
        <v>31</v>
      </c>
      <c r="M190" s="91" t="str">
        <f aca="false"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91"/>
      <c r="O190" s="91"/>
      <c r="P190" s="91"/>
      <c r="Q190" s="91"/>
      <c r="R190" s="92"/>
      <c r="S190" s="92"/>
      <c r="T190" s="93" t="s">
        <v>63</v>
      </c>
      <c r="U190" s="94" t="n">
        <v>0</v>
      </c>
      <c r="V190" s="95" t="n">
        <f aca="false">IFERROR(IF(U190="",0,CEILING((U190/$H190),1)*$H190),"")</f>
        <v>0</v>
      </c>
      <c r="W190" s="96" t="str">
        <f aca="false">IFERROR(IF(V190=0,"",ROUNDUP(V190/H190,0)*0.02175),"")</f>
        <v/>
      </c>
      <c r="X190" s="97"/>
      <c r="Y190" s="98"/>
      <c r="AC190" s="99"/>
      <c r="AZ190" s="100" t="s">
        <v>1</v>
      </c>
    </row>
    <row r="191" customFormat="false" ht="27" hidden="false" customHeight="true" outlineLevel="0" collapsed="false">
      <c r="A191" s="85" t="s">
        <v>304</v>
      </c>
      <c r="B191" s="85" t="s">
        <v>305</v>
      </c>
      <c r="C191" s="86" t="n">
        <v>4301011362</v>
      </c>
      <c r="D191" s="87" t="n">
        <v>4607091386004</v>
      </c>
      <c r="E191" s="87"/>
      <c r="F191" s="88" t="n">
        <v>1.35</v>
      </c>
      <c r="G191" s="89" t="n">
        <v>8</v>
      </c>
      <c r="H191" s="88" t="n">
        <v>10.8</v>
      </c>
      <c r="I191" s="88" t="n">
        <v>11.28</v>
      </c>
      <c r="J191" s="89" t="n">
        <v>48</v>
      </c>
      <c r="K191" s="90" t="s">
        <v>306</v>
      </c>
      <c r="L191" s="89" t="n">
        <v>55</v>
      </c>
      <c r="M191" s="91" t="str">
        <f aca="false"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91"/>
      <c r="O191" s="91"/>
      <c r="P191" s="91"/>
      <c r="Q191" s="91"/>
      <c r="R191" s="92"/>
      <c r="S191" s="92"/>
      <c r="T191" s="93" t="s">
        <v>63</v>
      </c>
      <c r="U191" s="94" t="n">
        <v>0</v>
      </c>
      <c r="V191" s="95" t="n">
        <f aca="false">IFERROR(IF(U191="",0,CEILING((U191/$H191),1)*$H191),"")</f>
        <v>0</v>
      </c>
      <c r="W191" s="96" t="str">
        <f aca="false">IFERROR(IF(V191=0,"",ROUNDUP(V191/H191,0)*0.02039),"")</f>
        <v/>
      </c>
      <c r="X191" s="97"/>
      <c r="Y191" s="98"/>
      <c r="AC191" s="99"/>
      <c r="AZ191" s="100" t="s">
        <v>1</v>
      </c>
    </row>
    <row r="192" customFormat="false" ht="27" hidden="false" customHeight="true" outlineLevel="0" collapsed="false">
      <c r="A192" s="85" t="s">
        <v>304</v>
      </c>
      <c r="B192" s="85" t="s">
        <v>307</v>
      </c>
      <c r="C192" s="86" t="n">
        <v>4301011308</v>
      </c>
      <c r="D192" s="87" t="n">
        <v>4607091386004</v>
      </c>
      <c r="E192" s="87"/>
      <c r="F192" s="88" t="n">
        <v>1.35</v>
      </c>
      <c r="G192" s="89" t="n">
        <v>8</v>
      </c>
      <c r="H192" s="88" t="n">
        <v>10.8</v>
      </c>
      <c r="I192" s="88" t="n">
        <v>11.28</v>
      </c>
      <c r="J192" s="89" t="n">
        <v>56</v>
      </c>
      <c r="K192" s="90" t="s">
        <v>96</v>
      </c>
      <c r="L192" s="89" t="n">
        <v>55</v>
      </c>
      <c r="M192" s="91" t="str">
        <f aca="false"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91"/>
      <c r="O192" s="91"/>
      <c r="P192" s="91"/>
      <c r="Q192" s="91"/>
      <c r="R192" s="92"/>
      <c r="S192" s="92"/>
      <c r="T192" s="93" t="s">
        <v>63</v>
      </c>
      <c r="U192" s="94" t="n">
        <v>0</v>
      </c>
      <c r="V192" s="95" t="n">
        <f aca="false">IFERROR(IF(U192="",0,CEILING((U192/$H192),1)*$H192),"")</f>
        <v>0</v>
      </c>
      <c r="W192" s="96" t="str">
        <f aca="false">IFERROR(IF(V192=0,"",ROUNDUP(V192/H192,0)*0.02175),"")</f>
        <v/>
      </c>
      <c r="X192" s="97"/>
      <c r="Y192" s="98"/>
      <c r="AC192" s="99"/>
      <c r="AZ192" s="100" t="s">
        <v>1</v>
      </c>
    </row>
    <row r="193" customFormat="false" ht="27" hidden="false" customHeight="true" outlineLevel="0" collapsed="false">
      <c r="A193" s="85" t="s">
        <v>308</v>
      </c>
      <c r="B193" s="85" t="s">
        <v>309</v>
      </c>
      <c r="C193" s="86" t="n">
        <v>4301011347</v>
      </c>
      <c r="D193" s="87" t="n">
        <v>4607091386073</v>
      </c>
      <c r="E193" s="87"/>
      <c r="F193" s="88" t="n">
        <v>0.9</v>
      </c>
      <c r="G193" s="89" t="n">
        <v>10</v>
      </c>
      <c r="H193" s="88" t="n">
        <v>9</v>
      </c>
      <c r="I193" s="88" t="n">
        <v>9.63</v>
      </c>
      <c r="J193" s="89" t="n">
        <v>56</v>
      </c>
      <c r="K193" s="90" t="s">
        <v>96</v>
      </c>
      <c r="L193" s="89" t="n">
        <v>31</v>
      </c>
      <c r="M193" s="91" t="str">
        <f aca="false"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91"/>
      <c r="O193" s="91"/>
      <c r="P193" s="91"/>
      <c r="Q193" s="91"/>
      <c r="R193" s="92"/>
      <c r="S193" s="92"/>
      <c r="T193" s="93" t="s">
        <v>63</v>
      </c>
      <c r="U193" s="94" t="n">
        <v>0</v>
      </c>
      <c r="V193" s="95" t="n">
        <f aca="false">IFERROR(IF(U193="",0,CEILING((U193/$H193),1)*$H193),"")</f>
        <v>0</v>
      </c>
      <c r="W193" s="96" t="str">
        <f aca="false">IFERROR(IF(V193=0,"",ROUNDUP(V193/H193,0)*0.02175),"")</f>
        <v/>
      </c>
      <c r="X193" s="97"/>
      <c r="Y193" s="98"/>
      <c r="AC193" s="99"/>
      <c r="AZ193" s="100" t="s">
        <v>1</v>
      </c>
    </row>
    <row r="194" customFormat="false" ht="27" hidden="false" customHeight="true" outlineLevel="0" collapsed="false">
      <c r="A194" s="85" t="s">
        <v>310</v>
      </c>
      <c r="B194" s="85" t="s">
        <v>311</v>
      </c>
      <c r="C194" s="86" t="n">
        <v>4301011395</v>
      </c>
      <c r="D194" s="87" t="n">
        <v>4607091387322</v>
      </c>
      <c r="E194" s="87"/>
      <c r="F194" s="88" t="n">
        <v>1.35</v>
      </c>
      <c r="G194" s="89" t="n">
        <v>8</v>
      </c>
      <c r="H194" s="88" t="n">
        <v>10.8</v>
      </c>
      <c r="I194" s="88" t="n">
        <v>11.28</v>
      </c>
      <c r="J194" s="89" t="n">
        <v>48</v>
      </c>
      <c r="K194" s="90" t="s">
        <v>306</v>
      </c>
      <c r="L194" s="89" t="n">
        <v>55</v>
      </c>
      <c r="M194" s="91" t="str">
        <f aca="false"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91"/>
      <c r="O194" s="91"/>
      <c r="P194" s="91"/>
      <c r="Q194" s="91"/>
      <c r="R194" s="92"/>
      <c r="S194" s="92"/>
      <c r="T194" s="93" t="s">
        <v>63</v>
      </c>
      <c r="U194" s="94" t="n">
        <v>0</v>
      </c>
      <c r="V194" s="95" t="n">
        <f aca="false">IFERROR(IF(U194="",0,CEILING((U194/$H194),1)*$H194),"")</f>
        <v>0</v>
      </c>
      <c r="W194" s="96" t="str">
        <f aca="false">IFERROR(IF(V194=0,"",ROUNDUP(V194/H194,0)*0.02039),"")</f>
        <v/>
      </c>
      <c r="X194" s="97"/>
      <c r="Y194" s="98"/>
      <c r="AC194" s="99"/>
      <c r="AZ194" s="100" t="s">
        <v>1</v>
      </c>
    </row>
    <row r="195" customFormat="false" ht="27" hidden="false" customHeight="true" outlineLevel="0" collapsed="false">
      <c r="A195" s="85" t="s">
        <v>310</v>
      </c>
      <c r="B195" s="85" t="s">
        <v>312</v>
      </c>
      <c r="C195" s="86" t="n">
        <v>4301010928</v>
      </c>
      <c r="D195" s="87" t="n">
        <v>4607091387322</v>
      </c>
      <c r="E195" s="87"/>
      <c r="F195" s="88" t="n">
        <v>1.35</v>
      </c>
      <c r="G195" s="89" t="n">
        <v>8</v>
      </c>
      <c r="H195" s="88" t="n">
        <v>10.8</v>
      </c>
      <c r="I195" s="88" t="n">
        <v>11.28</v>
      </c>
      <c r="J195" s="89" t="n">
        <v>56</v>
      </c>
      <c r="K195" s="90" t="s">
        <v>96</v>
      </c>
      <c r="L195" s="89" t="n">
        <v>55</v>
      </c>
      <c r="M195" s="91" t="str">
        <f aca="false"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91"/>
      <c r="O195" s="91"/>
      <c r="P195" s="91"/>
      <c r="Q195" s="91"/>
      <c r="R195" s="92"/>
      <c r="S195" s="92"/>
      <c r="T195" s="93" t="s">
        <v>63</v>
      </c>
      <c r="U195" s="94" t="n">
        <v>0</v>
      </c>
      <c r="V195" s="95" t="n">
        <f aca="false">IFERROR(IF(U195="",0,CEILING((U195/$H195),1)*$H195),"")</f>
        <v>0</v>
      </c>
      <c r="W195" s="96" t="str">
        <f aca="false">IFERROR(IF(V195=0,"",ROUNDUP(V195/H195,0)*0.02175),"")</f>
        <v/>
      </c>
      <c r="X195" s="97"/>
      <c r="Y195" s="98"/>
      <c r="AC195" s="99"/>
      <c r="AZ195" s="100" t="s">
        <v>1</v>
      </c>
    </row>
    <row r="196" customFormat="false" ht="27" hidden="false" customHeight="true" outlineLevel="0" collapsed="false">
      <c r="A196" s="85" t="s">
        <v>313</v>
      </c>
      <c r="B196" s="85" t="s">
        <v>314</v>
      </c>
      <c r="C196" s="86" t="n">
        <v>4301011311</v>
      </c>
      <c r="D196" s="87" t="n">
        <v>4607091387377</v>
      </c>
      <c r="E196" s="87"/>
      <c r="F196" s="88" t="n">
        <v>1.35</v>
      </c>
      <c r="G196" s="89" t="n">
        <v>8</v>
      </c>
      <c r="H196" s="88" t="n">
        <v>10.8</v>
      </c>
      <c r="I196" s="88" t="n">
        <v>11.28</v>
      </c>
      <c r="J196" s="89" t="n">
        <v>56</v>
      </c>
      <c r="K196" s="90" t="s">
        <v>96</v>
      </c>
      <c r="L196" s="89" t="n">
        <v>55</v>
      </c>
      <c r="M196" s="91" t="str">
        <f aca="false"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91"/>
      <c r="O196" s="91"/>
      <c r="P196" s="91"/>
      <c r="Q196" s="91"/>
      <c r="R196" s="92"/>
      <c r="S196" s="92"/>
      <c r="T196" s="93" t="s">
        <v>63</v>
      </c>
      <c r="U196" s="94" t="n">
        <v>0</v>
      </c>
      <c r="V196" s="95" t="n">
        <f aca="false">IFERROR(IF(U196="",0,CEILING((U196/$H196),1)*$H196),"")</f>
        <v>0</v>
      </c>
      <c r="W196" s="96" t="str">
        <f aca="false">IFERROR(IF(V196=0,"",ROUNDUP(V196/H196,0)*0.02175),"")</f>
        <v/>
      </c>
      <c r="X196" s="97"/>
      <c r="Y196" s="98"/>
      <c r="AC196" s="99"/>
      <c r="AZ196" s="100" t="s">
        <v>1</v>
      </c>
    </row>
    <row r="197" customFormat="false" ht="27" hidden="false" customHeight="true" outlineLevel="0" collapsed="false">
      <c r="A197" s="85" t="s">
        <v>315</v>
      </c>
      <c r="B197" s="85" t="s">
        <v>316</v>
      </c>
      <c r="C197" s="86" t="n">
        <v>4301010945</v>
      </c>
      <c r="D197" s="87" t="n">
        <v>4607091387353</v>
      </c>
      <c r="E197" s="87"/>
      <c r="F197" s="88" t="n">
        <v>1.35</v>
      </c>
      <c r="G197" s="89" t="n">
        <v>8</v>
      </c>
      <c r="H197" s="88" t="n">
        <v>10.8</v>
      </c>
      <c r="I197" s="88" t="n">
        <v>11.28</v>
      </c>
      <c r="J197" s="89" t="n">
        <v>56</v>
      </c>
      <c r="K197" s="90" t="s">
        <v>96</v>
      </c>
      <c r="L197" s="89" t="n">
        <v>55</v>
      </c>
      <c r="M197" s="91" t="str">
        <f aca="false"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91"/>
      <c r="O197" s="91"/>
      <c r="P197" s="91"/>
      <c r="Q197" s="91"/>
      <c r="R197" s="92"/>
      <c r="S197" s="92"/>
      <c r="T197" s="93" t="s">
        <v>63</v>
      </c>
      <c r="U197" s="94" t="n">
        <v>0</v>
      </c>
      <c r="V197" s="95" t="n">
        <f aca="false">IFERROR(IF(U197="",0,CEILING((U197/$H197),1)*$H197),"")</f>
        <v>0</v>
      </c>
      <c r="W197" s="96" t="str">
        <f aca="false">IFERROR(IF(V197=0,"",ROUNDUP(V197/H197,0)*0.02175),"")</f>
        <v/>
      </c>
      <c r="X197" s="97"/>
      <c r="Y197" s="98"/>
      <c r="AC197" s="99"/>
      <c r="AZ197" s="100" t="s">
        <v>1</v>
      </c>
    </row>
    <row r="198" customFormat="false" ht="27" hidden="false" customHeight="true" outlineLevel="0" collapsed="false">
      <c r="A198" s="85" t="s">
        <v>317</v>
      </c>
      <c r="B198" s="85" t="s">
        <v>318</v>
      </c>
      <c r="C198" s="86" t="n">
        <v>4301011328</v>
      </c>
      <c r="D198" s="87" t="n">
        <v>4607091386011</v>
      </c>
      <c r="E198" s="87"/>
      <c r="F198" s="88" t="n">
        <v>0.5</v>
      </c>
      <c r="G198" s="89" t="n">
        <v>10</v>
      </c>
      <c r="H198" s="88" t="n">
        <v>5</v>
      </c>
      <c r="I198" s="88" t="n">
        <v>5.21</v>
      </c>
      <c r="J198" s="89" t="n">
        <v>120</v>
      </c>
      <c r="K198" s="90" t="s">
        <v>62</v>
      </c>
      <c r="L198" s="89" t="n">
        <v>55</v>
      </c>
      <c r="M198" s="91" t="str">
        <f aca="false"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91"/>
      <c r="O198" s="91"/>
      <c r="P198" s="91"/>
      <c r="Q198" s="91"/>
      <c r="R198" s="92"/>
      <c r="S198" s="92"/>
      <c r="T198" s="93" t="s">
        <v>63</v>
      </c>
      <c r="U198" s="94" t="n">
        <v>0</v>
      </c>
      <c r="V198" s="95" t="n">
        <f aca="false">IFERROR(IF(U198="",0,CEILING((U198/$H198),1)*$H198),"")</f>
        <v>0</v>
      </c>
      <c r="W198" s="96" t="str">
        <f aca="false">IFERROR(IF(V198=0,"",ROUNDUP(V198/H198,0)*0.00937),"")</f>
        <v/>
      </c>
      <c r="X198" s="97"/>
      <c r="Y198" s="98"/>
      <c r="AC198" s="99"/>
      <c r="AZ198" s="100" t="s">
        <v>1</v>
      </c>
    </row>
    <row r="199" customFormat="false" ht="27" hidden="false" customHeight="true" outlineLevel="0" collapsed="false">
      <c r="A199" s="85" t="s">
        <v>319</v>
      </c>
      <c r="B199" s="85" t="s">
        <v>320</v>
      </c>
      <c r="C199" s="86" t="n">
        <v>4301011329</v>
      </c>
      <c r="D199" s="87" t="n">
        <v>4607091387308</v>
      </c>
      <c r="E199" s="87"/>
      <c r="F199" s="88" t="n">
        <v>0.5</v>
      </c>
      <c r="G199" s="89" t="n">
        <v>10</v>
      </c>
      <c r="H199" s="88" t="n">
        <v>5</v>
      </c>
      <c r="I199" s="88" t="n">
        <v>5.21</v>
      </c>
      <c r="J199" s="89" t="n">
        <v>120</v>
      </c>
      <c r="K199" s="90" t="s">
        <v>62</v>
      </c>
      <c r="L199" s="89" t="n">
        <v>55</v>
      </c>
      <c r="M199" s="91" t="str">
        <f aca="false"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91"/>
      <c r="O199" s="91"/>
      <c r="P199" s="91"/>
      <c r="Q199" s="91"/>
      <c r="R199" s="92"/>
      <c r="S199" s="92"/>
      <c r="T199" s="93" t="s">
        <v>63</v>
      </c>
      <c r="U199" s="94" t="n">
        <v>0</v>
      </c>
      <c r="V199" s="95" t="n">
        <f aca="false">IFERROR(IF(U199="",0,CEILING((U199/$H199),1)*$H199),"")</f>
        <v>0</v>
      </c>
      <c r="W199" s="96" t="str">
        <f aca="false">IFERROR(IF(V199=0,"",ROUNDUP(V199/H199,0)*0.00937),"")</f>
        <v/>
      </c>
      <c r="X199" s="97"/>
      <c r="Y199" s="98"/>
      <c r="AC199" s="99"/>
      <c r="AZ199" s="100" t="s">
        <v>1</v>
      </c>
    </row>
    <row r="200" customFormat="false" ht="27" hidden="false" customHeight="true" outlineLevel="0" collapsed="false">
      <c r="A200" s="85" t="s">
        <v>321</v>
      </c>
      <c r="B200" s="85" t="s">
        <v>322</v>
      </c>
      <c r="C200" s="86" t="n">
        <v>4301011049</v>
      </c>
      <c r="D200" s="87" t="n">
        <v>4607091387339</v>
      </c>
      <c r="E200" s="87"/>
      <c r="F200" s="88" t="n">
        <v>0.5</v>
      </c>
      <c r="G200" s="89" t="n">
        <v>10</v>
      </c>
      <c r="H200" s="88" t="n">
        <v>5</v>
      </c>
      <c r="I200" s="88" t="n">
        <v>5.24</v>
      </c>
      <c r="J200" s="89" t="n">
        <v>120</v>
      </c>
      <c r="K200" s="90" t="s">
        <v>96</v>
      </c>
      <c r="L200" s="89" t="n">
        <v>55</v>
      </c>
      <c r="M200" s="91" t="str">
        <f aca="false"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91"/>
      <c r="O200" s="91"/>
      <c r="P200" s="91"/>
      <c r="Q200" s="91"/>
      <c r="R200" s="92"/>
      <c r="S200" s="92"/>
      <c r="T200" s="93" t="s">
        <v>63</v>
      </c>
      <c r="U200" s="94" t="n">
        <v>0</v>
      </c>
      <c r="V200" s="95" t="n">
        <f aca="false">IFERROR(IF(U200="",0,CEILING((U200/$H200),1)*$H200),"")</f>
        <v>0</v>
      </c>
      <c r="W200" s="96" t="str">
        <f aca="false">IFERROR(IF(V200=0,"",ROUNDUP(V200/H200,0)*0.00937),"")</f>
        <v/>
      </c>
      <c r="X200" s="97"/>
      <c r="Y200" s="98"/>
      <c r="AC200" s="99"/>
      <c r="AZ200" s="100" t="s">
        <v>1</v>
      </c>
    </row>
    <row r="201" customFormat="false" ht="27" hidden="false" customHeight="true" outlineLevel="0" collapsed="false">
      <c r="A201" s="85" t="s">
        <v>323</v>
      </c>
      <c r="B201" s="85" t="s">
        <v>324</v>
      </c>
      <c r="C201" s="86" t="n">
        <v>4301011433</v>
      </c>
      <c r="D201" s="87" t="n">
        <v>4680115882638</v>
      </c>
      <c r="E201" s="87"/>
      <c r="F201" s="88" t="n">
        <v>0.4</v>
      </c>
      <c r="G201" s="89" t="n">
        <v>10</v>
      </c>
      <c r="H201" s="88" t="n">
        <v>4</v>
      </c>
      <c r="I201" s="88" t="n">
        <v>4.24</v>
      </c>
      <c r="J201" s="89" t="n">
        <v>120</v>
      </c>
      <c r="K201" s="90" t="s">
        <v>96</v>
      </c>
      <c r="L201" s="89" t="n">
        <v>90</v>
      </c>
      <c r="M201" s="91" t="str">
        <f aca="false"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91"/>
      <c r="O201" s="91"/>
      <c r="P201" s="91"/>
      <c r="Q201" s="91"/>
      <c r="R201" s="92"/>
      <c r="S201" s="92"/>
      <c r="T201" s="93" t="s">
        <v>63</v>
      </c>
      <c r="U201" s="94" t="n">
        <v>0</v>
      </c>
      <c r="V201" s="95" t="n">
        <f aca="false">IFERROR(IF(U201="",0,CEILING((U201/$H201),1)*$H201),"")</f>
        <v>0</v>
      </c>
      <c r="W201" s="96" t="str">
        <f aca="false">IFERROR(IF(V201=0,"",ROUNDUP(V201/H201,0)*0.00937),"")</f>
        <v/>
      </c>
      <c r="X201" s="97"/>
      <c r="Y201" s="98"/>
      <c r="AC201" s="99"/>
      <c r="AZ201" s="100" t="s">
        <v>1</v>
      </c>
    </row>
    <row r="202" customFormat="false" ht="27" hidden="false" customHeight="true" outlineLevel="0" collapsed="false">
      <c r="A202" s="85" t="s">
        <v>325</v>
      </c>
      <c r="B202" s="85" t="s">
        <v>326</v>
      </c>
      <c r="C202" s="86" t="n">
        <v>4301011573</v>
      </c>
      <c r="D202" s="87" t="n">
        <v>4680115881938</v>
      </c>
      <c r="E202" s="87"/>
      <c r="F202" s="88" t="n">
        <v>0.4</v>
      </c>
      <c r="G202" s="89" t="n">
        <v>10</v>
      </c>
      <c r="H202" s="88" t="n">
        <v>4</v>
      </c>
      <c r="I202" s="88" t="n">
        <v>4.24</v>
      </c>
      <c r="J202" s="89" t="n">
        <v>120</v>
      </c>
      <c r="K202" s="90" t="s">
        <v>96</v>
      </c>
      <c r="L202" s="89" t="n">
        <v>90</v>
      </c>
      <c r="M202" s="91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91"/>
      <c r="O202" s="91"/>
      <c r="P202" s="91"/>
      <c r="Q202" s="91"/>
      <c r="R202" s="92"/>
      <c r="S202" s="92"/>
      <c r="T202" s="93" t="s">
        <v>63</v>
      </c>
      <c r="U202" s="94" t="n">
        <v>0</v>
      </c>
      <c r="V202" s="95" t="n">
        <f aca="false">IFERROR(IF(U202="",0,CEILING((U202/$H202),1)*$H202),"")</f>
        <v>0</v>
      </c>
      <c r="W202" s="96" t="str">
        <f aca="false">IFERROR(IF(V202=0,"",ROUNDUP(V202/H202,0)*0.00937),"")</f>
        <v/>
      </c>
      <c r="X202" s="97"/>
      <c r="Y202" s="98"/>
      <c r="AC202" s="99"/>
      <c r="AZ202" s="100" t="s">
        <v>1</v>
      </c>
    </row>
    <row r="203" customFormat="false" ht="27" hidden="false" customHeight="true" outlineLevel="0" collapsed="false">
      <c r="A203" s="85" t="s">
        <v>327</v>
      </c>
      <c r="B203" s="85" t="s">
        <v>328</v>
      </c>
      <c r="C203" s="86" t="n">
        <v>4301010944</v>
      </c>
      <c r="D203" s="87" t="n">
        <v>4607091387346</v>
      </c>
      <c r="E203" s="87"/>
      <c r="F203" s="88" t="n">
        <v>0.4</v>
      </c>
      <c r="G203" s="89" t="n">
        <v>10</v>
      </c>
      <c r="H203" s="88" t="n">
        <v>4</v>
      </c>
      <c r="I203" s="88" t="n">
        <v>4.24</v>
      </c>
      <c r="J203" s="89" t="n">
        <v>120</v>
      </c>
      <c r="K203" s="90" t="s">
        <v>96</v>
      </c>
      <c r="L203" s="89" t="n">
        <v>55</v>
      </c>
      <c r="M203" s="91" t="str">
        <f aca="false"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91"/>
      <c r="O203" s="91"/>
      <c r="P203" s="91"/>
      <c r="Q203" s="91"/>
      <c r="R203" s="92"/>
      <c r="S203" s="92"/>
      <c r="T203" s="93" t="s">
        <v>63</v>
      </c>
      <c r="U203" s="94" t="n">
        <v>0</v>
      </c>
      <c r="V203" s="95" t="n">
        <f aca="false">IFERROR(IF(U203="",0,CEILING((U203/$H203),1)*$H203),"")</f>
        <v>0</v>
      </c>
      <c r="W203" s="96" t="str">
        <f aca="false">IFERROR(IF(V203=0,"",ROUNDUP(V203/H203,0)*0.00937),"")</f>
        <v/>
      </c>
      <c r="X203" s="97"/>
      <c r="Y203" s="98"/>
      <c r="AC203" s="99"/>
      <c r="AZ203" s="100" t="s">
        <v>1</v>
      </c>
    </row>
    <row r="204" customFormat="false" ht="27" hidden="false" customHeight="true" outlineLevel="0" collapsed="false">
      <c r="A204" s="85" t="s">
        <v>329</v>
      </c>
      <c r="B204" s="85" t="s">
        <v>330</v>
      </c>
      <c r="C204" s="86" t="n">
        <v>4301011353</v>
      </c>
      <c r="D204" s="87" t="n">
        <v>4607091389807</v>
      </c>
      <c r="E204" s="87"/>
      <c r="F204" s="88" t="n">
        <v>0.4</v>
      </c>
      <c r="G204" s="89" t="n">
        <v>10</v>
      </c>
      <c r="H204" s="88" t="n">
        <v>4</v>
      </c>
      <c r="I204" s="88" t="n">
        <v>4.24</v>
      </c>
      <c r="J204" s="89" t="n">
        <v>120</v>
      </c>
      <c r="K204" s="90" t="s">
        <v>96</v>
      </c>
      <c r="L204" s="89" t="n">
        <v>55</v>
      </c>
      <c r="M204" s="91" t="str">
        <f aca="false"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91"/>
      <c r="O204" s="91"/>
      <c r="P204" s="91"/>
      <c r="Q204" s="91"/>
      <c r="R204" s="92"/>
      <c r="S204" s="92"/>
      <c r="T204" s="93" t="s">
        <v>63</v>
      </c>
      <c r="U204" s="94" t="n">
        <v>0</v>
      </c>
      <c r="V204" s="95" t="n">
        <f aca="false">IFERROR(IF(U204="",0,CEILING((U204/$H204),1)*$H204),"")</f>
        <v>0</v>
      </c>
      <c r="W204" s="96" t="str">
        <f aca="false">IFERROR(IF(V204=0,"",ROUNDUP(V204/H204,0)*0.00937),"")</f>
        <v/>
      </c>
      <c r="X204" s="97"/>
      <c r="Y204" s="98"/>
      <c r="AC204" s="99"/>
      <c r="AZ204" s="100" t="s">
        <v>1</v>
      </c>
    </row>
    <row r="205" customFormat="false" ht="12.75" hidden="false" customHeight="false" outlineLevel="0" collapsed="false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2" t="s">
        <v>64</v>
      </c>
      <c r="N205" s="102"/>
      <c r="O205" s="102"/>
      <c r="P205" s="102"/>
      <c r="Q205" s="102"/>
      <c r="R205" s="102"/>
      <c r="S205" s="102"/>
      <c r="T205" s="103" t="s">
        <v>65</v>
      </c>
      <c r="U205" s="104" t="n">
        <f aca="false"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104" t="n">
        <f aca="false"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104" t="n">
        <f aca="false"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105"/>
      <c r="Y205" s="105"/>
    </row>
    <row r="206" customFormat="false" ht="12.75" hidden="false" customHeight="false" outlineLevel="0" collapsed="false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2" t="s">
        <v>64</v>
      </c>
      <c r="N206" s="102"/>
      <c r="O206" s="102"/>
      <c r="P206" s="102"/>
      <c r="Q206" s="102"/>
      <c r="R206" s="102"/>
      <c r="S206" s="102"/>
      <c r="T206" s="103" t="s">
        <v>63</v>
      </c>
      <c r="U206" s="104" t="n">
        <f aca="false">IFERROR(SUM(U190:U204),"0")</f>
        <v>0</v>
      </c>
      <c r="V206" s="104" t="n">
        <f aca="false">IFERROR(SUM(V190:V204),"0")</f>
        <v>0</v>
      </c>
      <c r="W206" s="103"/>
      <c r="X206" s="105"/>
      <c r="Y206" s="105"/>
    </row>
    <row r="207" customFormat="false" ht="14.25" hidden="false" customHeight="true" outlineLevel="0" collapsed="false">
      <c r="A207" s="83" t="s">
        <v>93</v>
      </c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4"/>
      <c r="Y207" s="84"/>
    </row>
    <row r="208" customFormat="false" ht="27" hidden="false" customHeight="true" outlineLevel="0" collapsed="false">
      <c r="A208" s="85" t="s">
        <v>331</v>
      </c>
      <c r="B208" s="85" t="s">
        <v>332</v>
      </c>
      <c r="C208" s="86" t="n">
        <v>4301020254</v>
      </c>
      <c r="D208" s="87" t="n">
        <v>4680115881914</v>
      </c>
      <c r="E208" s="87"/>
      <c r="F208" s="88" t="n">
        <v>0.4</v>
      </c>
      <c r="G208" s="89" t="n">
        <v>10</v>
      </c>
      <c r="H208" s="88" t="n">
        <v>4</v>
      </c>
      <c r="I208" s="88" t="n">
        <v>4.24</v>
      </c>
      <c r="J208" s="89" t="n">
        <v>120</v>
      </c>
      <c r="K208" s="90" t="s">
        <v>96</v>
      </c>
      <c r="L208" s="89" t="n">
        <v>90</v>
      </c>
      <c r="M208" s="91" t="str">
        <f aca="false"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91"/>
      <c r="O208" s="91"/>
      <c r="P208" s="91"/>
      <c r="Q208" s="91"/>
      <c r="R208" s="92"/>
      <c r="S208" s="92"/>
      <c r="T208" s="93" t="s">
        <v>63</v>
      </c>
      <c r="U208" s="94" t="n">
        <v>0</v>
      </c>
      <c r="V208" s="95" t="n">
        <f aca="false">IFERROR(IF(U208="",0,CEILING((U208/$H208),1)*$H208),"")</f>
        <v>0</v>
      </c>
      <c r="W208" s="96" t="str">
        <f aca="false">IFERROR(IF(V208=0,"",ROUNDUP(V208/H208,0)*0.00937),"")</f>
        <v/>
      </c>
      <c r="X208" s="97"/>
      <c r="Y208" s="98"/>
      <c r="AC208" s="99"/>
      <c r="AZ208" s="100" t="s">
        <v>1</v>
      </c>
    </row>
    <row r="209" customFormat="false" ht="12.75" hidden="false" customHeight="false" outlineLevel="0" collapsed="false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2" t="s">
        <v>64</v>
      </c>
      <c r="N209" s="102"/>
      <c r="O209" s="102"/>
      <c r="P209" s="102"/>
      <c r="Q209" s="102"/>
      <c r="R209" s="102"/>
      <c r="S209" s="102"/>
      <c r="T209" s="103" t="s">
        <v>65</v>
      </c>
      <c r="U209" s="104" t="n">
        <f aca="false">IFERROR(U208/H208,"0")</f>
        <v>0</v>
      </c>
      <c r="V209" s="104" t="n">
        <f aca="false">IFERROR(V208/H208,"0")</f>
        <v>0</v>
      </c>
      <c r="W209" s="104" t="n">
        <f aca="false">IFERROR(IF(W208="",0,W208),"0")</f>
        <v>0</v>
      </c>
      <c r="X209" s="105"/>
      <c r="Y209" s="105"/>
    </row>
    <row r="210" customFormat="false" ht="12.75" hidden="false" customHeight="false" outlineLevel="0" collapsed="false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2" t="s">
        <v>64</v>
      </c>
      <c r="N210" s="102"/>
      <c r="O210" s="102"/>
      <c r="P210" s="102"/>
      <c r="Q210" s="102"/>
      <c r="R210" s="102"/>
      <c r="S210" s="102"/>
      <c r="T210" s="103" t="s">
        <v>63</v>
      </c>
      <c r="U210" s="104" t="n">
        <f aca="false">IFERROR(SUM(U208:U208),"0")</f>
        <v>0</v>
      </c>
      <c r="V210" s="104" t="n">
        <f aca="false">IFERROR(SUM(V208:V208),"0")</f>
        <v>0</v>
      </c>
      <c r="W210" s="103"/>
      <c r="X210" s="105"/>
      <c r="Y210" s="105"/>
    </row>
    <row r="211" customFormat="false" ht="14.25" hidden="false" customHeight="true" outlineLevel="0" collapsed="false">
      <c r="A211" s="83" t="s">
        <v>59</v>
      </c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4"/>
      <c r="Y211" s="84"/>
    </row>
    <row r="212" customFormat="false" ht="27" hidden="false" customHeight="true" outlineLevel="0" collapsed="false">
      <c r="A212" s="85" t="s">
        <v>333</v>
      </c>
      <c r="B212" s="85" t="s">
        <v>334</v>
      </c>
      <c r="C212" s="86" t="n">
        <v>4301030878</v>
      </c>
      <c r="D212" s="87" t="n">
        <v>4607091387193</v>
      </c>
      <c r="E212" s="87"/>
      <c r="F212" s="88" t="n">
        <v>0.7</v>
      </c>
      <c r="G212" s="89" t="n">
        <v>6</v>
      </c>
      <c r="H212" s="88" t="n">
        <v>4.2</v>
      </c>
      <c r="I212" s="88" t="n">
        <v>4.46</v>
      </c>
      <c r="J212" s="89" t="n">
        <v>156</v>
      </c>
      <c r="K212" s="90" t="s">
        <v>62</v>
      </c>
      <c r="L212" s="89" t="n">
        <v>35</v>
      </c>
      <c r="M212" s="91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91"/>
      <c r="O212" s="91"/>
      <c r="P212" s="91"/>
      <c r="Q212" s="91"/>
      <c r="R212" s="92"/>
      <c r="S212" s="92"/>
      <c r="T212" s="93" t="s">
        <v>63</v>
      </c>
      <c r="U212" s="94" t="n">
        <v>0</v>
      </c>
      <c r="V212" s="95" t="n">
        <f aca="false">IFERROR(IF(U212="",0,CEILING((U212/$H212),1)*$H212),"")</f>
        <v>0</v>
      </c>
      <c r="W212" s="96" t="str">
        <f aca="false">IFERROR(IF(V212=0,"",ROUNDUP(V212/H212,0)*0.00753),"")</f>
        <v/>
      </c>
      <c r="X212" s="97"/>
      <c r="Y212" s="98"/>
      <c r="AC212" s="99"/>
      <c r="AZ212" s="100" t="s">
        <v>1</v>
      </c>
    </row>
    <row r="213" customFormat="false" ht="27" hidden="false" customHeight="true" outlineLevel="0" collapsed="false">
      <c r="A213" s="85" t="s">
        <v>335</v>
      </c>
      <c r="B213" s="85" t="s">
        <v>336</v>
      </c>
      <c r="C213" s="86" t="n">
        <v>4301031153</v>
      </c>
      <c r="D213" s="87" t="n">
        <v>4607091387230</v>
      </c>
      <c r="E213" s="87"/>
      <c r="F213" s="88" t="n">
        <v>0.7</v>
      </c>
      <c r="G213" s="89" t="n">
        <v>6</v>
      </c>
      <c r="H213" s="88" t="n">
        <v>4.2</v>
      </c>
      <c r="I213" s="88" t="n">
        <v>4.46</v>
      </c>
      <c r="J213" s="89" t="n">
        <v>156</v>
      </c>
      <c r="K213" s="90" t="s">
        <v>62</v>
      </c>
      <c r="L213" s="89" t="n">
        <v>40</v>
      </c>
      <c r="M213" s="91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91"/>
      <c r="O213" s="91"/>
      <c r="P213" s="91"/>
      <c r="Q213" s="91"/>
      <c r="R213" s="92"/>
      <c r="S213" s="92"/>
      <c r="T213" s="93" t="s">
        <v>63</v>
      </c>
      <c r="U213" s="94" t="n">
        <v>0</v>
      </c>
      <c r="V213" s="95" t="n">
        <f aca="false">IFERROR(IF(U213="",0,CEILING((U213/$H213),1)*$H213),"")</f>
        <v>0</v>
      </c>
      <c r="W213" s="96" t="str">
        <f aca="false">IFERROR(IF(V213=0,"",ROUNDUP(V213/H213,0)*0.00753),"")</f>
        <v/>
      </c>
      <c r="X213" s="97"/>
      <c r="Y213" s="98"/>
      <c r="AC213" s="99"/>
      <c r="AZ213" s="100" t="s">
        <v>1</v>
      </c>
    </row>
    <row r="214" customFormat="false" ht="27" hidden="false" customHeight="true" outlineLevel="0" collapsed="false">
      <c r="A214" s="85" t="s">
        <v>337</v>
      </c>
      <c r="B214" s="85" t="s">
        <v>338</v>
      </c>
      <c r="C214" s="86" t="n">
        <v>4301031152</v>
      </c>
      <c r="D214" s="87" t="n">
        <v>4607091387285</v>
      </c>
      <c r="E214" s="87"/>
      <c r="F214" s="88" t="n">
        <v>0.35</v>
      </c>
      <c r="G214" s="89" t="n">
        <v>6</v>
      </c>
      <c r="H214" s="88" t="n">
        <v>2.1</v>
      </c>
      <c r="I214" s="88" t="n">
        <v>2.23</v>
      </c>
      <c r="J214" s="89" t="n">
        <v>234</v>
      </c>
      <c r="K214" s="90" t="s">
        <v>62</v>
      </c>
      <c r="L214" s="89" t="n">
        <v>40</v>
      </c>
      <c r="M214" s="91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91"/>
      <c r="O214" s="91"/>
      <c r="P214" s="91"/>
      <c r="Q214" s="91"/>
      <c r="R214" s="92"/>
      <c r="S214" s="92"/>
      <c r="T214" s="93" t="s">
        <v>63</v>
      </c>
      <c r="U214" s="94" t="n">
        <v>0</v>
      </c>
      <c r="V214" s="95" t="n">
        <f aca="false">IFERROR(IF(U214="",0,CEILING((U214/$H214),1)*$H214),"")</f>
        <v>0</v>
      </c>
      <c r="W214" s="96" t="str">
        <f aca="false">IFERROR(IF(V214=0,"",ROUNDUP(V214/H214,0)*0.00502),"")</f>
        <v/>
      </c>
      <c r="X214" s="97"/>
      <c r="Y214" s="98"/>
      <c r="AC214" s="99"/>
      <c r="AZ214" s="100" t="s">
        <v>1</v>
      </c>
    </row>
    <row r="215" customFormat="false" ht="27" hidden="false" customHeight="true" outlineLevel="0" collapsed="false">
      <c r="A215" s="85" t="s">
        <v>339</v>
      </c>
      <c r="B215" s="85" t="s">
        <v>340</v>
      </c>
      <c r="C215" s="86" t="n">
        <v>4301031151</v>
      </c>
      <c r="D215" s="87" t="n">
        <v>4607091389845</v>
      </c>
      <c r="E215" s="87"/>
      <c r="F215" s="88" t="n">
        <v>0.35</v>
      </c>
      <c r="G215" s="89" t="n">
        <v>6</v>
      </c>
      <c r="H215" s="88" t="n">
        <v>2.1</v>
      </c>
      <c r="I215" s="88" t="n">
        <v>2.2</v>
      </c>
      <c r="J215" s="89" t="n">
        <v>234</v>
      </c>
      <c r="K215" s="90" t="s">
        <v>62</v>
      </c>
      <c r="L215" s="89" t="n">
        <v>40</v>
      </c>
      <c r="M215" s="91" t="str">
        <f aca="false"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91"/>
      <c r="O215" s="91"/>
      <c r="P215" s="91"/>
      <c r="Q215" s="91"/>
      <c r="R215" s="92"/>
      <c r="S215" s="92"/>
      <c r="T215" s="93" t="s">
        <v>63</v>
      </c>
      <c r="U215" s="94" t="n">
        <v>0</v>
      </c>
      <c r="V215" s="95" t="n">
        <f aca="false">IFERROR(IF(U215="",0,CEILING((U215/$H215),1)*$H215),"")</f>
        <v>0</v>
      </c>
      <c r="W215" s="96" t="str">
        <f aca="false">IFERROR(IF(V215=0,"",ROUNDUP(V215/H215,0)*0.00502),"")</f>
        <v/>
      </c>
      <c r="X215" s="97"/>
      <c r="Y215" s="98"/>
      <c r="AC215" s="99"/>
      <c r="AZ215" s="100" t="s">
        <v>1</v>
      </c>
    </row>
    <row r="216" customFormat="false" ht="12.75" hidden="false" customHeight="false" outlineLevel="0" collapsed="false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2" t="s">
        <v>64</v>
      </c>
      <c r="N216" s="102"/>
      <c r="O216" s="102"/>
      <c r="P216" s="102"/>
      <c r="Q216" s="102"/>
      <c r="R216" s="102"/>
      <c r="S216" s="102"/>
      <c r="T216" s="103" t="s">
        <v>65</v>
      </c>
      <c r="U216" s="104" t="n">
        <f aca="false">IFERROR(U212/H212,"0")+IFERROR(U213/H213,"0")+IFERROR(U214/H214,"0")+IFERROR(U215/H215,"0")</f>
        <v>0</v>
      </c>
      <c r="V216" s="104" t="n">
        <f aca="false">IFERROR(V212/H212,"0")+IFERROR(V213/H213,"0")+IFERROR(V214/H214,"0")+IFERROR(V215/H215,"0")</f>
        <v>0</v>
      </c>
      <c r="W216" s="104" t="n">
        <f aca="false">IFERROR(IF(W212="",0,W212),"0")+IFERROR(IF(W213="",0,W213),"0")+IFERROR(IF(W214="",0,W214),"0")+IFERROR(IF(W215="",0,W215),"0")</f>
        <v>0</v>
      </c>
      <c r="X216" s="105"/>
      <c r="Y216" s="105"/>
    </row>
    <row r="217" customFormat="false" ht="12.75" hidden="false" customHeight="false" outlineLevel="0" collapsed="false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2" t="s">
        <v>64</v>
      </c>
      <c r="N217" s="102"/>
      <c r="O217" s="102"/>
      <c r="P217" s="102"/>
      <c r="Q217" s="102"/>
      <c r="R217" s="102"/>
      <c r="S217" s="102"/>
      <c r="T217" s="103" t="s">
        <v>63</v>
      </c>
      <c r="U217" s="104" t="n">
        <f aca="false">IFERROR(SUM(U212:U215),"0")</f>
        <v>0</v>
      </c>
      <c r="V217" s="104" t="n">
        <f aca="false">IFERROR(SUM(V212:V215),"0")</f>
        <v>0</v>
      </c>
      <c r="W217" s="103"/>
      <c r="X217" s="105"/>
      <c r="Y217" s="105"/>
    </row>
    <row r="218" customFormat="false" ht="14.25" hidden="false" customHeight="true" outlineLevel="0" collapsed="false">
      <c r="A218" s="83" t="s">
        <v>66</v>
      </c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4"/>
      <c r="Y218" s="84"/>
    </row>
    <row r="219" customFormat="false" ht="16.5" hidden="false" customHeight="true" outlineLevel="0" collapsed="false">
      <c r="A219" s="85" t="s">
        <v>341</v>
      </c>
      <c r="B219" s="85" t="s">
        <v>342</v>
      </c>
      <c r="C219" s="86" t="n">
        <v>4301051101</v>
      </c>
      <c r="D219" s="87" t="n">
        <v>4607091387766</v>
      </c>
      <c r="E219" s="87"/>
      <c r="F219" s="88" t="n">
        <v>1.35</v>
      </c>
      <c r="G219" s="89" t="n">
        <v>6</v>
      </c>
      <c r="H219" s="88" t="n">
        <v>8.1</v>
      </c>
      <c r="I219" s="88" t="n">
        <v>8.658</v>
      </c>
      <c r="J219" s="89" t="n">
        <v>56</v>
      </c>
      <c r="K219" s="90" t="s">
        <v>62</v>
      </c>
      <c r="L219" s="89" t="n">
        <v>40</v>
      </c>
      <c r="M219" s="91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91"/>
      <c r="O219" s="91"/>
      <c r="P219" s="91"/>
      <c r="Q219" s="91"/>
      <c r="R219" s="92"/>
      <c r="S219" s="92"/>
      <c r="T219" s="93" t="s">
        <v>63</v>
      </c>
      <c r="U219" s="94" t="n">
        <v>0</v>
      </c>
      <c r="V219" s="95" t="n">
        <f aca="false">IFERROR(IF(U219="",0,CEILING((U219/$H219),1)*$H219),"")</f>
        <v>0</v>
      </c>
      <c r="W219" s="96" t="str">
        <f aca="false">IFERROR(IF(V219=0,"",ROUNDUP(V219/H219,0)*0.02175),"")</f>
        <v/>
      </c>
      <c r="X219" s="97"/>
      <c r="Y219" s="98"/>
      <c r="AC219" s="99"/>
      <c r="AZ219" s="100" t="s">
        <v>1</v>
      </c>
    </row>
    <row r="220" customFormat="false" ht="27" hidden="false" customHeight="true" outlineLevel="0" collapsed="false">
      <c r="A220" s="85" t="s">
        <v>343</v>
      </c>
      <c r="B220" s="85" t="s">
        <v>344</v>
      </c>
      <c r="C220" s="86" t="n">
        <v>4301051116</v>
      </c>
      <c r="D220" s="87" t="n">
        <v>4607091387957</v>
      </c>
      <c r="E220" s="87"/>
      <c r="F220" s="88" t="n">
        <v>1.3</v>
      </c>
      <c r="G220" s="89" t="n">
        <v>6</v>
      </c>
      <c r="H220" s="88" t="n">
        <v>7.8</v>
      </c>
      <c r="I220" s="88" t="n">
        <v>8.364</v>
      </c>
      <c r="J220" s="89" t="n">
        <v>56</v>
      </c>
      <c r="K220" s="90" t="s">
        <v>62</v>
      </c>
      <c r="L220" s="89" t="n">
        <v>40</v>
      </c>
      <c r="M220" s="91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91"/>
      <c r="O220" s="91"/>
      <c r="P220" s="91"/>
      <c r="Q220" s="91"/>
      <c r="R220" s="92"/>
      <c r="S220" s="92"/>
      <c r="T220" s="93" t="s">
        <v>63</v>
      </c>
      <c r="U220" s="94" t="n">
        <v>0</v>
      </c>
      <c r="V220" s="95" t="n">
        <f aca="false">IFERROR(IF(U220="",0,CEILING((U220/$H220),1)*$H220),"")</f>
        <v>0</v>
      </c>
      <c r="W220" s="96" t="str">
        <f aca="false">IFERROR(IF(V220=0,"",ROUNDUP(V220/H220,0)*0.02175),"")</f>
        <v/>
      </c>
      <c r="X220" s="97"/>
      <c r="Y220" s="98"/>
      <c r="AC220" s="99"/>
      <c r="AZ220" s="100" t="s">
        <v>1</v>
      </c>
    </row>
    <row r="221" customFormat="false" ht="27" hidden="false" customHeight="true" outlineLevel="0" collapsed="false">
      <c r="A221" s="85" t="s">
        <v>345</v>
      </c>
      <c r="B221" s="85" t="s">
        <v>346</v>
      </c>
      <c r="C221" s="86" t="n">
        <v>4301051115</v>
      </c>
      <c r="D221" s="87" t="n">
        <v>4607091387964</v>
      </c>
      <c r="E221" s="87"/>
      <c r="F221" s="88" t="n">
        <v>1.35</v>
      </c>
      <c r="G221" s="89" t="n">
        <v>6</v>
      </c>
      <c r="H221" s="88" t="n">
        <v>8.1</v>
      </c>
      <c r="I221" s="88" t="n">
        <v>8.646</v>
      </c>
      <c r="J221" s="89" t="n">
        <v>56</v>
      </c>
      <c r="K221" s="90" t="s">
        <v>62</v>
      </c>
      <c r="L221" s="89" t="n">
        <v>40</v>
      </c>
      <c r="M221" s="91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91"/>
      <c r="O221" s="91"/>
      <c r="P221" s="91"/>
      <c r="Q221" s="91"/>
      <c r="R221" s="92"/>
      <c r="S221" s="92"/>
      <c r="T221" s="93" t="s">
        <v>63</v>
      </c>
      <c r="U221" s="94" t="n">
        <v>0</v>
      </c>
      <c r="V221" s="95" t="n">
        <f aca="false">IFERROR(IF(U221="",0,CEILING((U221/$H221),1)*$H221),"")</f>
        <v>0</v>
      </c>
      <c r="W221" s="96" t="str">
        <f aca="false">IFERROR(IF(V221=0,"",ROUNDUP(V221/H221,0)*0.02175),"")</f>
        <v/>
      </c>
      <c r="X221" s="97"/>
      <c r="Y221" s="98"/>
      <c r="AC221" s="99"/>
      <c r="AZ221" s="100" t="s">
        <v>1</v>
      </c>
    </row>
    <row r="222" customFormat="false" ht="16.5" hidden="false" customHeight="true" outlineLevel="0" collapsed="false">
      <c r="A222" s="85" t="s">
        <v>347</v>
      </c>
      <c r="B222" s="85" t="s">
        <v>348</v>
      </c>
      <c r="C222" s="86" t="n">
        <v>4301051134</v>
      </c>
      <c r="D222" s="87" t="n">
        <v>4607091381672</v>
      </c>
      <c r="E222" s="87"/>
      <c r="F222" s="88" t="n">
        <v>0.6</v>
      </c>
      <c r="G222" s="89" t="n">
        <v>6</v>
      </c>
      <c r="H222" s="88" t="n">
        <v>3.6</v>
      </c>
      <c r="I222" s="88" t="n">
        <v>3.876</v>
      </c>
      <c r="J222" s="89" t="n">
        <v>120</v>
      </c>
      <c r="K222" s="90" t="s">
        <v>62</v>
      </c>
      <c r="L222" s="89" t="n">
        <v>40</v>
      </c>
      <c r="M222" s="91" t="str">
        <f aca="false"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91"/>
      <c r="O222" s="91"/>
      <c r="P222" s="91"/>
      <c r="Q222" s="91"/>
      <c r="R222" s="92"/>
      <c r="S222" s="92"/>
      <c r="T222" s="93" t="s">
        <v>63</v>
      </c>
      <c r="U222" s="94" t="n">
        <v>0</v>
      </c>
      <c r="V222" s="95" t="n">
        <f aca="false">IFERROR(IF(U222="",0,CEILING((U222/$H222),1)*$H222),"")</f>
        <v>0</v>
      </c>
      <c r="W222" s="96" t="str">
        <f aca="false">IFERROR(IF(V222=0,"",ROUNDUP(V222/H222,0)*0.00937),"")</f>
        <v/>
      </c>
      <c r="X222" s="97"/>
      <c r="Y222" s="98"/>
      <c r="AC222" s="99"/>
      <c r="AZ222" s="100" t="s">
        <v>1</v>
      </c>
    </row>
    <row r="223" customFormat="false" ht="27" hidden="false" customHeight="true" outlineLevel="0" collapsed="false">
      <c r="A223" s="85" t="s">
        <v>349</v>
      </c>
      <c r="B223" s="85" t="s">
        <v>350</v>
      </c>
      <c r="C223" s="86" t="n">
        <v>4301051130</v>
      </c>
      <c r="D223" s="87" t="n">
        <v>4607091387537</v>
      </c>
      <c r="E223" s="87"/>
      <c r="F223" s="88" t="n">
        <v>0.45</v>
      </c>
      <c r="G223" s="89" t="n">
        <v>6</v>
      </c>
      <c r="H223" s="88" t="n">
        <v>2.7</v>
      </c>
      <c r="I223" s="88" t="n">
        <v>2.99</v>
      </c>
      <c r="J223" s="89" t="n">
        <v>156</v>
      </c>
      <c r="K223" s="90" t="s">
        <v>62</v>
      </c>
      <c r="L223" s="89" t="n">
        <v>40</v>
      </c>
      <c r="M223" s="91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91"/>
      <c r="O223" s="91"/>
      <c r="P223" s="91"/>
      <c r="Q223" s="91"/>
      <c r="R223" s="92"/>
      <c r="S223" s="92"/>
      <c r="T223" s="93" t="s">
        <v>63</v>
      </c>
      <c r="U223" s="94" t="n">
        <v>0</v>
      </c>
      <c r="V223" s="95" t="n">
        <f aca="false">IFERROR(IF(U223="",0,CEILING((U223/$H223),1)*$H223),"")</f>
        <v>0</v>
      </c>
      <c r="W223" s="96" t="str">
        <f aca="false">IFERROR(IF(V223=0,"",ROUNDUP(V223/H223,0)*0.00753),"")</f>
        <v/>
      </c>
      <c r="X223" s="97"/>
      <c r="Y223" s="98"/>
      <c r="AC223" s="99"/>
      <c r="AZ223" s="100" t="s">
        <v>1</v>
      </c>
    </row>
    <row r="224" customFormat="false" ht="27" hidden="false" customHeight="true" outlineLevel="0" collapsed="false">
      <c r="A224" s="85" t="s">
        <v>351</v>
      </c>
      <c r="B224" s="85" t="s">
        <v>352</v>
      </c>
      <c r="C224" s="86" t="n">
        <v>4301051132</v>
      </c>
      <c r="D224" s="87" t="n">
        <v>4607091387513</v>
      </c>
      <c r="E224" s="87"/>
      <c r="F224" s="88" t="n">
        <v>0.45</v>
      </c>
      <c r="G224" s="89" t="n">
        <v>6</v>
      </c>
      <c r="H224" s="88" t="n">
        <v>2.7</v>
      </c>
      <c r="I224" s="88" t="n">
        <v>2.978</v>
      </c>
      <c r="J224" s="89" t="n">
        <v>156</v>
      </c>
      <c r="K224" s="90" t="s">
        <v>62</v>
      </c>
      <c r="L224" s="89" t="n">
        <v>40</v>
      </c>
      <c r="M224" s="91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91"/>
      <c r="O224" s="91"/>
      <c r="P224" s="91"/>
      <c r="Q224" s="91"/>
      <c r="R224" s="92"/>
      <c r="S224" s="92"/>
      <c r="T224" s="93" t="s">
        <v>63</v>
      </c>
      <c r="U224" s="94" t="n">
        <v>0</v>
      </c>
      <c r="V224" s="95" t="n">
        <f aca="false">IFERROR(IF(U224="",0,CEILING((U224/$H224),1)*$H224),"")</f>
        <v>0</v>
      </c>
      <c r="W224" s="96" t="str">
        <f aca="false">IFERROR(IF(V224=0,"",ROUNDUP(V224/H224,0)*0.00753),"")</f>
        <v/>
      </c>
      <c r="X224" s="97"/>
      <c r="Y224" s="98"/>
      <c r="AC224" s="99"/>
      <c r="AZ224" s="100" t="s">
        <v>1</v>
      </c>
    </row>
    <row r="225" customFormat="false" ht="12.75" hidden="false" customHeight="false" outlineLevel="0" collapsed="false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2" t="s">
        <v>64</v>
      </c>
      <c r="N225" s="102"/>
      <c r="O225" s="102"/>
      <c r="P225" s="102"/>
      <c r="Q225" s="102"/>
      <c r="R225" s="102"/>
      <c r="S225" s="102"/>
      <c r="T225" s="103" t="s">
        <v>65</v>
      </c>
      <c r="U225" s="104" t="n">
        <f aca="false">IFERROR(U219/H219,"0")+IFERROR(U220/H220,"0")+IFERROR(U221/H221,"0")+IFERROR(U222/H222,"0")+IFERROR(U223/H223,"0")+IFERROR(U224/H224,"0")</f>
        <v>0</v>
      </c>
      <c r="V225" s="104" t="n">
        <f aca="false">IFERROR(V219/H219,"0")+IFERROR(V220/H220,"0")+IFERROR(V221/H221,"0")+IFERROR(V222/H222,"0")+IFERROR(V223/H223,"0")+IFERROR(V224/H224,"0")</f>
        <v>0</v>
      </c>
      <c r="W225" s="104" t="n">
        <f aca="false">IFERROR(IF(W219="",0,W219),"0")+IFERROR(IF(W220="",0,W220),"0")+IFERROR(IF(W221="",0,W221),"0")+IFERROR(IF(W222="",0,W222),"0")+IFERROR(IF(W223="",0,W223),"0")+IFERROR(IF(W224="",0,W224),"0")</f>
        <v>0</v>
      </c>
      <c r="X225" s="105"/>
      <c r="Y225" s="105"/>
    </row>
    <row r="226" customFormat="false" ht="12.75" hidden="false" customHeight="false" outlineLevel="0" collapsed="false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2" t="s">
        <v>64</v>
      </c>
      <c r="N226" s="102"/>
      <c r="O226" s="102"/>
      <c r="P226" s="102"/>
      <c r="Q226" s="102"/>
      <c r="R226" s="102"/>
      <c r="S226" s="102"/>
      <c r="T226" s="103" t="s">
        <v>63</v>
      </c>
      <c r="U226" s="104" t="n">
        <f aca="false">IFERROR(SUM(U219:U224),"0")</f>
        <v>0</v>
      </c>
      <c r="V226" s="104" t="n">
        <f aca="false">IFERROR(SUM(V219:V224),"0")</f>
        <v>0</v>
      </c>
      <c r="W226" s="103"/>
      <c r="X226" s="105"/>
      <c r="Y226" s="105"/>
    </row>
    <row r="227" customFormat="false" ht="14.25" hidden="false" customHeight="true" outlineLevel="0" collapsed="false">
      <c r="A227" s="83" t="s">
        <v>198</v>
      </c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4"/>
      <c r="Y227" s="84"/>
    </row>
    <row r="228" customFormat="false" ht="16.5" hidden="false" customHeight="true" outlineLevel="0" collapsed="false">
      <c r="A228" s="85" t="s">
        <v>353</v>
      </c>
      <c r="B228" s="85" t="s">
        <v>354</v>
      </c>
      <c r="C228" s="86" t="n">
        <v>4301060326</v>
      </c>
      <c r="D228" s="87" t="n">
        <v>4607091380880</v>
      </c>
      <c r="E228" s="87"/>
      <c r="F228" s="88" t="n">
        <v>1.4</v>
      </c>
      <c r="G228" s="89" t="n">
        <v>6</v>
      </c>
      <c r="H228" s="88" t="n">
        <v>8.4</v>
      </c>
      <c r="I228" s="88" t="n">
        <v>8.964</v>
      </c>
      <c r="J228" s="89" t="n">
        <v>56</v>
      </c>
      <c r="K228" s="90" t="s">
        <v>62</v>
      </c>
      <c r="L228" s="89" t="n">
        <v>30</v>
      </c>
      <c r="M228" s="91" t="str">
        <f aca="false"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91"/>
      <c r="O228" s="91"/>
      <c r="P228" s="91"/>
      <c r="Q228" s="91"/>
      <c r="R228" s="92"/>
      <c r="S228" s="92"/>
      <c r="T228" s="93" t="s">
        <v>63</v>
      </c>
      <c r="U228" s="94" t="n">
        <v>0</v>
      </c>
      <c r="V228" s="95" t="n">
        <f aca="false">IFERROR(IF(U228="",0,CEILING((U228/$H228),1)*$H228),"")</f>
        <v>0</v>
      </c>
      <c r="W228" s="96" t="str">
        <f aca="false">IFERROR(IF(V228=0,"",ROUNDUP(V228/H228,0)*0.02175),"")</f>
        <v/>
      </c>
      <c r="X228" s="97"/>
      <c r="Y228" s="98"/>
      <c r="AC228" s="99"/>
      <c r="AZ228" s="100" t="s">
        <v>1</v>
      </c>
    </row>
    <row r="229" customFormat="false" ht="27" hidden="false" customHeight="true" outlineLevel="0" collapsed="false">
      <c r="A229" s="85" t="s">
        <v>355</v>
      </c>
      <c r="B229" s="85" t="s">
        <v>356</v>
      </c>
      <c r="C229" s="86" t="n">
        <v>4301060308</v>
      </c>
      <c r="D229" s="87" t="n">
        <v>4607091384482</v>
      </c>
      <c r="E229" s="87"/>
      <c r="F229" s="88" t="n">
        <v>1.3</v>
      </c>
      <c r="G229" s="89" t="n">
        <v>6</v>
      </c>
      <c r="H229" s="88" t="n">
        <v>7.8</v>
      </c>
      <c r="I229" s="88" t="n">
        <v>8.364</v>
      </c>
      <c r="J229" s="89" t="n">
        <v>56</v>
      </c>
      <c r="K229" s="90" t="s">
        <v>62</v>
      </c>
      <c r="L229" s="89" t="n">
        <v>30</v>
      </c>
      <c r="M229" s="91" t="str">
        <f aca="false"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91"/>
      <c r="O229" s="91"/>
      <c r="P229" s="91"/>
      <c r="Q229" s="91"/>
      <c r="R229" s="92"/>
      <c r="S229" s="92"/>
      <c r="T229" s="93" t="s">
        <v>63</v>
      </c>
      <c r="U229" s="94" t="n">
        <v>0</v>
      </c>
      <c r="V229" s="95" t="n">
        <f aca="false">IFERROR(IF(U229="",0,CEILING((U229/$H229),1)*$H229),"")</f>
        <v>0</v>
      </c>
      <c r="W229" s="96" t="str">
        <f aca="false">IFERROR(IF(V229=0,"",ROUNDUP(V229/H229,0)*0.02175),"")</f>
        <v/>
      </c>
      <c r="X229" s="97"/>
      <c r="Y229" s="98"/>
      <c r="AC229" s="99"/>
      <c r="AZ229" s="100" t="s">
        <v>1</v>
      </c>
    </row>
    <row r="230" customFormat="false" ht="16.5" hidden="false" customHeight="true" outlineLevel="0" collapsed="false">
      <c r="A230" s="85" t="s">
        <v>357</v>
      </c>
      <c r="B230" s="85" t="s">
        <v>358</v>
      </c>
      <c r="C230" s="86" t="n">
        <v>4301060325</v>
      </c>
      <c r="D230" s="87" t="n">
        <v>4607091380897</v>
      </c>
      <c r="E230" s="87"/>
      <c r="F230" s="88" t="n">
        <v>1.4</v>
      </c>
      <c r="G230" s="89" t="n">
        <v>6</v>
      </c>
      <c r="H230" s="88" t="n">
        <v>8.4</v>
      </c>
      <c r="I230" s="88" t="n">
        <v>8.964</v>
      </c>
      <c r="J230" s="89" t="n">
        <v>56</v>
      </c>
      <c r="K230" s="90" t="s">
        <v>62</v>
      </c>
      <c r="L230" s="89" t="n">
        <v>30</v>
      </c>
      <c r="M230" s="91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91"/>
      <c r="O230" s="91"/>
      <c r="P230" s="91"/>
      <c r="Q230" s="91"/>
      <c r="R230" s="92"/>
      <c r="S230" s="92"/>
      <c r="T230" s="93" t="s">
        <v>63</v>
      </c>
      <c r="U230" s="94" t="n">
        <v>0</v>
      </c>
      <c r="V230" s="95" t="n">
        <f aca="false">IFERROR(IF(U230="",0,CEILING((U230/$H230),1)*$H230),"")</f>
        <v>0</v>
      </c>
      <c r="W230" s="96" t="str">
        <f aca="false">IFERROR(IF(V230=0,"",ROUNDUP(V230/H230,0)*0.02175),"")</f>
        <v/>
      </c>
      <c r="X230" s="97"/>
      <c r="Y230" s="98"/>
      <c r="AC230" s="99"/>
      <c r="AZ230" s="100" t="s">
        <v>1</v>
      </c>
    </row>
    <row r="231" customFormat="false" ht="16.5" hidden="false" customHeight="true" outlineLevel="0" collapsed="false">
      <c r="A231" s="85" t="s">
        <v>359</v>
      </c>
      <c r="B231" s="85" t="s">
        <v>360</v>
      </c>
      <c r="C231" s="86" t="n">
        <v>4301060337</v>
      </c>
      <c r="D231" s="87" t="n">
        <v>4680115880368</v>
      </c>
      <c r="E231" s="87"/>
      <c r="F231" s="88" t="n">
        <v>1</v>
      </c>
      <c r="G231" s="89" t="n">
        <v>4</v>
      </c>
      <c r="H231" s="88" t="n">
        <v>4</v>
      </c>
      <c r="I231" s="88" t="n">
        <v>4.36</v>
      </c>
      <c r="J231" s="89" t="n">
        <v>104</v>
      </c>
      <c r="K231" s="90" t="s">
        <v>123</v>
      </c>
      <c r="L231" s="89" t="n">
        <v>40</v>
      </c>
      <c r="M231" s="91" t="str">
        <f aca="false"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91"/>
      <c r="O231" s="91"/>
      <c r="P231" s="91"/>
      <c r="Q231" s="91"/>
      <c r="R231" s="92"/>
      <c r="S231" s="92"/>
      <c r="T231" s="93" t="s">
        <v>63</v>
      </c>
      <c r="U231" s="94" t="n">
        <v>0</v>
      </c>
      <c r="V231" s="95" t="n">
        <f aca="false">IFERROR(IF(U231="",0,CEILING((U231/$H231),1)*$H231),"")</f>
        <v>0</v>
      </c>
      <c r="W231" s="96" t="str">
        <f aca="false">IFERROR(IF(V231=0,"",ROUNDUP(V231/H231,0)*0.01196),"")</f>
        <v/>
      </c>
      <c r="X231" s="97"/>
      <c r="Y231" s="98"/>
      <c r="AC231" s="99"/>
      <c r="AZ231" s="100" t="s">
        <v>1</v>
      </c>
    </row>
    <row r="232" customFormat="false" ht="12.75" hidden="false" customHeight="false" outlineLevel="0" collapsed="false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2" t="s">
        <v>64</v>
      </c>
      <c r="N232" s="102"/>
      <c r="O232" s="102"/>
      <c r="P232" s="102"/>
      <c r="Q232" s="102"/>
      <c r="R232" s="102"/>
      <c r="S232" s="102"/>
      <c r="T232" s="103" t="s">
        <v>65</v>
      </c>
      <c r="U232" s="104" t="n">
        <f aca="false">IFERROR(U228/H228,"0")+IFERROR(U229/H229,"0")+IFERROR(U230/H230,"0")+IFERROR(U231/H231,"0")</f>
        <v>0</v>
      </c>
      <c r="V232" s="104" t="n">
        <f aca="false">IFERROR(V228/H228,"0")+IFERROR(V229/H229,"0")+IFERROR(V230/H230,"0")+IFERROR(V231/H231,"0")</f>
        <v>0</v>
      </c>
      <c r="W232" s="104" t="n">
        <f aca="false">IFERROR(IF(W228="",0,W228),"0")+IFERROR(IF(W229="",0,W229),"0")+IFERROR(IF(W230="",0,W230),"0")+IFERROR(IF(W231="",0,W231),"0")</f>
        <v>0</v>
      </c>
      <c r="X232" s="105"/>
      <c r="Y232" s="105"/>
    </row>
    <row r="233" customFormat="false" ht="12.75" hidden="false" customHeight="false" outlineLevel="0" collapsed="false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2" t="s">
        <v>64</v>
      </c>
      <c r="N233" s="102"/>
      <c r="O233" s="102"/>
      <c r="P233" s="102"/>
      <c r="Q233" s="102"/>
      <c r="R233" s="102"/>
      <c r="S233" s="102"/>
      <c r="T233" s="103" t="s">
        <v>63</v>
      </c>
      <c r="U233" s="104" t="n">
        <f aca="false">IFERROR(SUM(U228:U231),"0")</f>
        <v>0</v>
      </c>
      <c r="V233" s="104" t="n">
        <f aca="false">IFERROR(SUM(V228:V231),"0")</f>
        <v>0</v>
      </c>
      <c r="W233" s="103"/>
      <c r="X233" s="105"/>
      <c r="Y233" s="105"/>
    </row>
    <row r="234" customFormat="false" ht="14.25" hidden="false" customHeight="true" outlineLevel="0" collapsed="false">
      <c r="A234" s="83" t="s">
        <v>79</v>
      </c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4"/>
      <c r="Y234" s="84"/>
    </row>
    <row r="235" customFormat="false" ht="16.5" hidden="false" customHeight="true" outlineLevel="0" collapsed="false">
      <c r="A235" s="85" t="s">
        <v>361</v>
      </c>
      <c r="B235" s="85" t="s">
        <v>362</v>
      </c>
      <c r="C235" s="86" t="n">
        <v>4301030232</v>
      </c>
      <c r="D235" s="87" t="n">
        <v>4607091388374</v>
      </c>
      <c r="E235" s="87"/>
      <c r="F235" s="88" t="n">
        <v>0.38</v>
      </c>
      <c r="G235" s="89" t="n">
        <v>8</v>
      </c>
      <c r="H235" s="88" t="n">
        <v>3.04</v>
      </c>
      <c r="I235" s="88" t="n">
        <v>3.28</v>
      </c>
      <c r="J235" s="89" t="n">
        <v>156</v>
      </c>
      <c r="K235" s="90" t="s">
        <v>82</v>
      </c>
      <c r="L235" s="89" t="n">
        <v>180</v>
      </c>
      <c r="M235" s="106" t="s">
        <v>363</v>
      </c>
      <c r="N235" s="106"/>
      <c r="O235" s="106"/>
      <c r="P235" s="106"/>
      <c r="Q235" s="106"/>
      <c r="R235" s="92"/>
      <c r="S235" s="92"/>
      <c r="T235" s="93" t="s">
        <v>63</v>
      </c>
      <c r="U235" s="94" t="n">
        <v>0</v>
      </c>
      <c r="V235" s="95" t="n">
        <f aca="false">IFERROR(IF(U235="",0,CEILING((U235/$H235),1)*$H235),"")</f>
        <v>0</v>
      </c>
      <c r="W235" s="96" t="str">
        <f aca="false">IFERROR(IF(V235=0,"",ROUNDUP(V235/H235,0)*0.00753),"")</f>
        <v/>
      </c>
      <c r="X235" s="97"/>
      <c r="Y235" s="98"/>
      <c r="AC235" s="99"/>
      <c r="AZ235" s="100" t="s">
        <v>1</v>
      </c>
    </row>
    <row r="236" customFormat="false" ht="27" hidden="false" customHeight="true" outlineLevel="0" collapsed="false">
      <c r="A236" s="85" t="s">
        <v>364</v>
      </c>
      <c r="B236" s="85" t="s">
        <v>365</v>
      </c>
      <c r="C236" s="86" t="n">
        <v>4301030235</v>
      </c>
      <c r="D236" s="87" t="n">
        <v>4607091388381</v>
      </c>
      <c r="E236" s="87"/>
      <c r="F236" s="88" t="n">
        <v>0.38</v>
      </c>
      <c r="G236" s="89" t="n">
        <v>8</v>
      </c>
      <c r="H236" s="88" t="n">
        <v>3.04</v>
      </c>
      <c r="I236" s="88" t="n">
        <v>3.32</v>
      </c>
      <c r="J236" s="89" t="n">
        <v>156</v>
      </c>
      <c r="K236" s="90" t="s">
        <v>82</v>
      </c>
      <c r="L236" s="89" t="n">
        <v>180</v>
      </c>
      <c r="M236" s="106" t="s">
        <v>366</v>
      </c>
      <c r="N236" s="106"/>
      <c r="O236" s="106"/>
      <c r="P236" s="106"/>
      <c r="Q236" s="106"/>
      <c r="R236" s="92"/>
      <c r="S236" s="92"/>
      <c r="T236" s="93" t="s">
        <v>63</v>
      </c>
      <c r="U236" s="94" t="n">
        <v>0</v>
      </c>
      <c r="V236" s="95" t="n">
        <f aca="false">IFERROR(IF(U236="",0,CEILING((U236/$H236),1)*$H236),"")</f>
        <v>0</v>
      </c>
      <c r="W236" s="96" t="str">
        <f aca="false">IFERROR(IF(V236=0,"",ROUNDUP(V236/H236,0)*0.00753),"")</f>
        <v/>
      </c>
      <c r="X236" s="97"/>
      <c r="Y236" s="98"/>
      <c r="AC236" s="99"/>
      <c r="AZ236" s="100" t="s">
        <v>1</v>
      </c>
    </row>
    <row r="237" customFormat="false" ht="27" hidden="false" customHeight="true" outlineLevel="0" collapsed="false">
      <c r="A237" s="85" t="s">
        <v>367</v>
      </c>
      <c r="B237" s="85" t="s">
        <v>368</v>
      </c>
      <c r="C237" s="86" t="n">
        <v>4301030233</v>
      </c>
      <c r="D237" s="87" t="n">
        <v>4607091388404</v>
      </c>
      <c r="E237" s="87"/>
      <c r="F237" s="88" t="n">
        <v>0.17</v>
      </c>
      <c r="G237" s="89" t="n">
        <v>15</v>
      </c>
      <c r="H237" s="88" t="n">
        <v>2.55</v>
      </c>
      <c r="I237" s="88" t="n">
        <v>2.9</v>
      </c>
      <c r="J237" s="89" t="n">
        <v>156</v>
      </c>
      <c r="K237" s="90" t="s">
        <v>82</v>
      </c>
      <c r="L237" s="89" t="n">
        <v>180</v>
      </c>
      <c r="M237" s="91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91"/>
      <c r="O237" s="91"/>
      <c r="P237" s="91"/>
      <c r="Q237" s="91"/>
      <c r="R237" s="92"/>
      <c r="S237" s="92"/>
      <c r="T237" s="93" t="s">
        <v>63</v>
      </c>
      <c r="U237" s="94" t="n">
        <v>0</v>
      </c>
      <c r="V237" s="95" t="n">
        <f aca="false">IFERROR(IF(U237="",0,CEILING((U237/$H237),1)*$H237),"")</f>
        <v>0</v>
      </c>
      <c r="W237" s="96" t="str">
        <f aca="false">IFERROR(IF(V237=0,"",ROUNDUP(V237/H237,0)*0.00753),"")</f>
        <v/>
      </c>
      <c r="X237" s="97"/>
      <c r="Y237" s="98"/>
      <c r="AC237" s="99"/>
      <c r="AZ237" s="100" t="s">
        <v>1</v>
      </c>
    </row>
    <row r="238" customFormat="false" ht="12.75" hidden="false" customHeight="false" outlineLevel="0" collapsed="false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2" t="s">
        <v>64</v>
      </c>
      <c r="N238" s="102"/>
      <c r="O238" s="102"/>
      <c r="P238" s="102"/>
      <c r="Q238" s="102"/>
      <c r="R238" s="102"/>
      <c r="S238" s="102"/>
      <c r="T238" s="103" t="s">
        <v>65</v>
      </c>
      <c r="U238" s="104" t="n">
        <f aca="false">IFERROR(U235/H235,"0")+IFERROR(U236/H236,"0")+IFERROR(U237/H237,"0")</f>
        <v>0</v>
      </c>
      <c r="V238" s="104" t="n">
        <f aca="false">IFERROR(V235/H235,"0")+IFERROR(V236/H236,"0")+IFERROR(V237/H237,"0")</f>
        <v>0</v>
      </c>
      <c r="W238" s="104" t="n">
        <f aca="false">IFERROR(IF(W235="",0,W235),"0")+IFERROR(IF(W236="",0,W236),"0")+IFERROR(IF(W237="",0,W237),"0")</f>
        <v>0</v>
      </c>
      <c r="X238" s="105"/>
      <c r="Y238" s="105"/>
    </row>
    <row r="239" customFormat="false" ht="12.75" hidden="false" customHeight="false" outlineLevel="0" collapsed="false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2" t="s">
        <v>64</v>
      </c>
      <c r="N239" s="102"/>
      <c r="O239" s="102"/>
      <c r="P239" s="102"/>
      <c r="Q239" s="102"/>
      <c r="R239" s="102"/>
      <c r="S239" s="102"/>
      <c r="T239" s="103" t="s">
        <v>63</v>
      </c>
      <c r="U239" s="104" t="n">
        <f aca="false">IFERROR(SUM(U235:U237),"0")</f>
        <v>0</v>
      </c>
      <c r="V239" s="104" t="n">
        <f aca="false">IFERROR(SUM(V235:V237),"0")</f>
        <v>0</v>
      </c>
      <c r="W239" s="103"/>
      <c r="X239" s="105"/>
      <c r="Y239" s="105"/>
    </row>
    <row r="240" customFormat="false" ht="14.25" hidden="false" customHeight="true" outlineLevel="0" collapsed="false">
      <c r="A240" s="83" t="s">
        <v>369</v>
      </c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4"/>
      <c r="Y240" s="84"/>
    </row>
    <row r="241" customFormat="false" ht="16.5" hidden="false" customHeight="true" outlineLevel="0" collapsed="false">
      <c r="A241" s="85" t="s">
        <v>370</v>
      </c>
      <c r="B241" s="85" t="s">
        <v>371</v>
      </c>
      <c r="C241" s="86" t="n">
        <v>4301180007</v>
      </c>
      <c r="D241" s="87" t="n">
        <v>4680115881808</v>
      </c>
      <c r="E241" s="87"/>
      <c r="F241" s="88" t="n">
        <v>0.1</v>
      </c>
      <c r="G241" s="89" t="n">
        <v>20</v>
      </c>
      <c r="H241" s="88" t="n">
        <v>2</v>
      </c>
      <c r="I241" s="88" t="n">
        <v>2.24</v>
      </c>
      <c r="J241" s="89" t="n">
        <v>238</v>
      </c>
      <c r="K241" s="90" t="s">
        <v>372</v>
      </c>
      <c r="L241" s="89" t="n">
        <v>730</v>
      </c>
      <c r="M241" s="91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91"/>
      <c r="O241" s="91"/>
      <c r="P241" s="91"/>
      <c r="Q241" s="91"/>
      <c r="R241" s="92"/>
      <c r="S241" s="92"/>
      <c r="T241" s="93" t="s">
        <v>63</v>
      </c>
      <c r="U241" s="94" t="n">
        <v>0</v>
      </c>
      <c r="V241" s="95" t="n">
        <f aca="false">IFERROR(IF(U241="",0,CEILING((U241/$H241),1)*$H241),"")</f>
        <v>0</v>
      </c>
      <c r="W241" s="96" t="str">
        <f aca="false">IFERROR(IF(V241=0,"",ROUNDUP(V241/H241,0)*0.00474),"")</f>
        <v/>
      </c>
      <c r="X241" s="97"/>
      <c r="Y241" s="98"/>
      <c r="AC241" s="99"/>
      <c r="AZ241" s="100" t="s">
        <v>1</v>
      </c>
    </row>
    <row r="242" customFormat="false" ht="27" hidden="false" customHeight="true" outlineLevel="0" collapsed="false">
      <c r="A242" s="85" t="s">
        <v>373</v>
      </c>
      <c r="B242" s="85" t="s">
        <v>374</v>
      </c>
      <c r="C242" s="86" t="n">
        <v>4301180006</v>
      </c>
      <c r="D242" s="87" t="n">
        <v>4680115881822</v>
      </c>
      <c r="E242" s="87"/>
      <c r="F242" s="88" t="n">
        <v>0.1</v>
      </c>
      <c r="G242" s="89" t="n">
        <v>20</v>
      </c>
      <c r="H242" s="88" t="n">
        <v>2</v>
      </c>
      <c r="I242" s="88" t="n">
        <v>2.24</v>
      </c>
      <c r="J242" s="89" t="n">
        <v>238</v>
      </c>
      <c r="K242" s="90" t="s">
        <v>372</v>
      </c>
      <c r="L242" s="89" t="n">
        <v>730</v>
      </c>
      <c r="M242" s="91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91"/>
      <c r="O242" s="91"/>
      <c r="P242" s="91"/>
      <c r="Q242" s="91"/>
      <c r="R242" s="92"/>
      <c r="S242" s="92"/>
      <c r="T242" s="93" t="s">
        <v>63</v>
      </c>
      <c r="U242" s="94" t="n">
        <v>0</v>
      </c>
      <c r="V242" s="95" t="n">
        <f aca="false">IFERROR(IF(U242="",0,CEILING((U242/$H242),1)*$H242),"")</f>
        <v>0</v>
      </c>
      <c r="W242" s="96" t="str">
        <f aca="false">IFERROR(IF(V242=0,"",ROUNDUP(V242/H242,0)*0.00474),"")</f>
        <v/>
      </c>
      <c r="X242" s="97"/>
      <c r="Y242" s="98"/>
      <c r="AC242" s="99"/>
      <c r="AZ242" s="100" t="s">
        <v>1</v>
      </c>
    </row>
    <row r="243" customFormat="false" ht="27" hidden="false" customHeight="true" outlineLevel="0" collapsed="false">
      <c r="A243" s="85" t="s">
        <v>375</v>
      </c>
      <c r="B243" s="85" t="s">
        <v>376</v>
      </c>
      <c r="C243" s="86" t="n">
        <v>4301180001</v>
      </c>
      <c r="D243" s="87" t="n">
        <v>4680115880016</v>
      </c>
      <c r="E243" s="87"/>
      <c r="F243" s="88" t="n">
        <v>0.1</v>
      </c>
      <c r="G243" s="89" t="n">
        <v>20</v>
      </c>
      <c r="H243" s="88" t="n">
        <v>2</v>
      </c>
      <c r="I243" s="88" t="n">
        <v>2.24</v>
      </c>
      <c r="J243" s="89" t="n">
        <v>238</v>
      </c>
      <c r="K243" s="90" t="s">
        <v>372</v>
      </c>
      <c r="L243" s="89" t="n">
        <v>730</v>
      </c>
      <c r="M243" s="91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91"/>
      <c r="O243" s="91"/>
      <c r="P243" s="91"/>
      <c r="Q243" s="91"/>
      <c r="R243" s="92"/>
      <c r="S243" s="92"/>
      <c r="T243" s="93" t="s">
        <v>63</v>
      </c>
      <c r="U243" s="94" t="n">
        <v>0</v>
      </c>
      <c r="V243" s="95" t="n">
        <f aca="false">IFERROR(IF(U243="",0,CEILING((U243/$H243),1)*$H243),"")</f>
        <v>0</v>
      </c>
      <c r="W243" s="96" t="str">
        <f aca="false">IFERROR(IF(V243=0,"",ROUNDUP(V243/H243,0)*0.00474),"")</f>
        <v/>
      </c>
      <c r="X243" s="97"/>
      <c r="Y243" s="98"/>
      <c r="AC243" s="99"/>
      <c r="AZ243" s="100" t="s">
        <v>1</v>
      </c>
    </row>
    <row r="244" customFormat="false" ht="12.75" hidden="false" customHeight="false" outlineLevel="0" collapsed="false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2" t="s">
        <v>64</v>
      </c>
      <c r="N244" s="102"/>
      <c r="O244" s="102"/>
      <c r="P244" s="102"/>
      <c r="Q244" s="102"/>
      <c r="R244" s="102"/>
      <c r="S244" s="102"/>
      <c r="T244" s="103" t="s">
        <v>65</v>
      </c>
      <c r="U244" s="104" t="n">
        <f aca="false">IFERROR(U241/H241,"0")+IFERROR(U242/H242,"0")+IFERROR(U243/H243,"0")</f>
        <v>0</v>
      </c>
      <c r="V244" s="104" t="n">
        <f aca="false">IFERROR(V241/H241,"0")+IFERROR(V242/H242,"0")+IFERROR(V243/H243,"0")</f>
        <v>0</v>
      </c>
      <c r="W244" s="104" t="n">
        <f aca="false">IFERROR(IF(W241="",0,W241),"0")+IFERROR(IF(W242="",0,W242),"0")+IFERROR(IF(W243="",0,W243),"0")</f>
        <v>0</v>
      </c>
      <c r="X244" s="105"/>
      <c r="Y244" s="105"/>
    </row>
    <row r="245" customFormat="false" ht="12.75" hidden="false" customHeight="false" outlineLevel="0" collapsed="false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2" t="s">
        <v>64</v>
      </c>
      <c r="N245" s="102"/>
      <c r="O245" s="102"/>
      <c r="P245" s="102"/>
      <c r="Q245" s="102"/>
      <c r="R245" s="102"/>
      <c r="S245" s="102"/>
      <c r="T245" s="103" t="s">
        <v>63</v>
      </c>
      <c r="U245" s="104" t="n">
        <f aca="false">IFERROR(SUM(U241:U243),"0")</f>
        <v>0</v>
      </c>
      <c r="V245" s="104" t="n">
        <f aca="false">IFERROR(SUM(V241:V243),"0")</f>
        <v>0</v>
      </c>
      <c r="W245" s="103"/>
      <c r="X245" s="105"/>
      <c r="Y245" s="105"/>
    </row>
    <row r="246" customFormat="false" ht="16.5" hidden="false" customHeight="true" outlineLevel="0" collapsed="false">
      <c r="A246" s="81" t="s">
        <v>377</v>
      </c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2"/>
      <c r="Y246" s="82"/>
    </row>
    <row r="247" customFormat="false" ht="14.25" hidden="false" customHeight="true" outlineLevel="0" collapsed="false">
      <c r="A247" s="83" t="s">
        <v>100</v>
      </c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4"/>
      <c r="Y247" s="84"/>
    </row>
    <row r="248" customFormat="false" ht="27" hidden="false" customHeight="true" outlineLevel="0" collapsed="false">
      <c r="A248" s="85" t="s">
        <v>378</v>
      </c>
      <c r="B248" s="85" t="s">
        <v>379</v>
      </c>
      <c r="C248" s="86" t="n">
        <v>4301011315</v>
      </c>
      <c r="D248" s="87" t="n">
        <v>4607091387421</v>
      </c>
      <c r="E248" s="87"/>
      <c r="F248" s="88" t="n">
        <v>1.35</v>
      </c>
      <c r="G248" s="89" t="n">
        <v>8</v>
      </c>
      <c r="H248" s="88" t="n">
        <v>10.8</v>
      </c>
      <c r="I248" s="88" t="n">
        <v>11.28</v>
      </c>
      <c r="J248" s="89" t="n">
        <v>56</v>
      </c>
      <c r="K248" s="90" t="s">
        <v>96</v>
      </c>
      <c r="L248" s="89" t="n">
        <v>55</v>
      </c>
      <c r="M248" s="91" t="str">
        <f aca="false"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91"/>
      <c r="O248" s="91"/>
      <c r="P248" s="91"/>
      <c r="Q248" s="91"/>
      <c r="R248" s="92"/>
      <c r="S248" s="92"/>
      <c r="T248" s="93" t="s">
        <v>63</v>
      </c>
      <c r="U248" s="94" t="n">
        <v>0</v>
      </c>
      <c r="V248" s="95" t="n">
        <f aca="false">IFERROR(IF(U248="",0,CEILING((U248/$H248),1)*$H248),"")</f>
        <v>0</v>
      </c>
      <c r="W248" s="96" t="str">
        <f aca="false">IFERROR(IF(V248=0,"",ROUNDUP(V248/H248,0)*0.02175),"")</f>
        <v/>
      </c>
      <c r="X248" s="97"/>
      <c r="Y248" s="98"/>
      <c r="AC248" s="99"/>
      <c r="AZ248" s="100" t="s">
        <v>1</v>
      </c>
    </row>
    <row r="249" customFormat="false" ht="27" hidden="false" customHeight="true" outlineLevel="0" collapsed="false">
      <c r="A249" s="85" t="s">
        <v>378</v>
      </c>
      <c r="B249" s="85" t="s">
        <v>380</v>
      </c>
      <c r="C249" s="86" t="n">
        <v>4301011121</v>
      </c>
      <c r="D249" s="87" t="n">
        <v>4607091387421</v>
      </c>
      <c r="E249" s="87"/>
      <c r="F249" s="88" t="n">
        <v>1.35</v>
      </c>
      <c r="G249" s="89" t="n">
        <v>8</v>
      </c>
      <c r="H249" s="88" t="n">
        <v>10.8</v>
      </c>
      <c r="I249" s="88" t="n">
        <v>11.28</v>
      </c>
      <c r="J249" s="89" t="n">
        <v>48</v>
      </c>
      <c r="K249" s="90" t="s">
        <v>306</v>
      </c>
      <c r="L249" s="89" t="n">
        <v>55</v>
      </c>
      <c r="M249" s="91" t="str">
        <f aca="false"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91"/>
      <c r="O249" s="91"/>
      <c r="P249" s="91"/>
      <c r="Q249" s="91"/>
      <c r="R249" s="92"/>
      <c r="S249" s="92"/>
      <c r="T249" s="93" t="s">
        <v>63</v>
      </c>
      <c r="U249" s="94" t="n">
        <v>0</v>
      </c>
      <c r="V249" s="95" t="n">
        <f aca="false">IFERROR(IF(U249="",0,CEILING((U249/$H249),1)*$H249),"")</f>
        <v>0</v>
      </c>
      <c r="W249" s="96" t="str">
        <f aca="false">IFERROR(IF(V249=0,"",ROUNDUP(V249/H249,0)*0.02039),"")</f>
        <v/>
      </c>
      <c r="X249" s="97"/>
      <c r="Y249" s="98"/>
      <c r="AC249" s="99"/>
      <c r="AZ249" s="100" t="s">
        <v>1</v>
      </c>
    </row>
    <row r="250" customFormat="false" ht="27" hidden="false" customHeight="true" outlineLevel="0" collapsed="false">
      <c r="A250" s="85" t="s">
        <v>381</v>
      </c>
      <c r="B250" s="85" t="s">
        <v>382</v>
      </c>
      <c r="C250" s="86" t="n">
        <v>4301011396</v>
      </c>
      <c r="D250" s="87" t="n">
        <v>4607091387452</v>
      </c>
      <c r="E250" s="87"/>
      <c r="F250" s="88" t="n">
        <v>1.35</v>
      </c>
      <c r="G250" s="89" t="n">
        <v>8</v>
      </c>
      <c r="H250" s="88" t="n">
        <v>10.8</v>
      </c>
      <c r="I250" s="88" t="n">
        <v>11.28</v>
      </c>
      <c r="J250" s="89" t="n">
        <v>48</v>
      </c>
      <c r="K250" s="90" t="s">
        <v>306</v>
      </c>
      <c r="L250" s="89" t="n">
        <v>55</v>
      </c>
      <c r="M250" s="91" t="str">
        <f aca="false"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91"/>
      <c r="O250" s="91"/>
      <c r="P250" s="91"/>
      <c r="Q250" s="91"/>
      <c r="R250" s="92"/>
      <c r="S250" s="92"/>
      <c r="T250" s="93" t="s">
        <v>63</v>
      </c>
      <c r="U250" s="94" t="n">
        <v>0</v>
      </c>
      <c r="V250" s="95" t="n">
        <f aca="false">IFERROR(IF(U250="",0,CEILING((U250/$H250),1)*$H250),"")</f>
        <v>0</v>
      </c>
      <c r="W250" s="96" t="str">
        <f aca="false">IFERROR(IF(V250=0,"",ROUNDUP(V250/H250,0)*0.02039),"")</f>
        <v/>
      </c>
      <c r="X250" s="97"/>
      <c r="Y250" s="98"/>
      <c r="AC250" s="99"/>
      <c r="AZ250" s="100" t="s">
        <v>1</v>
      </c>
    </row>
    <row r="251" customFormat="false" ht="27" hidden="false" customHeight="true" outlineLevel="0" collapsed="false">
      <c r="A251" s="85" t="s">
        <v>381</v>
      </c>
      <c r="B251" s="85" t="s">
        <v>383</v>
      </c>
      <c r="C251" s="86" t="n">
        <v>4301011322</v>
      </c>
      <c r="D251" s="87" t="n">
        <v>4607091387452</v>
      </c>
      <c r="E251" s="87"/>
      <c r="F251" s="88" t="n">
        <v>1.35</v>
      </c>
      <c r="G251" s="89" t="n">
        <v>8</v>
      </c>
      <c r="H251" s="88" t="n">
        <v>10.8</v>
      </c>
      <c r="I251" s="88" t="n">
        <v>11.28</v>
      </c>
      <c r="J251" s="89" t="n">
        <v>56</v>
      </c>
      <c r="K251" s="90" t="s">
        <v>123</v>
      </c>
      <c r="L251" s="89" t="n">
        <v>55</v>
      </c>
      <c r="M251" s="91" t="str">
        <f aca="false"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91"/>
      <c r="O251" s="91"/>
      <c r="P251" s="91"/>
      <c r="Q251" s="91"/>
      <c r="R251" s="92"/>
      <c r="S251" s="92"/>
      <c r="T251" s="93" t="s">
        <v>63</v>
      </c>
      <c r="U251" s="94" t="n">
        <v>0</v>
      </c>
      <c r="V251" s="95" t="n">
        <f aca="false">IFERROR(IF(U251="",0,CEILING((U251/$H251),1)*$H251),"")</f>
        <v>0</v>
      </c>
      <c r="W251" s="96" t="str">
        <f aca="false">IFERROR(IF(V251=0,"",ROUNDUP(V251/H251,0)*0.02175),"")</f>
        <v/>
      </c>
      <c r="X251" s="97"/>
      <c r="Y251" s="98"/>
      <c r="AC251" s="99"/>
      <c r="AZ251" s="100" t="s">
        <v>1</v>
      </c>
    </row>
    <row r="252" customFormat="false" ht="27" hidden="false" customHeight="true" outlineLevel="0" collapsed="false">
      <c r="A252" s="85" t="s">
        <v>384</v>
      </c>
      <c r="B252" s="85" t="s">
        <v>385</v>
      </c>
      <c r="C252" s="86" t="n">
        <v>4301011313</v>
      </c>
      <c r="D252" s="87" t="n">
        <v>4607091385984</v>
      </c>
      <c r="E252" s="87"/>
      <c r="F252" s="88" t="n">
        <v>1.35</v>
      </c>
      <c r="G252" s="89" t="n">
        <v>8</v>
      </c>
      <c r="H252" s="88" t="n">
        <v>10.8</v>
      </c>
      <c r="I252" s="88" t="n">
        <v>11.28</v>
      </c>
      <c r="J252" s="89" t="n">
        <v>56</v>
      </c>
      <c r="K252" s="90" t="s">
        <v>96</v>
      </c>
      <c r="L252" s="89" t="n">
        <v>55</v>
      </c>
      <c r="M252" s="91" t="str">
        <f aca="false"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91"/>
      <c r="O252" s="91"/>
      <c r="P252" s="91"/>
      <c r="Q252" s="91"/>
      <c r="R252" s="92"/>
      <c r="S252" s="92"/>
      <c r="T252" s="93" t="s">
        <v>63</v>
      </c>
      <c r="U252" s="94" t="n">
        <v>0</v>
      </c>
      <c r="V252" s="95" t="n">
        <f aca="false">IFERROR(IF(U252="",0,CEILING((U252/$H252),1)*$H252),"")</f>
        <v>0</v>
      </c>
      <c r="W252" s="96" t="str">
        <f aca="false">IFERROR(IF(V252=0,"",ROUNDUP(V252/H252,0)*0.02175),"")</f>
        <v/>
      </c>
      <c r="X252" s="97"/>
      <c r="Y252" s="98"/>
      <c r="AC252" s="99"/>
      <c r="AZ252" s="100" t="s">
        <v>1</v>
      </c>
    </row>
    <row r="253" customFormat="false" ht="27" hidden="false" customHeight="true" outlineLevel="0" collapsed="false">
      <c r="A253" s="85" t="s">
        <v>386</v>
      </c>
      <c r="B253" s="85" t="s">
        <v>387</v>
      </c>
      <c r="C253" s="86" t="n">
        <v>4301011316</v>
      </c>
      <c r="D253" s="87" t="n">
        <v>4607091387438</v>
      </c>
      <c r="E253" s="87"/>
      <c r="F253" s="88" t="n">
        <v>0.5</v>
      </c>
      <c r="G253" s="89" t="n">
        <v>10</v>
      </c>
      <c r="H253" s="88" t="n">
        <v>5</v>
      </c>
      <c r="I253" s="88" t="n">
        <v>5.24</v>
      </c>
      <c r="J253" s="89" t="n">
        <v>120</v>
      </c>
      <c r="K253" s="90" t="s">
        <v>96</v>
      </c>
      <c r="L253" s="89" t="n">
        <v>55</v>
      </c>
      <c r="M253" s="91" t="str">
        <f aca="false"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91"/>
      <c r="O253" s="91"/>
      <c r="P253" s="91"/>
      <c r="Q253" s="91"/>
      <c r="R253" s="92"/>
      <c r="S253" s="92"/>
      <c r="T253" s="93" t="s">
        <v>63</v>
      </c>
      <c r="U253" s="94" t="n">
        <v>0</v>
      </c>
      <c r="V253" s="95" t="n">
        <f aca="false">IFERROR(IF(U253="",0,CEILING((U253/$H253),1)*$H253),"")</f>
        <v>0</v>
      </c>
      <c r="W253" s="96" t="str">
        <f aca="false">IFERROR(IF(V253=0,"",ROUNDUP(V253/H253,0)*0.00937),"")</f>
        <v/>
      </c>
      <c r="X253" s="97"/>
      <c r="Y253" s="98"/>
      <c r="AC253" s="99"/>
      <c r="AZ253" s="100" t="s">
        <v>1</v>
      </c>
    </row>
    <row r="254" customFormat="false" ht="27" hidden="false" customHeight="true" outlineLevel="0" collapsed="false">
      <c r="A254" s="85" t="s">
        <v>388</v>
      </c>
      <c r="B254" s="85" t="s">
        <v>389</v>
      </c>
      <c r="C254" s="86" t="n">
        <v>4301011318</v>
      </c>
      <c r="D254" s="87" t="n">
        <v>4607091387469</v>
      </c>
      <c r="E254" s="87"/>
      <c r="F254" s="88" t="n">
        <v>0.5</v>
      </c>
      <c r="G254" s="89" t="n">
        <v>10</v>
      </c>
      <c r="H254" s="88" t="n">
        <v>5</v>
      </c>
      <c r="I254" s="88" t="n">
        <v>5.21</v>
      </c>
      <c r="J254" s="89" t="n">
        <v>120</v>
      </c>
      <c r="K254" s="90" t="s">
        <v>62</v>
      </c>
      <c r="L254" s="89" t="n">
        <v>55</v>
      </c>
      <c r="M254" s="91" t="str">
        <f aca="false"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91"/>
      <c r="O254" s="91"/>
      <c r="P254" s="91"/>
      <c r="Q254" s="91"/>
      <c r="R254" s="92"/>
      <c r="S254" s="92"/>
      <c r="T254" s="93" t="s">
        <v>63</v>
      </c>
      <c r="U254" s="94" t="n">
        <v>0</v>
      </c>
      <c r="V254" s="95" t="n">
        <f aca="false">IFERROR(IF(U254="",0,CEILING((U254/$H254),1)*$H254),"")</f>
        <v>0</v>
      </c>
      <c r="W254" s="96" t="str">
        <f aca="false">IFERROR(IF(V254=0,"",ROUNDUP(V254/H254,0)*0.00937),"")</f>
        <v/>
      </c>
      <c r="X254" s="97"/>
      <c r="Y254" s="98"/>
      <c r="AC254" s="99"/>
      <c r="AZ254" s="100" t="s">
        <v>1</v>
      </c>
    </row>
    <row r="255" customFormat="false" ht="12.75" hidden="false" customHeight="false" outlineLevel="0" collapsed="false">
      <c r="A255" s="101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2" t="s">
        <v>64</v>
      </c>
      <c r="N255" s="102"/>
      <c r="O255" s="102"/>
      <c r="P255" s="102"/>
      <c r="Q255" s="102"/>
      <c r="R255" s="102"/>
      <c r="S255" s="102"/>
      <c r="T255" s="103" t="s">
        <v>65</v>
      </c>
      <c r="U255" s="104" t="n">
        <f aca="false">IFERROR(U248/H248,"0")+IFERROR(U249/H249,"0")+IFERROR(U250/H250,"0")+IFERROR(U251/H251,"0")+IFERROR(U252/H252,"0")+IFERROR(U253/H253,"0")+IFERROR(U254/H254,"0")</f>
        <v>0</v>
      </c>
      <c r="V255" s="104" t="n">
        <f aca="false">IFERROR(V248/H248,"0")+IFERROR(V249/H249,"0")+IFERROR(V250/H250,"0")+IFERROR(V251/H251,"0")+IFERROR(V252/H252,"0")+IFERROR(V253/H253,"0")+IFERROR(V254/H254,"0")</f>
        <v>0</v>
      </c>
      <c r="W255" s="104" t="n">
        <f aca="false">IFERROR(IF(W248="",0,W248),"0")+IFERROR(IF(W249="",0,W249),"0")+IFERROR(IF(W250="",0,W250),"0")+IFERROR(IF(W251="",0,W251),"0")+IFERROR(IF(W252="",0,W252),"0")+IFERROR(IF(W253="",0,W253),"0")+IFERROR(IF(W254="",0,W254),"0")</f>
        <v>0</v>
      </c>
      <c r="X255" s="105"/>
      <c r="Y255" s="105"/>
    </row>
    <row r="256" customFormat="false" ht="12.75" hidden="false" customHeight="false" outlineLevel="0" collapsed="false">
      <c r="A256" s="101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2" t="s">
        <v>64</v>
      </c>
      <c r="N256" s="102"/>
      <c r="O256" s="102"/>
      <c r="P256" s="102"/>
      <c r="Q256" s="102"/>
      <c r="R256" s="102"/>
      <c r="S256" s="102"/>
      <c r="T256" s="103" t="s">
        <v>63</v>
      </c>
      <c r="U256" s="104" t="n">
        <f aca="false">IFERROR(SUM(U248:U254),"0")</f>
        <v>0</v>
      </c>
      <c r="V256" s="104" t="n">
        <f aca="false">IFERROR(SUM(V248:V254),"0")</f>
        <v>0</v>
      </c>
      <c r="W256" s="103"/>
      <c r="X256" s="105"/>
      <c r="Y256" s="105"/>
    </row>
    <row r="257" customFormat="false" ht="14.25" hidden="false" customHeight="true" outlineLevel="0" collapsed="false">
      <c r="A257" s="83" t="s">
        <v>59</v>
      </c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4"/>
      <c r="Y257" s="84"/>
    </row>
    <row r="258" customFormat="false" ht="27" hidden="false" customHeight="true" outlineLevel="0" collapsed="false">
      <c r="A258" s="85" t="s">
        <v>390</v>
      </c>
      <c r="B258" s="85" t="s">
        <v>391</v>
      </c>
      <c r="C258" s="86" t="n">
        <v>4301031154</v>
      </c>
      <c r="D258" s="87" t="n">
        <v>4607091387292</v>
      </c>
      <c r="E258" s="87"/>
      <c r="F258" s="88" t="n">
        <v>0.73</v>
      </c>
      <c r="G258" s="89" t="n">
        <v>6</v>
      </c>
      <c r="H258" s="88" t="n">
        <v>4.38</v>
      </c>
      <c r="I258" s="88" t="n">
        <v>4.64</v>
      </c>
      <c r="J258" s="89" t="n">
        <v>156</v>
      </c>
      <c r="K258" s="90" t="s">
        <v>62</v>
      </c>
      <c r="L258" s="89" t="n">
        <v>45</v>
      </c>
      <c r="M258" s="91" t="str">
        <f aca="false"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91"/>
      <c r="O258" s="91"/>
      <c r="P258" s="91"/>
      <c r="Q258" s="91"/>
      <c r="R258" s="92"/>
      <c r="S258" s="92"/>
      <c r="T258" s="93" t="s">
        <v>63</v>
      </c>
      <c r="U258" s="94" t="n">
        <v>0</v>
      </c>
      <c r="V258" s="95" t="n">
        <f aca="false">IFERROR(IF(U258="",0,CEILING((U258/$H258),1)*$H258),"")</f>
        <v>0</v>
      </c>
      <c r="W258" s="96" t="str">
        <f aca="false">IFERROR(IF(V258=0,"",ROUNDUP(V258/H258,0)*0.00753),"")</f>
        <v/>
      </c>
      <c r="X258" s="97"/>
      <c r="Y258" s="98"/>
      <c r="AC258" s="99"/>
      <c r="AZ258" s="100" t="s">
        <v>1</v>
      </c>
    </row>
    <row r="259" customFormat="false" ht="27" hidden="false" customHeight="true" outlineLevel="0" collapsed="false">
      <c r="A259" s="85" t="s">
        <v>392</v>
      </c>
      <c r="B259" s="85" t="s">
        <v>393</v>
      </c>
      <c r="C259" s="86" t="n">
        <v>4301031155</v>
      </c>
      <c r="D259" s="87" t="n">
        <v>4607091387315</v>
      </c>
      <c r="E259" s="87"/>
      <c r="F259" s="88" t="n">
        <v>0.7</v>
      </c>
      <c r="G259" s="89" t="n">
        <v>4</v>
      </c>
      <c r="H259" s="88" t="n">
        <v>2.8</v>
      </c>
      <c r="I259" s="88" t="n">
        <v>3.048</v>
      </c>
      <c r="J259" s="89" t="n">
        <v>156</v>
      </c>
      <c r="K259" s="90" t="s">
        <v>62</v>
      </c>
      <c r="L259" s="89" t="n">
        <v>45</v>
      </c>
      <c r="M259" s="91" t="str">
        <f aca="false"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91"/>
      <c r="O259" s="91"/>
      <c r="P259" s="91"/>
      <c r="Q259" s="91"/>
      <c r="R259" s="92"/>
      <c r="S259" s="92"/>
      <c r="T259" s="93" t="s">
        <v>63</v>
      </c>
      <c r="U259" s="94" t="n">
        <v>0</v>
      </c>
      <c r="V259" s="95" t="n">
        <f aca="false">IFERROR(IF(U259="",0,CEILING((U259/$H259),1)*$H259),"")</f>
        <v>0</v>
      </c>
      <c r="W259" s="96" t="str">
        <f aca="false">IFERROR(IF(V259=0,"",ROUNDUP(V259/H259,0)*0.00753),"")</f>
        <v/>
      </c>
      <c r="X259" s="97"/>
      <c r="Y259" s="98"/>
      <c r="AC259" s="99"/>
      <c r="AZ259" s="100" t="s">
        <v>1</v>
      </c>
    </row>
    <row r="260" customFormat="false" ht="12.75" hidden="false" customHeight="false" outlineLevel="0" collapsed="false">
      <c r="A260" s="101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2" t="s">
        <v>64</v>
      </c>
      <c r="N260" s="102"/>
      <c r="O260" s="102"/>
      <c r="P260" s="102"/>
      <c r="Q260" s="102"/>
      <c r="R260" s="102"/>
      <c r="S260" s="102"/>
      <c r="T260" s="103" t="s">
        <v>65</v>
      </c>
      <c r="U260" s="104" t="n">
        <f aca="false">IFERROR(U258/H258,"0")+IFERROR(U259/H259,"0")</f>
        <v>0</v>
      </c>
      <c r="V260" s="104" t="n">
        <f aca="false">IFERROR(V258/H258,"0")+IFERROR(V259/H259,"0")</f>
        <v>0</v>
      </c>
      <c r="W260" s="104" t="n">
        <f aca="false">IFERROR(IF(W258="",0,W258),"0")+IFERROR(IF(W259="",0,W259),"0")</f>
        <v>0</v>
      </c>
      <c r="X260" s="105"/>
      <c r="Y260" s="105"/>
    </row>
    <row r="261" customFormat="false" ht="12.75" hidden="false" customHeight="false" outlineLevel="0" collapsed="false">
      <c r="A261" s="101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2" t="s">
        <v>64</v>
      </c>
      <c r="N261" s="102"/>
      <c r="O261" s="102"/>
      <c r="P261" s="102"/>
      <c r="Q261" s="102"/>
      <c r="R261" s="102"/>
      <c r="S261" s="102"/>
      <c r="T261" s="103" t="s">
        <v>63</v>
      </c>
      <c r="U261" s="104" t="n">
        <f aca="false">IFERROR(SUM(U258:U259),"0")</f>
        <v>0</v>
      </c>
      <c r="V261" s="104" t="n">
        <f aca="false">IFERROR(SUM(V258:V259),"0")</f>
        <v>0</v>
      </c>
      <c r="W261" s="103"/>
      <c r="X261" s="105"/>
      <c r="Y261" s="105"/>
    </row>
    <row r="262" customFormat="false" ht="16.5" hidden="false" customHeight="true" outlineLevel="0" collapsed="false">
      <c r="A262" s="81" t="s">
        <v>394</v>
      </c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2"/>
      <c r="Y262" s="82"/>
    </row>
    <row r="263" customFormat="false" ht="14.25" hidden="false" customHeight="true" outlineLevel="0" collapsed="false">
      <c r="A263" s="83" t="s">
        <v>59</v>
      </c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4"/>
      <c r="Y263" s="84"/>
    </row>
    <row r="264" customFormat="false" ht="37.5" hidden="false" customHeight="true" outlineLevel="0" collapsed="false">
      <c r="A264" s="85" t="s">
        <v>395</v>
      </c>
      <c r="B264" s="85" t="s">
        <v>396</v>
      </c>
      <c r="C264" s="86" t="n">
        <v>4301030368</v>
      </c>
      <c r="D264" s="87" t="n">
        <v>4607091383232</v>
      </c>
      <c r="E264" s="87"/>
      <c r="F264" s="88" t="n">
        <v>0.28</v>
      </c>
      <c r="G264" s="89" t="n">
        <v>6</v>
      </c>
      <c r="H264" s="88" t="n">
        <v>1.68</v>
      </c>
      <c r="I264" s="88" t="n">
        <v>2.6</v>
      </c>
      <c r="J264" s="89" t="n">
        <v>156</v>
      </c>
      <c r="K264" s="90" t="s">
        <v>62</v>
      </c>
      <c r="L264" s="89" t="n">
        <v>35</v>
      </c>
      <c r="M264" s="91" t="str">
        <f aca="false"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91"/>
      <c r="O264" s="91"/>
      <c r="P264" s="91"/>
      <c r="Q264" s="91"/>
      <c r="R264" s="92"/>
      <c r="S264" s="92"/>
      <c r="T264" s="93" t="s">
        <v>63</v>
      </c>
      <c r="U264" s="94" t="n">
        <v>0</v>
      </c>
      <c r="V264" s="95" t="n">
        <f aca="false">IFERROR(IF(U264="",0,CEILING((U264/$H264),1)*$H264),"")</f>
        <v>0</v>
      </c>
      <c r="W264" s="96" t="str">
        <f aca="false">IFERROR(IF(V264=0,"",ROUNDUP(V264/H264,0)*0.00753),"")</f>
        <v/>
      </c>
      <c r="X264" s="97"/>
      <c r="Y264" s="98"/>
      <c r="AC264" s="99"/>
      <c r="AZ264" s="100" t="s">
        <v>1</v>
      </c>
    </row>
    <row r="265" customFormat="false" ht="27" hidden="false" customHeight="true" outlineLevel="0" collapsed="false">
      <c r="A265" s="85" t="s">
        <v>397</v>
      </c>
      <c r="B265" s="85" t="s">
        <v>398</v>
      </c>
      <c r="C265" s="86" t="n">
        <v>4301031066</v>
      </c>
      <c r="D265" s="87" t="n">
        <v>4607091383836</v>
      </c>
      <c r="E265" s="87"/>
      <c r="F265" s="88" t="n">
        <v>0.3</v>
      </c>
      <c r="G265" s="89" t="n">
        <v>6</v>
      </c>
      <c r="H265" s="88" t="n">
        <v>1.8</v>
      </c>
      <c r="I265" s="88" t="n">
        <v>2.048</v>
      </c>
      <c r="J265" s="89" t="n">
        <v>156</v>
      </c>
      <c r="K265" s="90" t="s">
        <v>62</v>
      </c>
      <c r="L265" s="89" t="n">
        <v>40</v>
      </c>
      <c r="M265" s="91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91"/>
      <c r="O265" s="91"/>
      <c r="P265" s="91"/>
      <c r="Q265" s="91"/>
      <c r="R265" s="92"/>
      <c r="S265" s="92"/>
      <c r="T265" s="93" t="s">
        <v>63</v>
      </c>
      <c r="U265" s="94" t="n">
        <v>0</v>
      </c>
      <c r="V265" s="95" t="n">
        <f aca="false">IFERROR(IF(U265="",0,CEILING((U265/$H265),1)*$H265),"")</f>
        <v>0</v>
      </c>
      <c r="W265" s="96" t="str">
        <f aca="false">IFERROR(IF(V265=0,"",ROUNDUP(V265/H265,0)*0.00753),"")</f>
        <v/>
      </c>
      <c r="X265" s="97"/>
      <c r="Y265" s="98"/>
      <c r="AC265" s="99"/>
      <c r="AZ265" s="100" t="s">
        <v>1</v>
      </c>
    </row>
    <row r="266" customFormat="false" ht="12.75" hidden="false" customHeight="false" outlineLevel="0" collapsed="false">
      <c r="A266" s="101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2" t="s">
        <v>64</v>
      </c>
      <c r="N266" s="102"/>
      <c r="O266" s="102"/>
      <c r="P266" s="102"/>
      <c r="Q266" s="102"/>
      <c r="R266" s="102"/>
      <c r="S266" s="102"/>
      <c r="T266" s="103" t="s">
        <v>65</v>
      </c>
      <c r="U266" s="104" t="n">
        <f aca="false">IFERROR(U264/H264,"0")+IFERROR(U265/H265,"0")</f>
        <v>0</v>
      </c>
      <c r="V266" s="104" t="n">
        <f aca="false">IFERROR(V264/H264,"0")+IFERROR(V265/H265,"0")</f>
        <v>0</v>
      </c>
      <c r="W266" s="104" t="n">
        <f aca="false">IFERROR(IF(W264="",0,W264),"0")+IFERROR(IF(W265="",0,W265),"0")</f>
        <v>0</v>
      </c>
      <c r="X266" s="105"/>
      <c r="Y266" s="105"/>
    </row>
    <row r="267" customFormat="false" ht="12.75" hidden="false" customHeight="false" outlineLevel="0" collapsed="false">
      <c r="A267" s="101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2" t="s">
        <v>64</v>
      </c>
      <c r="N267" s="102"/>
      <c r="O267" s="102"/>
      <c r="P267" s="102"/>
      <c r="Q267" s="102"/>
      <c r="R267" s="102"/>
      <c r="S267" s="102"/>
      <c r="T267" s="103" t="s">
        <v>63</v>
      </c>
      <c r="U267" s="104" t="n">
        <f aca="false">IFERROR(SUM(U264:U265),"0")</f>
        <v>0</v>
      </c>
      <c r="V267" s="104" t="n">
        <f aca="false">IFERROR(SUM(V264:V265),"0")</f>
        <v>0</v>
      </c>
      <c r="W267" s="103"/>
      <c r="X267" s="105"/>
      <c r="Y267" s="105"/>
    </row>
    <row r="268" customFormat="false" ht="14.25" hidden="false" customHeight="true" outlineLevel="0" collapsed="false">
      <c r="A268" s="83" t="s">
        <v>66</v>
      </c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4"/>
      <c r="Y268" s="84"/>
    </row>
    <row r="269" customFormat="false" ht="27" hidden="false" customHeight="true" outlineLevel="0" collapsed="false">
      <c r="A269" s="85" t="s">
        <v>399</v>
      </c>
      <c r="B269" s="85" t="s">
        <v>400</v>
      </c>
      <c r="C269" s="86" t="n">
        <v>4301051142</v>
      </c>
      <c r="D269" s="87" t="n">
        <v>4607091387919</v>
      </c>
      <c r="E269" s="87"/>
      <c r="F269" s="88" t="n">
        <v>1.35</v>
      </c>
      <c r="G269" s="89" t="n">
        <v>6</v>
      </c>
      <c r="H269" s="88" t="n">
        <v>8.1</v>
      </c>
      <c r="I269" s="88" t="n">
        <v>8.664</v>
      </c>
      <c r="J269" s="89" t="n">
        <v>56</v>
      </c>
      <c r="K269" s="90" t="s">
        <v>62</v>
      </c>
      <c r="L269" s="89" t="n">
        <v>45</v>
      </c>
      <c r="M269" s="91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91"/>
      <c r="O269" s="91"/>
      <c r="P269" s="91"/>
      <c r="Q269" s="91"/>
      <c r="R269" s="92"/>
      <c r="S269" s="92"/>
      <c r="T269" s="93" t="s">
        <v>63</v>
      </c>
      <c r="U269" s="94" t="n">
        <v>0</v>
      </c>
      <c r="V269" s="95" t="n">
        <f aca="false">IFERROR(IF(U269="",0,CEILING((U269/$H269),1)*$H269),"")</f>
        <v>0</v>
      </c>
      <c r="W269" s="96" t="str">
        <f aca="false">IFERROR(IF(V269=0,"",ROUNDUP(V269/H269,0)*0.02175),"")</f>
        <v/>
      </c>
      <c r="X269" s="97"/>
      <c r="Y269" s="98"/>
      <c r="AC269" s="99"/>
      <c r="AZ269" s="100" t="s">
        <v>1</v>
      </c>
    </row>
    <row r="270" customFormat="false" ht="27" hidden="false" customHeight="true" outlineLevel="0" collapsed="false">
      <c r="A270" s="85" t="s">
        <v>401</v>
      </c>
      <c r="B270" s="85" t="s">
        <v>402</v>
      </c>
      <c r="C270" s="86" t="n">
        <v>4301051109</v>
      </c>
      <c r="D270" s="87" t="n">
        <v>4607091383942</v>
      </c>
      <c r="E270" s="87"/>
      <c r="F270" s="88" t="n">
        <v>0.42</v>
      </c>
      <c r="G270" s="89" t="n">
        <v>6</v>
      </c>
      <c r="H270" s="88" t="n">
        <v>2.52</v>
      </c>
      <c r="I270" s="88" t="n">
        <v>2.792</v>
      </c>
      <c r="J270" s="89" t="n">
        <v>156</v>
      </c>
      <c r="K270" s="90" t="s">
        <v>123</v>
      </c>
      <c r="L270" s="89" t="n">
        <v>45</v>
      </c>
      <c r="M270" s="91" t="str">
        <f aca="false"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91"/>
      <c r="O270" s="91"/>
      <c r="P270" s="91"/>
      <c r="Q270" s="91"/>
      <c r="R270" s="92"/>
      <c r="S270" s="92"/>
      <c r="T270" s="93" t="s">
        <v>63</v>
      </c>
      <c r="U270" s="94" t="n">
        <v>0</v>
      </c>
      <c r="V270" s="95" t="n">
        <f aca="false">IFERROR(IF(U270="",0,CEILING((U270/$H270),1)*$H270),"")</f>
        <v>0</v>
      </c>
      <c r="W270" s="96" t="str">
        <f aca="false">IFERROR(IF(V270=0,"",ROUNDUP(V270/H270,0)*0.00753),"")</f>
        <v/>
      </c>
      <c r="X270" s="97"/>
      <c r="Y270" s="98"/>
      <c r="AC270" s="99"/>
      <c r="AZ270" s="100" t="s">
        <v>1</v>
      </c>
    </row>
    <row r="271" customFormat="false" ht="27" hidden="false" customHeight="true" outlineLevel="0" collapsed="false">
      <c r="A271" s="85" t="s">
        <v>403</v>
      </c>
      <c r="B271" s="85" t="s">
        <v>404</v>
      </c>
      <c r="C271" s="86" t="n">
        <v>4301051300</v>
      </c>
      <c r="D271" s="87" t="n">
        <v>4607091383959</v>
      </c>
      <c r="E271" s="87"/>
      <c r="F271" s="88" t="n">
        <v>0.42</v>
      </c>
      <c r="G271" s="89" t="n">
        <v>6</v>
      </c>
      <c r="H271" s="88" t="n">
        <v>2.52</v>
      </c>
      <c r="I271" s="88" t="n">
        <v>2.78</v>
      </c>
      <c r="J271" s="89" t="n">
        <v>156</v>
      </c>
      <c r="K271" s="90" t="s">
        <v>62</v>
      </c>
      <c r="L271" s="89" t="n">
        <v>35</v>
      </c>
      <c r="M271" s="91" t="str">
        <f aca="false"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91"/>
      <c r="O271" s="91"/>
      <c r="P271" s="91"/>
      <c r="Q271" s="91"/>
      <c r="R271" s="92"/>
      <c r="S271" s="92"/>
      <c r="T271" s="93" t="s">
        <v>63</v>
      </c>
      <c r="U271" s="94" t="n">
        <v>0</v>
      </c>
      <c r="V271" s="95" t="n">
        <f aca="false">IFERROR(IF(U271="",0,CEILING((U271/$H271),1)*$H271),"")</f>
        <v>0</v>
      </c>
      <c r="W271" s="96" t="str">
        <f aca="false">IFERROR(IF(V271=0,"",ROUNDUP(V271/H271,0)*0.00753),"")</f>
        <v/>
      </c>
      <c r="X271" s="97"/>
      <c r="Y271" s="98"/>
      <c r="AC271" s="99"/>
      <c r="AZ271" s="100" t="s">
        <v>1</v>
      </c>
    </row>
    <row r="272" customFormat="false" ht="12.75" hidden="false" customHeight="false" outlineLevel="0" collapsed="false">
      <c r="A272" s="101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2" t="s">
        <v>64</v>
      </c>
      <c r="N272" s="102"/>
      <c r="O272" s="102"/>
      <c r="P272" s="102"/>
      <c r="Q272" s="102"/>
      <c r="R272" s="102"/>
      <c r="S272" s="102"/>
      <c r="T272" s="103" t="s">
        <v>65</v>
      </c>
      <c r="U272" s="104" t="n">
        <f aca="false">IFERROR(U269/H269,"0")+IFERROR(U270/H270,"0")+IFERROR(U271/H271,"0")</f>
        <v>0</v>
      </c>
      <c r="V272" s="104" t="n">
        <f aca="false">IFERROR(V269/H269,"0")+IFERROR(V270/H270,"0")+IFERROR(V271/H271,"0")</f>
        <v>0</v>
      </c>
      <c r="W272" s="104" t="n">
        <f aca="false">IFERROR(IF(W269="",0,W269),"0")+IFERROR(IF(W270="",0,W270),"0")+IFERROR(IF(W271="",0,W271),"0")</f>
        <v>0</v>
      </c>
      <c r="X272" s="105"/>
      <c r="Y272" s="105"/>
    </row>
    <row r="273" customFormat="false" ht="12.75" hidden="false" customHeight="false" outlineLevel="0" collapsed="false">
      <c r="A273" s="101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2" t="s">
        <v>64</v>
      </c>
      <c r="N273" s="102"/>
      <c r="O273" s="102"/>
      <c r="P273" s="102"/>
      <c r="Q273" s="102"/>
      <c r="R273" s="102"/>
      <c r="S273" s="102"/>
      <c r="T273" s="103" t="s">
        <v>63</v>
      </c>
      <c r="U273" s="104" t="n">
        <f aca="false">IFERROR(SUM(U269:U271),"0")</f>
        <v>0</v>
      </c>
      <c r="V273" s="104" t="n">
        <f aca="false">IFERROR(SUM(V269:V271),"0")</f>
        <v>0</v>
      </c>
      <c r="W273" s="103"/>
      <c r="X273" s="105"/>
      <c r="Y273" s="105"/>
    </row>
    <row r="274" customFormat="false" ht="14.25" hidden="false" customHeight="true" outlineLevel="0" collapsed="false">
      <c r="A274" s="83" t="s">
        <v>198</v>
      </c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4"/>
      <c r="Y274" s="84"/>
    </row>
    <row r="275" customFormat="false" ht="27" hidden="false" customHeight="true" outlineLevel="0" collapsed="false">
      <c r="A275" s="85" t="s">
        <v>405</v>
      </c>
      <c r="B275" s="85" t="s">
        <v>406</v>
      </c>
      <c r="C275" s="86" t="n">
        <v>4301060324</v>
      </c>
      <c r="D275" s="87" t="n">
        <v>4607091388831</v>
      </c>
      <c r="E275" s="87"/>
      <c r="F275" s="88" t="n">
        <v>0.38</v>
      </c>
      <c r="G275" s="89" t="n">
        <v>6</v>
      </c>
      <c r="H275" s="88" t="n">
        <v>2.28</v>
      </c>
      <c r="I275" s="88" t="n">
        <v>2.552</v>
      </c>
      <c r="J275" s="89" t="n">
        <v>156</v>
      </c>
      <c r="K275" s="90" t="s">
        <v>62</v>
      </c>
      <c r="L275" s="89" t="n">
        <v>40</v>
      </c>
      <c r="M275" s="91" t="str">
        <f aca="false"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91"/>
      <c r="O275" s="91"/>
      <c r="P275" s="91"/>
      <c r="Q275" s="91"/>
      <c r="R275" s="92"/>
      <c r="S275" s="92"/>
      <c r="T275" s="93" t="s">
        <v>63</v>
      </c>
      <c r="U275" s="94" t="n">
        <v>0</v>
      </c>
      <c r="V275" s="95" t="n">
        <f aca="false">IFERROR(IF(U275="",0,CEILING((U275/$H275),1)*$H275),"")</f>
        <v>0</v>
      </c>
      <c r="W275" s="96" t="str">
        <f aca="false">IFERROR(IF(V275=0,"",ROUNDUP(V275/H275,0)*0.00753),"")</f>
        <v/>
      </c>
      <c r="X275" s="97"/>
      <c r="Y275" s="98"/>
      <c r="AC275" s="99"/>
      <c r="AZ275" s="100" t="s">
        <v>1</v>
      </c>
    </row>
    <row r="276" customFormat="false" ht="12.75" hidden="false" customHeight="false" outlineLevel="0" collapsed="false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2" t="s">
        <v>64</v>
      </c>
      <c r="N276" s="102"/>
      <c r="O276" s="102"/>
      <c r="P276" s="102"/>
      <c r="Q276" s="102"/>
      <c r="R276" s="102"/>
      <c r="S276" s="102"/>
      <c r="T276" s="103" t="s">
        <v>65</v>
      </c>
      <c r="U276" s="104" t="n">
        <f aca="false">IFERROR(U275/H275,"0")</f>
        <v>0</v>
      </c>
      <c r="V276" s="104" t="n">
        <f aca="false">IFERROR(V275/H275,"0")</f>
        <v>0</v>
      </c>
      <c r="W276" s="104" t="n">
        <f aca="false">IFERROR(IF(W275="",0,W275),"0")</f>
        <v>0</v>
      </c>
      <c r="X276" s="105"/>
      <c r="Y276" s="105"/>
    </row>
    <row r="277" customFormat="false" ht="12.75" hidden="false" customHeight="false" outlineLevel="0" collapsed="false">
      <c r="A277" s="101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2" t="s">
        <v>64</v>
      </c>
      <c r="N277" s="102"/>
      <c r="O277" s="102"/>
      <c r="P277" s="102"/>
      <c r="Q277" s="102"/>
      <c r="R277" s="102"/>
      <c r="S277" s="102"/>
      <c r="T277" s="103" t="s">
        <v>63</v>
      </c>
      <c r="U277" s="104" t="n">
        <f aca="false">IFERROR(SUM(U275:U275),"0")</f>
        <v>0</v>
      </c>
      <c r="V277" s="104" t="n">
        <f aca="false">IFERROR(SUM(V275:V275),"0")</f>
        <v>0</v>
      </c>
      <c r="W277" s="103"/>
      <c r="X277" s="105"/>
      <c r="Y277" s="105"/>
    </row>
    <row r="278" customFormat="false" ht="14.25" hidden="false" customHeight="true" outlineLevel="0" collapsed="false">
      <c r="A278" s="83" t="s">
        <v>79</v>
      </c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4"/>
      <c r="Y278" s="84"/>
    </row>
    <row r="279" customFormat="false" ht="27" hidden="false" customHeight="true" outlineLevel="0" collapsed="false">
      <c r="A279" s="85" t="s">
        <v>407</v>
      </c>
      <c r="B279" s="85" t="s">
        <v>408</v>
      </c>
      <c r="C279" s="86" t="n">
        <v>4301032015</v>
      </c>
      <c r="D279" s="87" t="n">
        <v>4607091383102</v>
      </c>
      <c r="E279" s="87"/>
      <c r="F279" s="88" t="n">
        <v>0.17</v>
      </c>
      <c r="G279" s="89" t="n">
        <v>15</v>
      </c>
      <c r="H279" s="88" t="n">
        <v>2.55</v>
      </c>
      <c r="I279" s="88" t="n">
        <v>2.975</v>
      </c>
      <c r="J279" s="89" t="n">
        <v>156</v>
      </c>
      <c r="K279" s="90" t="s">
        <v>82</v>
      </c>
      <c r="L279" s="89" t="n">
        <v>180</v>
      </c>
      <c r="M279" s="91" t="str">
        <f aca="false"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91"/>
      <c r="O279" s="91"/>
      <c r="P279" s="91"/>
      <c r="Q279" s="91"/>
      <c r="R279" s="92"/>
      <c r="S279" s="92"/>
      <c r="T279" s="93" t="s">
        <v>63</v>
      </c>
      <c r="U279" s="94" t="n">
        <v>0</v>
      </c>
      <c r="V279" s="95" t="n">
        <f aca="false">IFERROR(IF(U279="",0,CEILING((U279/$H279),1)*$H279),"")</f>
        <v>0</v>
      </c>
      <c r="W279" s="96" t="str">
        <f aca="false">IFERROR(IF(V279=0,"",ROUNDUP(V279/H279,0)*0.00753),"")</f>
        <v/>
      </c>
      <c r="X279" s="97"/>
      <c r="Y279" s="98"/>
      <c r="AC279" s="99"/>
      <c r="AZ279" s="100" t="s">
        <v>1</v>
      </c>
    </row>
    <row r="280" customFormat="false" ht="12.75" hidden="false" customHeight="false" outlineLevel="0" collapsed="false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2" t="s">
        <v>64</v>
      </c>
      <c r="N280" s="102"/>
      <c r="O280" s="102"/>
      <c r="P280" s="102"/>
      <c r="Q280" s="102"/>
      <c r="R280" s="102"/>
      <c r="S280" s="102"/>
      <c r="T280" s="103" t="s">
        <v>65</v>
      </c>
      <c r="U280" s="104" t="n">
        <f aca="false">IFERROR(U279/H279,"0")</f>
        <v>0</v>
      </c>
      <c r="V280" s="104" t="n">
        <f aca="false">IFERROR(V279/H279,"0")</f>
        <v>0</v>
      </c>
      <c r="W280" s="104" t="n">
        <f aca="false">IFERROR(IF(W279="",0,W279),"0")</f>
        <v>0</v>
      </c>
      <c r="X280" s="105"/>
      <c r="Y280" s="105"/>
    </row>
    <row r="281" customFormat="false" ht="12.75" hidden="false" customHeight="false" outlineLevel="0" collapsed="false">
      <c r="A281" s="101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2" t="s">
        <v>64</v>
      </c>
      <c r="N281" s="102"/>
      <c r="O281" s="102"/>
      <c r="P281" s="102"/>
      <c r="Q281" s="102"/>
      <c r="R281" s="102"/>
      <c r="S281" s="102"/>
      <c r="T281" s="103" t="s">
        <v>63</v>
      </c>
      <c r="U281" s="104" t="n">
        <f aca="false">IFERROR(SUM(U279:U279),"0")</f>
        <v>0</v>
      </c>
      <c r="V281" s="104" t="n">
        <f aca="false">IFERROR(SUM(V279:V279),"0")</f>
        <v>0</v>
      </c>
      <c r="W281" s="103"/>
      <c r="X281" s="105"/>
      <c r="Y281" s="105"/>
    </row>
    <row r="282" customFormat="false" ht="27.75" hidden="false" customHeight="true" outlineLevel="0" collapsed="false">
      <c r="A282" s="79" t="s">
        <v>409</v>
      </c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80"/>
      <c r="Y282" s="80"/>
    </row>
    <row r="283" customFormat="false" ht="16.5" hidden="false" customHeight="true" outlineLevel="0" collapsed="false">
      <c r="A283" s="81" t="s">
        <v>410</v>
      </c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2"/>
      <c r="Y283" s="82"/>
    </row>
    <row r="284" customFormat="false" ht="14.25" hidden="false" customHeight="true" outlineLevel="0" collapsed="false">
      <c r="A284" s="83" t="s">
        <v>100</v>
      </c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4"/>
      <c r="Y284" s="84"/>
    </row>
    <row r="285" customFormat="false" ht="27" hidden="false" customHeight="true" outlineLevel="0" collapsed="false">
      <c r="A285" s="85" t="s">
        <v>411</v>
      </c>
      <c r="B285" s="85" t="s">
        <v>412</v>
      </c>
      <c r="C285" s="86" t="n">
        <v>4301011239</v>
      </c>
      <c r="D285" s="87" t="n">
        <v>4607091383997</v>
      </c>
      <c r="E285" s="87"/>
      <c r="F285" s="88" t="n">
        <v>2.5</v>
      </c>
      <c r="G285" s="89" t="n">
        <v>6</v>
      </c>
      <c r="H285" s="88" t="n">
        <v>15</v>
      </c>
      <c r="I285" s="88" t="n">
        <v>15.48</v>
      </c>
      <c r="J285" s="89" t="n">
        <v>48</v>
      </c>
      <c r="K285" s="90" t="s">
        <v>306</v>
      </c>
      <c r="L285" s="89" t="n">
        <v>60</v>
      </c>
      <c r="M285" s="91" t="str">
        <f aca="false"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91"/>
      <c r="O285" s="91"/>
      <c r="P285" s="91"/>
      <c r="Q285" s="91"/>
      <c r="R285" s="92"/>
      <c r="S285" s="92"/>
      <c r="T285" s="93" t="s">
        <v>63</v>
      </c>
      <c r="U285" s="94" t="n">
        <v>0</v>
      </c>
      <c r="V285" s="95" t="n">
        <f aca="false">IFERROR(IF(U285="",0,CEILING((U285/$H285),1)*$H285),"")</f>
        <v>0</v>
      </c>
      <c r="W285" s="96" t="str">
        <f aca="false">IFERROR(IF(V285=0,"",ROUNDUP(V285/H285,0)*0.02039),"")</f>
        <v/>
      </c>
      <c r="X285" s="97"/>
      <c r="Y285" s="98"/>
      <c r="AC285" s="99"/>
      <c r="AZ285" s="100" t="s">
        <v>1</v>
      </c>
    </row>
    <row r="286" customFormat="false" ht="27" hidden="false" customHeight="true" outlineLevel="0" collapsed="false">
      <c r="A286" s="85" t="s">
        <v>411</v>
      </c>
      <c r="B286" s="85" t="s">
        <v>413</v>
      </c>
      <c r="C286" s="86" t="n">
        <v>4301011339</v>
      </c>
      <c r="D286" s="87" t="n">
        <v>4607091383997</v>
      </c>
      <c r="E286" s="87"/>
      <c r="F286" s="88" t="n">
        <v>2.5</v>
      </c>
      <c r="G286" s="89" t="n">
        <v>6</v>
      </c>
      <c r="H286" s="88" t="n">
        <v>15</v>
      </c>
      <c r="I286" s="88" t="n">
        <v>15.48</v>
      </c>
      <c r="J286" s="89" t="n">
        <v>48</v>
      </c>
      <c r="K286" s="90" t="s">
        <v>62</v>
      </c>
      <c r="L286" s="89" t="n">
        <v>60</v>
      </c>
      <c r="M286" s="91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91"/>
      <c r="O286" s="91"/>
      <c r="P286" s="91"/>
      <c r="Q286" s="91"/>
      <c r="R286" s="92"/>
      <c r="S286" s="92"/>
      <c r="T286" s="93" t="s">
        <v>63</v>
      </c>
      <c r="U286" s="94" t="n">
        <v>1500</v>
      </c>
      <c r="V286" s="95" t="n">
        <f aca="false">IFERROR(IF(U286="",0,CEILING((U286/$H286),1)*$H286),"")</f>
        <v>1500</v>
      </c>
      <c r="W286" s="96" t="n">
        <f aca="false">IFERROR(IF(V286=0,"",ROUNDUP(V286/H286,0)*0.02175),"")</f>
        <v>2.175</v>
      </c>
      <c r="X286" s="97"/>
      <c r="Y286" s="98"/>
      <c r="AC286" s="99"/>
      <c r="AZ286" s="100" t="s">
        <v>1</v>
      </c>
    </row>
    <row r="287" customFormat="false" ht="27" hidden="false" customHeight="true" outlineLevel="0" collapsed="false">
      <c r="A287" s="85" t="s">
        <v>414</v>
      </c>
      <c r="B287" s="85" t="s">
        <v>415</v>
      </c>
      <c r="C287" s="86" t="n">
        <v>4301011326</v>
      </c>
      <c r="D287" s="87" t="n">
        <v>4607091384130</v>
      </c>
      <c r="E287" s="87"/>
      <c r="F287" s="88" t="n">
        <v>2.5</v>
      </c>
      <c r="G287" s="89" t="n">
        <v>6</v>
      </c>
      <c r="H287" s="88" t="n">
        <v>15</v>
      </c>
      <c r="I287" s="88" t="n">
        <v>15.48</v>
      </c>
      <c r="J287" s="89" t="n">
        <v>48</v>
      </c>
      <c r="K287" s="90" t="s">
        <v>62</v>
      </c>
      <c r="L287" s="89" t="n">
        <v>60</v>
      </c>
      <c r="M287" s="91" t="str">
        <f aca="false"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91"/>
      <c r="O287" s="91"/>
      <c r="P287" s="91"/>
      <c r="Q287" s="91"/>
      <c r="R287" s="92"/>
      <c r="S287" s="92"/>
      <c r="T287" s="93" t="s">
        <v>63</v>
      </c>
      <c r="U287" s="94" t="n">
        <v>0</v>
      </c>
      <c r="V287" s="95" t="n">
        <f aca="false">IFERROR(IF(U287="",0,CEILING((U287/$H287),1)*$H287),"")</f>
        <v>0</v>
      </c>
      <c r="W287" s="96" t="str">
        <f aca="false">IFERROR(IF(V287=0,"",ROUNDUP(V287/H287,0)*0.02175),"")</f>
        <v/>
      </c>
      <c r="X287" s="97"/>
      <c r="Y287" s="98"/>
      <c r="AC287" s="99"/>
      <c r="AZ287" s="100" t="s">
        <v>1</v>
      </c>
    </row>
    <row r="288" customFormat="false" ht="27" hidden="false" customHeight="true" outlineLevel="0" collapsed="false">
      <c r="A288" s="85" t="s">
        <v>414</v>
      </c>
      <c r="B288" s="85" t="s">
        <v>416</v>
      </c>
      <c r="C288" s="86" t="n">
        <v>4301011240</v>
      </c>
      <c r="D288" s="87" t="n">
        <v>4607091384130</v>
      </c>
      <c r="E288" s="87"/>
      <c r="F288" s="88" t="n">
        <v>2.5</v>
      </c>
      <c r="G288" s="89" t="n">
        <v>6</v>
      </c>
      <c r="H288" s="88" t="n">
        <v>15</v>
      </c>
      <c r="I288" s="88" t="n">
        <v>15.48</v>
      </c>
      <c r="J288" s="89" t="n">
        <v>48</v>
      </c>
      <c r="K288" s="90" t="s">
        <v>306</v>
      </c>
      <c r="L288" s="89" t="n">
        <v>60</v>
      </c>
      <c r="M288" s="91" t="str">
        <f aca="false"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91"/>
      <c r="O288" s="91"/>
      <c r="P288" s="91"/>
      <c r="Q288" s="91"/>
      <c r="R288" s="92"/>
      <c r="S288" s="92"/>
      <c r="T288" s="93" t="s">
        <v>63</v>
      </c>
      <c r="U288" s="94" t="n">
        <v>1200</v>
      </c>
      <c r="V288" s="95" t="n">
        <f aca="false">IFERROR(IF(U288="",0,CEILING((U288/$H288),1)*$H288),"")</f>
        <v>1200</v>
      </c>
      <c r="W288" s="96" t="n">
        <f aca="false">IFERROR(IF(V288=0,"",ROUNDUP(V288/H288,0)*0.02039),"")</f>
        <v>1.6312</v>
      </c>
      <c r="X288" s="97"/>
      <c r="Y288" s="98"/>
      <c r="AC288" s="99"/>
      <c r="AZ288" s="100" t="s">
        <v>1</v>
      </c>
    </row>
    <row r="289" customFormat="false" ht="16.5" hidden="false" customHeight="true" outlineLevel="0" collapsed="false">
      <c r="A289" s="85" t="s">
        <v>417</v>
      </c>
      <c r="B289" s="85" t="s">
        <v>418</v>
      </c>
      <c r="C289" s="86" t="n">
        <v>4301011330</v>
      </c>
      <c r="D289" s="87" t="n">
        <v>4607091384147</v>
      </c>
      <c r="E289" s="87"/>
      <c r="F289" s="88" t="n">
        <v>2.5</v>
      </c>
      <c r="G289" s="89" t="n">
        <v>6</v>
      </c>
      <c r="H289" s="88" t="n">
        <v>15</v>
      </c>
      <c r="I289" s="88" t="n">
        <v>15.48</v>
      </c>
      <c r="J289" s="89" t="n">
        <v>48</v>
      </c>
      <c r="K289" s="90" t="s">
        <v>62</v>
      </c>
      <c r="L289" s="89" t="n">
        <v>60</v>
      </c>
      <c r="M289" s="91" t="str">
        <f aca="false"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91"/>
      <c r="O289" s="91"/>
      <c r="P289" s="91"/>
      <c r="Q289" s="91"/>
      <c r="R289" s="92"/>
      <c r="S289" s="92"/>
      <c r="T289" s="93" t="s">
        <v>63</v>
      </c>
      <c r="U289" s="94" t="n">
        <v>0</v>
      </c>
      <c r="V289" s="95" t="n">
        <f aca="false">IFERROR(IF(U289="",0,CEILING((U289/$H289),1)*$H289),"")</f>
        <v>0</v>
      </c>
      <c r="W289" s="96" t="str">
        <f aca="false">IFERROR(IF(V289=0,"",ROUNDUP(V289/H289,0)*0.02175),"")</f>
        <v/>
      </c>
      <c r="X289" s="97"/>
      <c r="Y289" s="98"/>
      <c r="AC289" s="99"/>
      <c r="AZ289" s="100" t="s">
        <v>1</v>
      </c>
    </row>
    <row r="290" customFormat="false" ht="16.5" hidden="false" customHeight="true" outlineLevel="0" collapsed="false">
      <c r="A290" s="85" t="s">
        <v>417</v>
      </c>
      <c r="B290" s="85" t="s">
        <v>419</v>
      </c>
      <c r="C290" s="86" t="n">
        <v>4301011238</v>
      </c>
      <c r="D290" s="87" t="n">
        <v>4607091384147</v>
      </c>
      <c r="E290" s="87"/>
      <c r="F290" s="88" t="n">
        <v>2.5</v>
      </c>
      <c r="G290" s="89" t="n">
        <v>6</v>
      </c>
      <c r="H290" s="88" t="n">
        <v>15</v>
      </c>
      <c r="I290" s="88" t="n">
        <v>15.48</v>
      </c>
      <c r="J290" s="89" t="n">
        <v>48</v>
      </c>
      <c r="K290" s="90" t="s">
        <v>306</v>
      </c>
      <c r="L290" s="89" t="n">
        <v>60</v>
      </c>
      <c r="M290" s="106" t="s">
        <v>420</v>
      </c>
      <c r="N290" s="106"/>
      <c r="O290" s="106"/>
      <c r="P290" s="106"/>
      <c r="Q290" s="106"/>
      <c r="R290" s="92"/>
      <c r="S290" s="92"/>
      <c r="T290" s="93" t="s">
        <v>63</v>
      </c>
      <c r="U290" s="94" t="n">
        <v>0</v>
      </c>
      <c r="V290" s="95" t="n">
        <f aca="false">IFERROR(IF(U290="",0,CEILING((U290/$H290),1)*$H290),"")</f>
        <v>0</v>
      </c>
      <c r="W290" s="96" t="str">
        <f aca="false">IFERROR(IF(V290=0,"",ROUNDUP(V290/H290,0)*0.02039),"")</f>
        <v/>
      </c>
      <c r="X290" s="97"/>
      <c r="Y290" s="98"/>
      <c r="AC290" s="99"/>
      <c r="AZ290" s="100" t="s">
        <v>1</v>
      </c>
    </row>
    <row r="291" customFormat="false" ht="27" hidden="false" customHeight="true" outlineLevel="0" collapsed="false">
      <c r="A291" s="85" t="s">
        <v>421</v>
      </c>
      <c r="B291" s="85" t="s">
        <v>422</v>
      </c>
      <c r="C291" s="86" t="n">
        <v>4301011327</v>
      </c>
      <c r="D291" s="87" t="n">
        <v>4607091384154</v>
      </c>
      <c r="E291" s="87"/>
      <c r="F291" s="88" t="n">
        <v>0.5</v>
      </c>
      <c r="G291" s="89" t="n">
        <v>10</v>
      </c>
      <c r="H291" s="88" t="n">
        <v>5</v>
      </c>
      <c r="I291" s="88" t="n">
        <v>5.21</v>
      </c>
      <c r="J291" s="89" t="n">
        <v>120</v>
      </c>
      <c r="K291" s="90" t="s">
        <v>62</v>
      </c>
      <c r="L291" s="89" t="n">
        <v>60</v>
      </c>
      <c r="M291" s="91" t="str">
        <f aca="false"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91"/>
      <c r="O291" s="91"/>
      <c r="P291" s="91"/>
      <c r="Q291" s="91"/>
      <c r="R291" s="92"/>
      <c r="S291" s="92"/>
      <c r="T291" s="93" t="s">
        <v>63</v>
      </c>
      <c r="U291" s="94" t="n">
        <v>0</v>
      </c>
      <c r="V291" s="95" t="n">
        <f aca="false">IFERROR(IF(U291="",0,CEILING((U291/$H291),1)*$H291),"")</f>
        <v>0</v>
      </c>
      <c r="W291" s="96" t="str">
        <f aca="false">IFERROR(IF(V291=0,"",ROUNDUP(V291/H291,0)*0.00937),"")</f>
        <v/>
      </c>
      <c r="X291" s="97"/>
      <c r="Y291" s="98"/>
      <c r="AC291" s="99"/>
      <c r="AZ291" s="100" t="s">
        <v>1</v>
      </c>
    </row>
    <row r="292" customFormat="false" ht="27" hidden="false" customHeight="true" outlineLevel="0" collapsed="false">
      <c r="A292" s="85" t="s">
        <v>423</v>
      </c>
      <c r="B292" s="85" t="s">
        <v>424</v>
      </c>
      <c r="C292" s="86" t="n">
        <v>4301011332</v>
      </c>
      <c r="D292" s="87" t="n">
        <v>4607091384161</v>
      </c>
      <c r="E292" s="87"/>
      <c r="F292" s="88" t="n">
        <v>0.5</v>
      </c>
      <c r="G292" s="89" t="n">
        <v>10</v>
      </c>
      <c r="H292" s="88" t="n">
        <v>5</v>
      </c>
      <c r="I292" s="88" t="n">
        <v>5.21</v>
      </c>
      <c r="J292" s="89" t="n">
        <v>120</v>
      </c>
      <c r="K292" s="90" t="s">
        <v>62</v>
      </c>
      <c r="L292" s="89" t="n">
        <v>60</v>
      </c>
      <c r="M292" s="91" t="str">
        <f aca="false"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91"/>
      <c r="O292" s="91"/>
      <c r="P292" s="91"/>
      <c r="Q292" s="91"/>
      <c r="R292" s="92"/>
      <c r="S292" s="92"/>
      <c r="T292" s="93" t="s">
        <v>63</v>
      </c>
      <c r="U292" s="94" t="n">
        <v>0</v>
      </c>
      <c r="V292" s="95" t="n">
        <f aca="false">IFERROR(IF(U292="",0,CEILING((U292/$H292),1)*$H292),"")</f>
        <v>0</v>
      </c>
      <c r="W292" s="96" t="str">
        <f aca="false">IFERROR(IF(V292=0,"",ROUNDUP(V292/H292,0)*0.00937),"")</f>
        <v/>
      </c>
      <c r="X292" s="97"/>
      <c r="Y292" s="98"/>
      <c r="AC292" s="99"/>
      <c r="AZ292" s="100" t="s">
        <v>1</v>
      </c>
    </row>
    <row r="293" customFormat="false" ht="12.75" hidden="false" customHeight="false" outlineLevel="0" collapsed="false">
      <c r="A293" s="101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2" t="s">
        <v>64</v>
      </c>
      <c r="N293" s="102"/>
      <c r="O293" s="102"/>
      <c r="P293" s="102"/>
      <c r="Q293" s="102"/>
      <c r="R293" s="102"/>
      <c r="S293" s="102"/>
      <c r="T293" s="103" t="s">
        <v>65</v>
      </c>
      <c r="U293" s="104" t="n">
        <f aca="false">IFERROR(U285/H285,"0")+IFERROR(U286/H286,"0")+IFERROR(U287/H287,"0")+IFERROR(U288/H288,"0")+IFERROR(U289/H289,"0")+IFERROR(U290/H290,"0")+IFERROR(U291/H291,"0")+IFERROR(U292/H292,"0")</f>
        <v>180</v>
      </c>
      <c r="V293" s="104" t="n">
        <f aca="false">IFERROR(V285/H285,"0")+IFERROR(V286/H286,"0")+IFERROR(V287/H287,"0")+IFERROR(V288/H288,"0")+IFERROR(V289/H289,"0")+IFERROR(V290/H290,"0")+IFERROR(V291/H291,"0")+IFERROR(V292/H292,"0")</f>
        <v>180</v>
      </c>
      <c r="W293" s="104" t="n">
        <f aca="false">IFERROR(IF(W285="",0,W285),"0")+IFERROR(IF(W286="",0,W286),"0")+IFERROR(IF(W287="",0,W287),"0")+IFERROR(IF(W288="",0,W288),"0")+IFERROR(IF(W289="",0,W289),"0")+IFERROR(IF(W290="",0,W290),"0")+IFERROR(IF(W291="",0,W291),"0")+IFERROR(IF(W292="",0,W292),"0")</f>
        <v>3.8062</v>
      </c>
      <c r="X293" s="105"/>
      <c r="Y293" s="105"/>
    </row>
    <row r="294" customFormat="false" ht="12.75" hidden="false" customHeight="false" outlineLevel="0" collapsed="false">
      <c r="A294" s="101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2" t="s">
        <v>64</v>
      </c>
      <c r="N294" s="102"/>
      <c r="O294" s="102"/>
      <c r="P294" s="102"/>
      <c r="Q294" s="102"/>
      <c r="R294" s="102"/>
      <c r="S294" s="102"/>
      <c r="T294" s="103" t="s">
        <v>63</v>
      </c>
      <c r="U294" s="104" t="n">
        <f aca="false">IFERROR(SUM(U285:U292),"0")</f>
        <v>2700</v>
      </c>
      <c r="V294" s="104" t="n">
        <f aca="false">IFERROR(SUM(V285:V292),"0")</f>
        <v>2700</v>
      </c>
      <c r="W294" s="103"/>
      <c r="X294" s="105"/>
      <c r="Y294" s="105"/>
    </row>
    <row r="295" customFormat="false" ht="14.25" hidden="false" customHeight="true" outlineLevel="0" collapsed="false">
      <c r="A295" s="83" t="s">
        <v>93</v>
      </c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4"/>
      <c r="Y295" s="84"/>
    </row>
    <row r="296" customFormat="false" ht="27" hidden="false" customHeight="true" outlineLevel="0" collapsed="false">
      <c r="A296" s="85" t="s">
        <v>425</v>
      </c>
      <c r="B296" s="85" t="s">
        <v>426</v>
      </c>
      <c r="C296" s="86" t="n">
        <v>4301020178</v>
      </c>
      <c r="D296" s="87" t="n">
        <v>4607091383980</v>
      </c>
      <c r="E296" s="87"/>
      <c r="F296" s="88" t="n">
        <v>2.5</v>
      </c>
      <c r="G296" s="89" t="n">
        <v>6</v>
      </c>
      <c r="H296" s="88" t="n">
        <v>15</v>
      </c>
      <c r="I296" s="88" t="n">
        <v>15.48</v>
      </c>
      <c r="J296" s="89" t="n">
        <v>48</v>
      </c>
      <c r="K296" s="90" t="s">
        <v>96</v>
      </c>
      <c r="L296" s="89" t="n">
        <v>50</v>
      </c>
      <c r="M296" s="91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91"/>
      <c r="O296" s="91"/>
      <c r="P296" s="91"/>
      <c r="Q296" s="91"/>
      <c r="R296" s="92"/>
      <c r="S296" s="92"/>
      <c r="T296" s="93" t="s">
        <v>63</v>
      </c>
      <c r="U296" s="94" t="n">
        <v>0</v>
      </c>
      <c r="V296" s="95" t="n">
        <f aca="false">IFERROR(IF(U296="",0,CEILING((U296/$H296),1)*$H296),"")</f>
        <v>0</v>
      </c>
      <c r="W296" s="96" t="str">
        <f aca="false">IFERROR(IF(V296=0,"",ROUNDUP(V296/H296,0)*0.02175),"")</f>
        <v/>
      </c>
      <c r="X296" s="97"/>
      <c r="Y296" s="98"/>
      <c r="AC296" s="99"/>
      <c r="AZ296" s="100" t="s">
        <v>1</v>
      </c>
    </row>
    <row r="297" customFormat="false" ht="27" hidden="false" customHeight="true" outlineLevel="0" collapsed="false">
      <c r="A297" s="85" t="s">
        <v>427</v>
      </c>
      <c r="B297" s="85" t="s">
        <v>428</v>
      </c>
      <c r="C297" s="86" t="n">
        <v>4301020179</v>
      </c>
      <c r="D297" s="87" t="n">
        <v>4607091384178</v>
      </c>
      <c r="E297" s="87"/>
      <c r="F297" s="88" t="n">
        <v>0.4</v>
      </c>
      <c r="G297" s="89" t="n">
        <v>10</v>
      </c>
      <c r="H297" s="88" t="n">
        <v>4</v>
      </c>
      <c r="I297" s="88" t="n">
        <v>4.24</v>
      </c>
      <c r="J297" s="89" t="n">
        <v>120</v>
      </c>
      <c r="K297" s="90" t="s">
        <v>96</v>
      </c>
      <c r="L297" s="89" t="n">
        <v>50</v>
      </c>
      <c r="M297" s="91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91"/>
      <c r="O297" s="91"/>
      <c r="P297" s="91"/>
      <c r="Q297" s="91"/>
      <c r="R297" s="92"/>
      <c r="S297" s="92"/>
      <c r="T297" s="93" t="s">
        <v>63</v>
      </c>
      <c r="U297" s="94" t="n">
        <v>0</v>
      </c>
      <c r="V297" s="95" t="n">
        <f aca="false">IFERROR(IF(U297="",0,CEILING((U297/$H297),1)*$H297),"")</f>
        <v>0</v>
      </c>
      <c r="W297" s="96" t="str">
        <f aca="false">IFERROR(IF(V297=0,"",ROUNDUP(V297/H297,0)*0.00937),"")</f>
        <v/>
      </c>
      <c r="X297" s="97"/>
      <c r="Y297" s="98"/>
      <c r="AC297" s="99"/>
      <c r="AZ297" s="100" t="s">
        <v>1</v>
      </c>
    </row>
    <row r="298" customFormat="false" ht="12.75" hidden="false" customHeight="false" outlineLevel="0" collapsed="false">
      <c r="A298" s="101"/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2" t="s">
        <v>64</v>
      </c>
      <c r="N298" s="102"/>
      <c r="O298" s="102"/>
      <c r="P298" s="102"/>
      <c r="Q298" s="102"/>
      <c r="R298" s="102"/>
      <c r="S298" s="102"/>
      <c r="T298" s="103" t="s">
        <v>65</v>
      </c>
      <c r="U298" s="104" t="n">
        <f aca="false">IFERROR(U296/H296,"0")+IFERROR(U297/H297,"0")</f>
        <v>0</v>
      </c>
      <c r="V298" s="104" t="n">
        <f aca="false">IFERROR(V296/H296,"0")+IFERROR(V297/H297,"0")</f>
        <v>0</v>
      </c>
      <c r="W298" s="104" t="n">
        <f aca="false">IFERROR(IF(W296="",0,W296),"0")+IFERROR(IF(W297="",0,W297),"0")</f>
        <v>0</v>
      </c>
      <c r="X298" s="105"/>
      <c r="Y298" s="105"/>
    </row>
    <row r="299" customFormat="false" ht="12.75" hidden="false" customHeight="false" outlineLevel="0" collapsed="false">
      <c r="A299" s="101"/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2" t="s">
        <v>64</v>
      </c>
      <c r="N299" s="102"/>
      <c r="O299" s="102"/>
      <c r="P299" s="102"/>
      <c r="Q299" s="102"/>
      <c r="R299" s="102"/>
      <c r="S299" s="102"/>
      <c r="T299" s="103" t="s">
        <v>63</v>
      </c>
      <c r="U299" s="104" t="n">
        <f aca="false">IFERROR(SUM(U296:U297),"0")</f>
        <v>0</v>
      </c>
      <c r="V299" s="104" t="n">
        <f aca="false">IFERROR(SUM(V296:V297),"0")</f>
        <v>0</v>
      </c>
      <c r="W299" s="103"/>
      <c r="X299" s="105"/>
      <c r="Y299" s="105"/>
    </row>
    <row r="300" customFormat="false" ht="14.25" hidden="false" customHeight="true" outlineLevel="0" collapsed="false">
      <c r="A300" s="83" t="s">
        <v>66</v>
      </c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4"/>
      <c r="Y300" s="84"/>
    </row>
    <row r="301" customFormat="false" ht="27" hidden="false" customHeight="true" outlineLevel="0" collapsed="false">
      <c r="A301" s="85" t="s">
        <v>429</v>
      </c>
      <c r="B301" s="85" t="s">
        <v>430</v>
      </c>
      <c r="C301" s="86" t="n">
        <v>4301051298</v>
      </c>
      <c r="D301" s="87" t="n">
        <v>4607091384260</v>
      </c>
      <c r="E301" s="87"/>
      <c r="F301" s="88" t="n">
        <v>1.3</v>
      </c>
      <c r="G301" s="89" t="n">
        <v>6</v>
      </c>
      <c r="H301" s="88" t="n">
        <v>7.8</v>
      </c>
      <c r="I301" s="88" t="n">
        <v>8.364</v>
      </c>
      <c r="J301" s="89" t="n">
        <v>56</v>
      </c>
      <c r="K301" s="90" t="s">
        <v>62</v>
      </c>
      <c r="L301" s="89" t="n">
        <v>35</v>
      </c>
      <c r="M301" s="91" t="str">
        <f aca="false"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91"/>
      <c r="O301" s="91"/>
      <c r="P301" s="91"/>
      <c r="Q301" s="91"/>
      <c r="R301" s="92"/>
      <c r="S301" s="92"/>
      <c r="T301" s="93" t="s">
        <v>63</v>
      </c>
      <c r="U301" s="94" t="n">
        <v>0</v>
      </c>
      <c r="V301" s="95" t="n">
        <f aca="false">IFERROR(IF(U301="",0,CEILING((U301/$H301),1)*$H301),"")</f>
        <v>0</v>
      </c>
      <c r="W301" s="96" t="str">
        <f aca="false">IFERROR(IF(V301=0,"",ROUNDUP(V301/H301,0)*0.02175),"")</f>
        <v/>
      </c>
      <c r="X301" s="97"/>
      <c r="Y301" s="98"/>
      <c r="AC301" s="99"/>
      <c r="AZ301" s="100" t="s">
        <v>1</v>
      </c>
    </row>
    <row r="302" customFormat="false" ht="12.75" hidden="false" customHeight="false" outlineLevel="0" collapsed="false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2" t="s">
        <v>64</v>
      </c>
      <c r="N302" s="102"/>
      <c r="O302" s="102"/>
      <c r="P302" s="102"/>
      <c r="Q302" s="102"/>
      <c r="R302" s="102"/>
      <c r="S302" s="102"/>
      <c r="T302" s="103" t="s">
        <v>65</v>
      </c>
      <c r="U302" s="104" t="n">
        <f aca="false">IFERROR(U301/H301,"0")</f>
        <v>0</v>
      </c>
      <c r="V302" s="104" t="n">
        <f aca="false">IFERROR(V301/H301,"0")</f>
        <v>0</v>
      </c>
      <c r="W302" s="104" t="n">
        <f aca="false">IFERROR(IF(W301="",0,W301),"0")</f>
        <v>0</v>
      </c>
      <c r="X302" s="105"/>
      <c r="Y302" s="105"/>
    </row>
    <row r="303" customFormat="false" ht="12.75" hidden="false" customHeight="false" outlineLevel="0" collapsed="false">
      <c r="A303" s="101"/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2" t="s">
        <v>64</v>
      </c>
      <c r="N303" s="102"/>
      <c r="O303" s="102"/>
      <c r="P303" s="102"/>
      <c r="Q303" s="102"/>
      <c r="R303" s="102"/>
      <c r="S303" s="102"/>
      <c r="T303" s="103" t="s">
        <v>63</v>
      </c>
      <c r="U303" s="104" t="n">
        <f aca="false">IFERROR(SUM(U301:U301),"0")</f>
        <v>0</v>
      </c>
      <c r="V303" s="104" t="n">
        <f aca="false">IFERROR(SUM(V301:V301),"0")</f>
        <v>0</v>
      </c>
      <c r="W303" s="103"/>
      <c r="X303" s="105"/>
      <c r="Y303" s="105"/>
    </row>
    <row r="304" customFormat="false" ht="14.25" hidden="false" customHeight="true" outlineLevel="0" collapsed="false">
      <c r="A304" s="83" t="s">
        <v>198</v>
      </c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4"/>
      <c r="Y304" s="84"/>
    </row>
    <row r="305" customFormat="false" ht="16.5" hidden="false" customHeight="true" outlineLevel="0" collapsed="false">
      <c r="A305" s="85" t="s">
        <v>431</v>
      </c>
      <c r="B305" s="85" t="s">
        <v>432</v>
      </c>
      <c r="C305" s="86" t="n">
        <v>4301060314</v>
      </c>
      <c r="D305" s="87" t="n">
        <v>4607091384673</v>
      </c>
      <c r="E305" s="87"/>
      <c r="F305" s="88" t="n">
        <v>1.3</v>
      </c>
      <c r="G305" s="89" t="n">
        <v>6</v>
      </c>
      <c r="H305" s="88" t="n">
        <v>7.8</v>
      </c>
      <c r="I305" s="88" t="n">
        <v>8.364</v>
      </c>
      <c r="J305" s="89" t="n">
        <v>56</v>
      </c>
      <c r="K305" s="90" t="s">
        <v>62</v>
      </c>
      <c r="L305" s="89" t="n">
        <v>30</v>
      </c>
      <c r="M305" s="91" t="str">
        <f aca="false"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91"/>
      <c r="O305" s="91"/>
      <c r="P305" s="91"/>
      <c r="Q305" s="91"/>
      <c r="R305" s="92"/>
      <c r="S305" s="92"/>
      <c r="T305" s="93" t="s">
        <v>63</v>
      </c>
      <c r="U305" s="94" t="n">
        <v>0</v>
      </c>
      <c r="V305" s="95" t="n">
        <f aca="false">IFERROR(IF(U305="",0,CEILING((U305/$H305),1)*$H305),"")</f>
        <v>0</v>
      </c>
      <c r="W305" s="96" t="str">
        <f aca="false">IFERROR(IF(V305=0,"",ROUNDUP(V305/H305,0)*0.02175),"")</f>
        <v/>
      </c>
      <c r="X305" s="97"/>
      <c r="Y305" s="98"/>
      <c r="AC305" s="99"/>
      <c r="AZ305" s="100" t="s">
        <v>1</v>
      </c>
    </row>
    <row r="306" customFormat="false" ht="12.75" hidden="false" customHeight="false" outlineLevel="0" collapsed="false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2" t="s">
        <v>64</v>
      </c>
      <c r="N306" s="102"/>
      <c r="O306" s="102"/>
      <c r="P306" s="102"/>
      <c r="Q306" s="102"/>
      <c r="R306" s="102"/>
      <c r="S306" s="102"/>
      <c r="T306" s="103" t="s">
        <v>65</v>
      </c>
      <c r="U306" s="104" t="n">
        <f aca="false">IFERROR(U305/H305,"0")</f>
        <v>0</v>
      </c>
      <c r="V306" s="104" t="n">
        <f aca="false">IFERROR(V305/H305,"0")</f>
        <v>0</v>
      </c>
      <c r="W306" s="104" t="n">
        <f aca="false">IFERROR(IF(W305="",0,W305),"0")</f>
        <v>0</v>
      </c>
      <c r="X306" s="105"/>
      <c r="Y306" s="105"/>
    </row>
    <row r="307" customFormat="false" ht="12.75" hidden="false" customHeight="false" outlineLevel="0" collapsed="false">
      <c r="A307" s="101"/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2" t="s">
        <v>64</v>
      </c>
      <c r="N307" s="102"/>
      <c r="O307" s="102"/>
      <c r="P307" s="102"/>
      <c r="Q307" s="102"/>
      <c r="R307" s="102"/>
      <c r="S307" s="102"/>
      <c r="T307" s="103" t="s">
        <v>63</v>
      </c>
      <c r="U307" s="104" t="n">
        <f aca="false">IFERROR(SUM(U305:U305),"0")</f>
        <v>0</v>
      </c>
      <c r="V307" s="104" t="n">
        <f aca="false">IFERROR(SUM(V305:V305),"0")</f>
        <v>0</v>
      </c>
      <c r="W307" s="103"/>
      <c r="X307" s="105"/>
      <c r="Y307" s="105"/>
    </row>
    <row r="308" customFormat="false" ht="16.5" hidden="false" customHeight="true" outlineLevel="0" collapsed="false">
      <c r="A308" s="81" t="s">
        <v>433</v>
      </c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2"/>
      <c r="Y308" s="82"/>
    </row>
    <row r="309" customFormat="false" ht="14.25" hidden="false" customHeight="true" outlineLevel="0" collapsed="false">
      <c r="A309" s="83" t="s">
        <v>100</v>
      </c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4"/>
      <c r="Y309" s="84"/>
    </row>
    <row r="310" customFormat="false" ht="27" hidden="false" customHeight="true" outlineLevel="0" collapsed="false">
      <c r="A310" s="85" t="s">
        <v>434</v>
      </c>
      <c r="B310" s="85" t="s">
        <v>435</v>
      </c>
      <c r="C310" s="86" t="n">
        <v>4301011324</v>
      </c>
      <c r="D310" s="87" t="n">
        <v>4607091384185</v>
      </c>
      <c r="E310" s="87"/>
      <c r="F310" s="88" t="n">
        <v>0.8</v>
      </c>
      <c r="G310" s="89" t="n">
        <v>15</v>
      </c>
      <c r="H310" s="88" t="n">
        <v>12</v>
      </c>
      <c r="I310" s="88" t="n">
        <v>12.48</v>
      </c>
      <c r="J310" s="89" t="n">
        <v>56</v>
      </c>
      <c r="K310" s="90" t="s">
        <v>62</v>
      </c>
      <c r="L310" s="89" t="n">
        <v>60</v>
      </c>
      <c r="M310" s="91" t="str">
        <f aca="false"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91"/>
      <c r="O310" s="91"/>
      <c r="P310" s="91"/>
      <c r="Q310" s="91"/>
      <c r="R310" s="92"/>
      <c r="S310" s="92"/>
      <c r="T310" s="93" t="s">
        <v>63</v>
      </c>
      <c r="U310" s="94" t="n">
        <v>0</v>
      </c>
      <c r="V310" s="95" t="n">
        <f aca="false">IFERROR(IF(U310="",0,CEILING((U310/$H310),1)*$H310),"")</f>
        <v>0</v>
      </c>
      <c r="W310" s="96" t="str">
        <f aca="false">IFERROR(IF(V310=0,"",ROUNDUP(V310/H310,0)*0.02175),"")</f>
        <v/>
      </c>
      <c r="X310" s="97"/>
      <c r="Y310" s="98"/>
      <c r="AC310" s="99"/>
      <c r="AZ310" s="100" t="s">
        <v>1</v>
      </c>
    </row>
    <row r="311" customFormat="false" ht="27" hidden="false" customHeight="true" outlineLevel="0" collapsed="false">
      <c r="A311" s="85" t="s">
        <v>436</v>
      </c>
      <c r="B311" s="85" t="s">
        <v>437</v>
      </c>
      <c r="C311" s="86" t="n">
        <v>4301011312</v>
      </c>
      <c r="D311" s="87" t="n">
        <v>4607091384192</v>
      </c>
      <c r="E311" s="87"/>
      <c r="F311" s="88" t="n">
        <v>1.8</v>
      </c>
      <c r="G311" s="89" t="n">
        <v>6</v>
      </c>
      <c r="H311" s="88" t="n">
        <v>10.8</v>
      </c>
      <c r="I311" s="88" t="n">
        <v>11.28</v>
      </c>
      <c r="J311" s="89" t="n">
        <v>56</v>
      </c>
      <c r="K311" s="90" t="s">
        <v>96</v>
      </c>
      <c r="L311" s="89" t="n">
        <v>60</v>
      </c>
      <c r="M311" s="91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91"/>
      <c r="O311" s="91"/>
      <c r="P311" s="91"/>
      <c r="Q311" s="91"/>
      <c r="R311" s="92"/>
      <c r="S311" s="92"/>
      <c r="T311" s="93" t="s">
        <v>63</v>
      </c>
      <c r="U311" s="94" t="n">
        <v>0</v>
      </c>
      <c r="V311" s="95" t="n">
        <f aca="false">IFERROR(IF(U311="",0,CEILING((U311/$H311),1)*$H311),"")</f>
        <v>0</v>
      </c>
      <c r="W311" s="96" t="str">
        <f aca="false">IFERROR(IF(V311=0,"",ROUNDUP(V311/H311,0)*0.02175),"")</f>
        <v/>
      </c>
      <c r="X311" s="97"/>
      <c r="Y311" s="98"/>
      <c r="AC311" s="99"/>
      <c r="AZ311" s="100" t="s">
        <v>1</v>
      </c>
    </row>
    <row r="312" customFormat="false" ht="27" hidden="false" customHeight="true" outlineLevel="0" collapsed="false">
      <c r="A312" s="85" t="s">
        <v>438</v>
      </c>
      <c r="B312" s="85" t="s">
        <v>439</v>
      </c>
      <c r="C312" s="86" t="n">
        <v>4301011483</v>
      </c>
      <c r="D312" s="87" t="n">
        <v>4680115881907</v>
      </c>
      <c r="E312" s="87"/>
      <c r="F312" s="88" t="n">
        <v>1.8</v>
      </c>
      <c r="G312" s="89" t="n">
        <v>6</v>
      </c>
      <c r="H312" s="88" t="n">
        <v>10.8</v>
      </c>
      <c r="I312" s="88" t="n">
        <v>11.28</v>
      </c>
      <c r="J312" s="89" t="n">
        <v>56</v>
      </c>
      <c r="K312" s="90" t="s">
        <v>62</v>
      </c>
      <c r="L312" s="89" t="n">
        <v>60</v>
      </c>
      <c r="M312" s="91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91"/>
      <c r="O312" s="91"/>
      <c r="P312" s="91"/>
      <c r="Q312" s="91"/>
      <c r="R312" s="92"/>
      <c r="S312" s="92"/>
      <c r="T312" s="93" t="s">
        <v>63</v>
      </c>
      <c r="U312" s="94" t="n">
        <v>0</v>
      </c>
      <c r="V312" s="95" t="n">
        <f aca="false">IFERROR(IF(U312="",0,CEILING((U312/$H312),1)*$H312),"")</f>
        <v>0</v>
      </c>
      <c r="W312" s="96" t="str">
        <f aca="false">IFERROR(IF(V312=0,"",ROUNDUP(V312/H312,0)*0.02175),"")</f>
        <v/>
      </c>
      <c r="X312" s="97"/>
      <c r="Y312" s="98"/>
      <c r="AC312" s="99"/>
      <c r="AZ312" s="100" t="s">
        <v>1</v>
      </c>
    </row>
    <row r="313" customFormat="false" ht="27" hidden="false" customHeight="true" outlineLevel="0" collapsed="false">
      <c r="A313" s="85" t="s">
        <v>440</v>
      </c>
      <c r="B313" s="85" t="s">
        <v>441</v>
      </c>
      <c r="C313" s="86" t="n">
        <v>4301011303</v>
      </c>
      <c r="D313" s="87" t="n">
        <v>4607091384680</v>
      </c>
      <c r="E313" s="87"/>
      <c r="F313" s="88" t="n">
        <v>0.4</v>
      </c>
      <c r="G313" s="89" t="n">
        <v>10</v>
      </c>
      <c r="H313" s="88" t="n">
        <v>4</v>
      </c>
      <c r="I313" s="88" t="n">
        <v>4.21</v>
      </c>
      <c r="J313" s="89" t="n">
        <v>120</v>
      </c>
      <c r="K313" s="90" t="s">
        <v>62</v>
      </c>
      <c r="L313" s="89" t="n">
        <v>60</v>
      </c>
      <c r="M313" s="91" t="str">
        <f aca="false"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91"/>
      <c r="O313" s="91"/>
      <c r="P313" s="91"/>
      <c r="Q313" s="91"/>
      <c r="R313" s="92"/>
      <c r="S313" s="92"/>
      <c r="T313" s="93" t="s">
        <v>63</v>
      </c>
      <c r="U313" s="94" t="n">
        <v>0</v>
      </c>
      <c r="V313" s="95" t="n">
        <f aca="false">IFERROR(IF(U313="",0,CEILING((U313/$H313),1)*$H313),"")</f>
        <v>0</v>
      </c>
      <c r="W313" s="96" t="str">
        <f aca="false">IFERROR(IF(V313=0,"",ROUNDUP(V313/H313,0)*0.00937),"")</f>
        <v/>
      </c>
      <c r="X313" s="97"/>
      <c r="Y313" s="98"/>
      <c r="AC313" s="99"/>
      <c r="AZ313" s="100" t="s">
        <v>1</v>
      </c>
    </row>
    <row r="314" customFormat="false" ht="12.75" hidden="false" customHeight="false" outlineLevel="0" collapsed="false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2" t="s">
        <v>64</v>
      </c>
      <c r="N314" s="102"/>
      <c r="O314" s="102"/>
      <c r="P314" s="102"/>
      <c r="Q314" s="102"/>
      <c r="R314" s="102"/>
      <c r="S314" s="102"/>
      <c r="T314" s="103" t="s">
        <v>65</v>
      </c>
      <c r="U314" s="104" t="n">
        <f aca="false">IFERROR(U310/H310,"0")+IFERROR(U311/H311,"0")+IFERROR(U312/H312,"0")+IFERROR(U313/H313,"0")</f>
        <v>0</v>
      </c>
      <c r="V314" s="104" t="n">
        <f aca="false">IFERROR(V310/H310,"0")+IFERROR(V311/H311,"0")+IFERROR(V312/H312,"0")+IFERROR(V313/H313,"0")</f>
        <v>0</v>
      </c>
      <c r="W314" s="104" t="n">
        <f aca="false">IFERROR(IF(W310="",0,W310),"0")+IFERROR(IF(W311="",0,W311),"0")+IFERROR(IF(W312="",0,W312),"0")+IFERROR(IF(W313="",0,W313),"0")</f>
        <v>0</v>
      </c>
      <c r="X314" s="105"/>
      <c r="Y314" s="105"/>
    </row>
    <row r="315" customFormat="false" ht="12.75" hidden="false" customHeight="false" outlineLevel="0" collapsed="false">
      <c r="A315" s="101"/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2" t="s">
        <v>64</v>
      </c>
      <c r="N315" s="102"/>
      <c r="O315" s="102"/>
      <c r="P315" s="102"/>
      <c r="Q315" s="102"/>
      <c r="R315" s="102"/>
      <c r="S315" s="102"/>
      <c r="T315" s="103" t="s">
        <v>63</v>
      </c>
      <c r="U315" s="104" t="n">
        <f aca="false">IFERROR(SUM(U310:U313),"0")</f>
        <v>0</v>
      </c>
      <c r="V315" s="104" t="n">
        <f aca="false">IFERROR(SUM(V310:V313),"0")</f>
        <v>0</v>
      </c>
      <c r="W315" s="103"/>
      <c r="X315" s="105"/>
      <c r="Y315" s="105"/>
    </row>
    <row r="316" customFormat="false" ht="14.25" hidden="false" customHeight="true" outlineLevel="0" collapsed="false">
      <c r="A316" s="83" t="s">
        <v>59</v>
      </c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4"/>
      <c r="Y316" s="84"/>
    </row>
    <row r="317" customFormat="false" ht="27" hidden="false" customHeight="true" outlineLevel="0" collapsed="false">
      <c r="A317" s="85" t="s">
        <v>442</v>
      </c>
      <c r="B317" s="85" t="s">
        <v>443</v>
      </c>
      <c r="C317" s="86" t="n">
        <v>4301031139</v>
      </c>
      <c r="D317" s="87" t="n">
        <v>4607091384802</v>
      </c>
      <c r="E317" s="87"/>
      <c r="F317" s="88" t="n">
        <v>0.73</v>
      </c>
      <c r="G317" s="89" t="n">
        <v>6</v>
      </c>
      <c r="H317" s="88" t="n">
        <v>4.38</v>
      </c>
      <c r="I317" s="88" t="n">
        <v>4.58</v>
      </c>
      <c r="J317" s="89" t="n">
        <v>156</v>
      </c>
      <c r="K317" s="90" t="s">
        <v>62</v>
      </c>
      <c r="L317" s="89" t="n">
        <v>35</v>
      </c>
      <c r="M317" s="91" t="str">
        <f aca="false"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91"/>
      <c r="O317" s="91"/>
      <c r="P317" s="91"/>
      <c r="Q317" s="91"/>
      <c r="R317" s="92"/>
      <c r="S317" s="92"/>
      <c r="T317" s="93" t="s">
        <v>63</v>
      </c>
      <c r="U317" s="94" t="n">
        <v>0</v>
      </c>
      <c r="V317" s="95" t="n">
        <f aca="false">IFERROR(IF(U317="",0,CEILING((U317/$H317),1)*$H317),"")</f>
        <v>0</v>
      </c>
      <c r="W317" s="96" t="str">
        <f aca="false">IFERROR(IF(V317=0,"",ROUNDUP(V317/H317,0)*0.00753),"")</f>
        <v/>
      </c>
      <c r="X317" s="97"/>
      <c r="Y317" s="98"/>
      <c r="AC317" s="99"/>
      <c r="AZ317" s="100" t="s">
        <v>1</v>
      </c>
    </row>
    <row r="318" customFormat="false" ht="27" hidden="false" customHeight="true" outlineLevel="0" collapsed="false">
      <c r="A318" s="85" t="s">
        <v>444</v>
      </c>
      <c r="B318" s="85" t="s">
        <v>445</v>
      </c>
      <c r="C318" s="86" t="n">
        <v>4301031140</v>
      </c>
      <c r="D318" s="87" t="n">
        <v>4607091384826</v>
      </c>
      <c r="E318" s="87"/>
      <c r="F318" s="88" t="n">
        <v>0.35</v>
      </c>
      <c r="G318" s="89" t="n">
        <v>8</v>
      </c>
      <c r="H318" s="88" t="n">
        <v>2.8</v>
      </c>
      <c r="I318" s="88" t="n">
        <v>2.9</v>
      </c>
      <c r="J318" s="89" t="n">
        <v>234</v>
      </c>
      <c r="K318" s="90" t="s">
        <v>62</v>
      </c>
      <c r="L318" s="89" t="n">
        <v>35</v>
      </c>
      <c r="M318" s="91" t="str">
        <f aca="false"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91"/>
      <c r="O318" s="91"/>
      <c r="P318" s="91"/>
      <c r="Q318" s="91"/>
      <c r="R318" s="92"/>
      <c r="S318" s="92"/>
      <c r="T318" s="93" t="s">
        <v>63</v>
      </c>
      <c r="U318" s="94" t="n">
        <v>0</v>
      </c>
      <c r="V318" s="95" t="n">
        <f aca="false">IFERROR(IF(U318="",0,CEILING((U318/$H318),1)*$H318),"")</f>
        <v>0</v>
      </c>
      <c r="W318" s="96" t="str">
        <f aca="false">IFERROR(IF(V318=0,"",ROUNDUP(V318/H318,0)*0.00502),"")</f>
        <v/>
      </c>
      <c r="X318" s="97"/>
      <c r="Y318" s="98"/>
      <c r="AC318" s="99"/>
      <c r="AZ318" s="100" t="s">
        <v>1</v>
      </c>
    </row>
    <row r="319" customFormat="false" ht="12.75" hidden="false" customHeight="false" outlineLevel="0" collapsed="false">
      <c r="A319" s="101"/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2" t="s">
        <v>64</v>
      </c>
      <c r="N319" s="102"/>
      <c r="O319" s="102"/>
      <c r="P319" s="102"/>
      <c r="Q319" s="102"/>
      <c r="R319" s="102"/>
      <c r="S319" s="102"/>
      <c r="T319" s="103" t="s">
        <v>65</v>
      </c>
      <c r="U319" s="104" t="n">
        <f aca="false">IFERROR(U317/H317,"0")+IFERROR(U318/H318,"0")</f>
        <v>0</v>
      </c>
      <c r="V319" s="104" t="n">
        <f aca="false">IFERROR(V317/H317,"0")+IFERROR(V318/H318,"0")</f>
        <v>0</v>
      </c>
      <c r="W319" s="104" t="n">
        <f aca="false">IFERROR(IF(W317="",0,W317),"0")+IFERROR(IF(W318="",0,W318),"0")</f>
        <v>0</v>
      </c>
      <c r="X319" s="105"/>
      <c r="Y319" s="105"/>
    </row>
    <row r="320" customFormat="false" ht="12.75" hidden="false" customHeight="false" outlineLevel="0" collapsed="false">
      <c r="A320" s="101"/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2" t="s">
        <v>64</v>
      </c>
      <c r="N320" s="102"/>
      <c r="O320" s="102"/>
      <c r="P320" s="102"/>
      <c r="Q320" s="102"/>
      <c r="R320" s="102"/>
      <c r="S320" s="102"/>
      <c r="T320" s="103" t="s">
        <v>63</v>
      </c>
      <c r="U320" s="104" t="n">
        <f aca="false">IFERROR(SUM(U317:U318),"0")</f>
        <v>0</v>
      </c>
      <c r="V320" s="104" t="n">
        <f aca="false">IFERROR(SUM(V317:V318),"0")</f>
        <v>0</v>
      </c>
      <c r="W320" s="103"/>
      <c r="X320" s="105"/>
      <c r="Y320" s="105"/>
    </row>
    <row r="321" customFormat="false" ht="14.25" hidden="false" customHeight="true" outlineLevel="0" collapsed="false">
      <c r="A321" s="83" t="s">
        <v>66</v>
      </c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4"/>
      <c r="Y321" s="84"/>
    </row>
    <row r="322" customFormat="false" ht="27" hidden="false" customHeight="true" outlineLevel="0" collapsed="false">
      <c r="A322" s="85" t="s">
        <v>446</v>
      </c>
      <c r="B322" s="85" t="s">
        <v>447</v>
      </c>
      <c r="C322" s="86" t="n">
        <v>4301051303</v>
      </c>
      <c r="D322" s="87" t="n">
        <v>4607091384246</v>
      </c>
      <c r="E322" s="87"/>
      <c r="F322" s="88" t="n">
        <v>1.3</v>
      </c>
      <c r="G322" s="89" t="n">
        <v>6</v>
      </c>
      <c r="H322" s="88" t="n">
        <v>7.8</v>
      </c>
      <c r="I322" s="88" t="n">
        <v>8.364</v>
      </c>
      <c r="J322" s="89" t="n">
        <v>56</v>
      </c>
      <c r="K322" s="90" t="s">
        <v>62</v>
      </c>
      <c r="L322" s="89" t="n">
        <v>40</v>
      </c>
      <c r="M322" s="91" t="str">
        <f aca="false"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91"/>
      <c r="O322" s="91"/>
      <c r="P322" s="91"/>
      <c r="Q322" s="91"/>
      <c r="R322" s="92"/>
      <c r="S322" s="92"/>
      <c r="T322" s="93" t="s">
        <v>63</v>
      </c>
      <c r="U322" s="94" t="n">
        <v>2500</v>
      </c>
      <c r="V322" s="95" t="n">
        <f aca="false">IFERROR(IF(U322="",0,CEILING((U322/$H322),1)*$H322),"")</f>
        <v>2503.8</v>
      </c>
      <c r="W322" s="96" t="n">
        <f aca="false">IFERROR(IF(V322=0,"",ROUNDUP(V322/H322,0)*0.02175),"")</f>
        <v>6.98175</v>
      </c>
      <c r="X322" s="97"/>
      <c r="Y322" s="98"/>
      <c r="AC322" s="99"/>
      <c r="AZ322" s="100" t="s">
        <v>1</v>
      </c>
    </row>
    <row r="323" customFormat="false" ht="27" hidden="false" customHeight="true" outlineLevel="0" collapsed="false">
      <c r="A323" s="85" t="s">
        <v>448</v>
      </c>
      <c r="B323" s="85" t="s">
        <v>449</v>
      </c>
      <c r="C323" s="86" t="n">
        <v>4301051445</v>
      </c>
      <c r="D323" s="87" t="n">
        <v>4680115881976</v>
      </c>
      <c r="E323" s="87"/>
      <c r="F323" s="88" t="n">
        <v>1.3</v>
      </c>
      <c r="G323" s="89" t="n">
        <v>6</v>
      </c>
      <c r="H323" s="88" t="n">
        <v>7.8</v>
      </c>
      <c r="I323" s="88" t="n">
        <v>8.28</v>
      </c>
      <c r="J323" s="89" t="n">
        <v>56</v>
      </c>
      <c r="K323" s="90" t="s">
        <v>62</v>
      </c>
      <c r="L323" s="89" t="n">
        <v>40</v>
      </c>
      <c r="M323" s="91" t="str">
        <f aca="false"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91"/>
      <c r="O323" s="91"/>
      <c r="P323" s="91"/>
      <c r="Q323" s="91"/>
      <c r="R323" s="92"/>
      <c r="S323" s="92"/>
      <c r="T323" s="93" t="s">
        <v>63</v>
      </c>
      <c r="U323" s="94" t="n">
        <v>0</v>
      </c>
      <c r="V323" s="95" t="n">
        <f aca="false">IFERROR(IF(U323="",0,CEILING((U323/$H323),1)*$H323),"")</f>
        <v>0</v>
      </c>
      <c r="W323" s="96" t="str">
        <f aca="false">IFERROR(IF(V323=0,"",ROUNDUP(V323/H323,0)*0.02175),"")</f>
        <v/>
      </c>
      <c r="X323" s="97"/>
      <c r="Y323" s="98"/>
      <c r="AC323" s="99"/>
      <c r="AZ323" s="100" t="s">
        <v>1</v>
      </c>
    </row>
    <row r="324" customFormat="false" ht="27" hidden="false" customHeight="true" outlineLevel="0" collapsed="false">
      <c r="A324" s="85" t="s">
        <v>450</v>
      </c>
      <c r="B324" s="85" t="s">
        <v>451</v>
      </c>
      <c r="C324" s="86" t="n">
        <v>4301051297</v>
      </c>
      <c r="D324" s="87" t="n">
        <v>4607091384253</v>
      </c>
      <c r="E324" s="87"/>
      <c r="F324" s="88" t="n">
        <v>0.4</v>
      </c>
      <c r="G324" s="89" t="n">
        <v>6</v>
      </c>
      <c r="H324" s="88" t="n">
        <v>2.4</v>
      </c>
      <c r="I324" s="88" t="n">
        <v>2.684</v>
      </c>
      <c r="J324" s="89" t="n">
        <v>156</v>
      </c>
      <c r="K324" s="90" t="s">
        <v>62</v>
      </c>
      <c r="L324" s="89" t="n">
        <v>40</v>
      </c>
      <c r="M324" s="91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91"/>
      <c r="O324" s="91"/>
      <c r="P324" s="91"/>
      <c r="Q324" s="91"/>
      <c r="R324" s="92"/>
      <c r="S324" s="92"/>
      <c r="T324" s="93" t="s">
        <v>63</v>
      </c>
      <c r="U324" s="94" t="n">
        <v>0</v>
      </c>
      <c r="V324" s="95" t="n">
        <f aca="false">IFERROR(IF(U324="",0,CEILING((U324/$H324),1)*$H324),"")</f>
        <v>0</v>
      </c>
      <c r="W324" s="96" t="str">
        <f aca="false">IFERROR(IF(V324=0,"",ROUNDUP(V324/H324,0)*0.00753),"")</f>
        <v/>
      </c>
      <c r="X324" s="97"/>
      <c r="Y324" s="98"/>
      <c r="AC324" s="99"/>
      <c r="AZ324" s="100" t="s">
        <v>1</v>
      </c>
    </row>
    <row r="325" customFormat="false" ht="27" hidden="false" customHeight="true" outlineLevel="0" collapsed="false">
      <c r="A325" s="85" t="s">
        <v>452</v>
      </c>
      <c r="B325" s="85" t="s">
        <v>453</v>
      </c>
      <c r="C325" s="86" t="n">
        <v>4301051444</v>
      </c>
      <c r="D325" s="87" t="n">
        <v>4680115881969</v>
      </c>
      <c r="E325" s="87"/>
      <c r="F325" s="88" t="n">
        <v>0.4</v>
      </c>
      <c r="G325" s="89" t="n">
        <v>6</v>
      </c>
      <c r="H325" s="88" t="n">
        <v>2.4</v>
      </c>
      <c r="I325" s="88" t="n">
        <v>2.6</v>
      </c>
      <c r="J325" s="89" t="n">
        <v>156</v>
      </c>
      <c r="K325" s="90" t="s">
        <v>62</v>
      </c>
      <c r="L325" s="89" t="n">
        <v>40</v>
      </c>
      <c r="M325" s="91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91"/>
      <c r="O325" s="91"/>
      <c r="P325" s="91"/>
      <c r="Q325" s="91"/>
      <c r="R325" s="92"/>
      <c r="S325" s="92"/>
      <c r="T325" s="93" t="s">
        <v>63</v>
      </c>
      <c r="U325" s="94" t="n">
        <v>0</v>
      </c>
      <c r="V325" s="95" t="n">
        <f aca="false">IFERROR(IF(U325="",0,CEILING((U325/$H325),1)*$H325),"")</f>
        <v>0</v>
      </c>
      <c r="W325" s="96" t="str">
        <f aca="false">IFERROR(IF(V325=0,"",ROUNDUP(V325/H325,0)*0.00753),"")</f>
        <v/>
      </c>
      <c r="X325" s="97"/>
      <c r="Y325" s="98"/>
      <c r="AC325" s="99"/>
      <c r="AZ325" s="100" t="s">
        <v>1</v>
      </c>
    </row>
    <row r="326" customFormat="false" ht="12.75" hidden="false" customHeight="false" outlineLevel="0" collapsed="false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2" t="s">
        <v>64</v>
      </c>
      <c r="N326" s="102"/>
      <c r="O326" s="102"/>
      <c r="P326" s="102"/>
      <c r="Q326" s="102"/>
      <c r="R326" s="102"/>
      <c r="S326" s="102"/>
      <c r="T326" s="103" t="s">
        <v>65</v>
      </c>
      <c r="U326" s="104" t="n">
        <f aca="false">IFERROR(U322/H322,"0")+IFERROR(U323/H323,"0")+IFERROR(U324/H324,"0")+IFERROR(U325/H325,"0")</f>
        <v>320.51282051282</v>
      </c>
      <c r="V326" s="104" t="n">
        <f aca="false">IFERROR(V322/H322,"0")+IFERROR(V323/H323,"0")+IFERROR(V324/H324,"0")+IFERROR(V325/H325,"0")</f>
        <v>321</v>
      </c>
      <c r="W326" s="104" t="n">
        <f aca="false">IFERROR(IF(W322="",0,W322),"0")+IFERROR(IF(W323="",0,W323),"0")+IFERROR(IF(W324="",0,W324),"0")+IFERROR(IF(W325="",0,W325),"0")</f>
        <v>6.98175</v>
      </c>
      <c r="X326" s="105"/>
      <c r="Y326" s="105"/>
    </row>
    <row r="327" customFormat="false" ht="12.75" hidden="false" customHeight="false" outlineLevel="0" collapsed="false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2" t="s">
        <v>64</v>
      </c>
      <c r="N327" s="102"/>
      <c r="O327" s="102"/>
      <c r="P327" s="102"/>
      <c r="Q327" s="102"/>
      <c r="R327" s="102"/>
      <c r="S327" s="102"/>
      <c r="T327" s="103" t="s">
        <v>63</v>
      </c>
      <c r="U327" s="104" t="n">
        <f aca="false">IFERROR(SUM(U322:U325),"0")</f>
        <v>2500</v>
      </c>
      <c r="V327" s="104" t="n">
        <f aca="false">IFERROR(SUM(V322:V325),"0")</f>
        <v>2503.8</v>
      </c>
      <c r="W327" s="103"/>
      <c r="X327" s="105"/>
      <c r="Y327" s="105"/>
    </row>
    <row r="328" customFormat="false" ht="14.25" hidden="false" customHeight="true" outlineLevel="0" collapsed="false">
      <c r="A328" s="83" t="s">
        <v>198</v>
      </c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4"/>
      <c r="Y328" s="84"/>
    </row>
    <row r="329" customFormat="false" ht="27" hidden="false" customHeight="true" outlineLevel="0" collapsed="false">
      <c r="A329" s="85" t="s">
        <v>454</v>
      </c>
      <c r="B329" s="85" t="s">
        <v>455</v>
      </c>
      <c r="C329" s="86" t="n">
        <v>4301060322</v>
      </c>
      <c r="D329" s="87" t="n">
        <v>4607091389357</v>
      </c>
      <c r="E329" s="87"/>
      <c r="F329" s="88" t="n">
        <v>1.3</v>
      </c>
      <c r="G329" s="89" t="n">
        <v>6</v>
      </c>
      <c r="H329" s="88" t="n">
        <v>7.8</v>
      </c>
      <c r="I329" s="88" t="n">
        <v>8.28</v>
      </c>
      <c r="J329" s="89" t="n">
        <v>56</v>
      </c>
      <c r="K329" s="90" t="s">
        <v>62</v>
      </c>
      <c r="L329" s="89" t="n">
        <v>40</v>
      </c>
      <c r="M329" s="91" t="str">
        <f aca="false"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91"/>
      <c r="O329" s="91"/>
      <c r="P329" s="91"/>
      <c r="Q329" s="91"/>
      <c r="R329" s="92"/>
      <c r="S329" s="92"/>
      <c r="T329" s="93" t="s">
        <v>63</v>
      </c>
      <c r="U329" s="94" t="n">
        <v>0</v>
      </c>
      <c r="V329" s="95" t="n">
        <f aca="false">IFERROR(IF(U329="",0,CEILING((U329/$H329),1)*$H329),"")</f>
        <v>0</v>
      </c>
      <c r="W329" s="96" t="str">
        <f aca="false">IFERROR(IF(V329=0,"",ROUNDUP(V329/H329,0)*0.02175),"")</f>
        <v/>
      </c>
      <c r="X329" s="97"/>
      <c r="Y329" s="98"/>
      <c r="AC329" s="99"/>
      <c r="AZ329" s="100" t="s">
        <v>1</v>
      </c>
    </row>
    <row r="330" customFormat="false" ht="12.75" hidden="false" customHeight="false" outlineLevel="0" collapsed="false">
      <c r="A330" s="101"/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2" t="s">
        <v>64</v>
      </c>
      <c r="N330" s="102"/>
      <c r="O330" s="102"/>
      <c r="P330" s="102"/>
      <c r="Q330" s="102"/>
      <c r="R330" s="102"/>
      <c r="S330" s="102"/>
      <c r="T330" s="103" t="s">
        <v>65</v>
      </c>
      <c r="U330" s="104" t="n">
        <f aca="false">IFERROR(U329/H329,"0")</f>
        <v>0</v>
      </c>
      <c r="V330" s="104" t="n">
        <f aca="false">IFERROR(V329/H329,"0")</f>
        <v>0</v>
      </c>
      <c r="W330" s="104" t="n">
        <f aca="false">IFERROR(IF(W329="",0,W329),"0")</f>
        <v>0</v>
      </c>
      <c r="X330" s="105"/>
      <c r="Y330" s="105"/>
    </row>
    <row r="331" customFormat="false" ht="12.75" hidden="false" customHeight="false" outlineLevel="0" collapsed="false">
      <c r="A331" s="101"/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2" t="s">
        <v>64</v>
      </c>
      <c r="N331" s="102"/>
      <c r="O331" s="102"/>
      <c r="P331" s="102"/>
      <c r="Q331" s="102"/>
      <c r="R331" s="102"/>
      <c r="S331" s="102"/>
      <c r="T331" s="103" t="s">
        <v>63</v>
      </c>
      <c r="U331" s="104" t="n">
        <f aca="false">IFERROR(SUM(U329:U329),"0")</f>
        <v>0</v>
      </c>
      <c r="V331" s="104" t="n">
        <f aca="false">IFERROR(SUM(V329:V329),"0")</f>
        <v>0</v>
      </c>
      <c r="W331" s="103"/>
      <c r="X331" s="105"/>
      <c r="Y331" s="105"/>
    </row>
    <row r="332" customFormat="false" ht="27.75" hidden="false" customHeight="true" outlineLevel="0" collapsed="false">
      <c r="A332" s="79" t="s">
        <v>456</v>
      </c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80"/>
      <c r="Y332" s="80"/>
    </row>
    <row r="333" customFormat="false" ht="16.5" hidden="false" customHeight="true" outlineLevel="0" collapsed="false">
      <c r="A333" s="81" t="s">
        <v>457</v>
      </c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2"/>
      <c r="Y333" s="82"/>
    </row>
    <row r="334" customFormat="false" ht="14.25" hidden="false" customHeight="true" outlineLevel="0" collapsed="false">
      <c r="A334" s="83" t="s">
        <v>100</v>
      </c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4"/>
      <c r="Y334" s="84"/>
    </row>
    <row r="335" customFormat="false" ht="27" hidden="false" customHeight="true" outlineLevel="0" collapsed="false">
      <c r="A335" s="85" t="s">
        <v>458</v>
      </c>
      <c r="B335" s="85" t="s">
        <v>459</v>
      </c>
      <c r="C335" s="86" t="n">
        <v>4301011428</v>
      </c>
      <c r="D335" s="87" t="n">
        <v>4607091389708</v>
      </c>
      <c r="E335" s="87"/>
      <c r="F335" s="88" t="n">
        <v>0.45</v>
      </c>
      <c r="G335" s="89" t="n">
        <v>6</v>
      </c>
      <c r="H335" s="88" t="n">
        <v>2.7</v>
      </c>
      <c r="I335" s="88" t="n">
        <v>2.9</v>
      </c>
      <c r="J335" s="89" t="n">
        <v>156</v>
      </c>
      <c r="K335" s="90" t="s">
        <v>96</v>
      </c>
      <c r="L335" s="89" t="n">
        <v>50</v>
      </c>
      <c r="M335" s="91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91"/>
      <c r="O335" s="91"/>
      <c r="P335" s="91"/>
      <c r="Q335" s="91"/>
      <c r="R335" s="92"/>
      <c r="S335" s="92"/>
      <c r="T335" s="93" t="s">
        <v>63</v>
      </c>
      <c r="U335" s="94" t="n">
        <v>0</v>
      </c>
      <c r="V335" s="95" t="n">
        <f aca="false">IFERROR(IF(U335="",0,CEILING((U335/$H335),1)*$H335),"")</f>
        <v>0</v>
      </c>
      <c r="W335" s="96" t="str">
        <f aca="false">IFERROR(IF(V335=0,"",ROUNDUP(V335/H335,0)*0.00753),"")</f>
        <v/>
      </c>
      <c r="X335" s="97"/>
      <c r="Y335" s="98"/>
      <c r="AC335" s="99"/>
      <c r="AZ335" s="100" t="s">
        <v>1</v>
      </c>
    </row>
    <row r="336" customFormat="false" ht="27" hidden="false" customHeight="true" outlineLevel="0" collapsed="false">
      <c r="A336" s="85" t="s">
        <v>460</v>
      </c>
      <c r="B336" s="85" t="s">
        <v>461</v>
      </c>
      <c r="C336" s="86" t="n">
        <v>4301011427</v>
      </c>
      <c r="D336" s="87" t="n">
        <v>4607091389692</v>
      </c>
      <c r="E336" s="87"/>
      <c r="F336" s="88" t="n">
        <v>0.45</v>
      </c>
      <c r="G336" s="89" t="n">
        <v>6</v>
      </c>
      <c r="H336" s="88" t="n">
        <v>2.7</v>
      </c>
      <c r="I336" s="88" t="n">
        <v>2.9</v>
      </c>
      <c r="J336" s="89" t="n">
        <v>156</v>
      </c>
      <c r="K336" s="90" t="s">
        <v>96</v>
      </c>
      <c r="L336" s="89" t="n">
        <v>50</v>
      </c>
      <c r="M336" s="91" t="str">
        <f aca="false"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91"/>
      <c r="O336" s="91"/>
      <c r="P336" s="91"/>
      <c r="Q336" s="91"/>
      <c r="R336" s="92"/>
      <c r="S336" s="92"/>
      <c r="T336" s="93" t="s">
        <v>63</v>
      </c>
      <c r="U336" s="94" t="n">
        <v>0</v>
      </c>
      <c r="V336" s="95" t="n">
        <f aca="false">IFERROR(IF(U336="",0,CEILING((U336/$H336),1)*$H336),"")</f>
        <v>0</v>
      </c>
      <c r="W336" s="96" t="str">
        <f aca="false">IFERROR(IF(V336=0,"",ROUNDUP(V336/H336,0)*0.00753),"")</f>
        <v/>
      </c>
      <c r="X336" s="97"/>
      <c r="Y336" s="98"/>
      <c r="AC336" s="99"/>
      <c r="AZ336" s="100" t="s">
        <v>1</v>
      </c>
    </row>
    <row r="337" customFormat="false" ht="12.75" hidden="false" customHeight="false" outlineLevel="0" collapsed="false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2" t="s">
        <v>64</v>
      </c>
      <c r="N337" s="102"/>
      <c r="O337" s="102"/>
      <c r="P337" s="102"/>
      <c r="Q337" s="102"/>
      <c r="R337" s="102"/>
      <c r="S337" s="102"/>
      <c r="T337" s="103" t="s">
        <v>65</v>
      </c>
      <c r="U337" s="104" t="n">
        <f aca="false">IFERROR(U335/H335,"0")+IFERROR(U336/H336,"0")</f>
        <v>0</v>
      </c>
      <c r="V337" s="104" t="n">
        <f aca="false">IFERROR(V335/H335,"0")+IFERROR(V336/H336,"0")</f>
        <v>0</v>
      </c>
      <c r="W337" s="104" t="n">
        <f aca="false">IFERROR(IF(W335="",0,W335),"0")+IFERROR(IF(W336="",0,W336),"0")</f>
        <v>0</v>
      </c>
      <c r="X337" s="105"/>
      <c r="Y337" s="105"/>
    </row>
    <row r="338" customFormat="false" ht="12.75" hidden="false" customHeight="false" outlineLevel="0" collapsed="false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2" t="s">
        <v>64</v>
      </c>
      <c r="N338" s="102"/>
      <c r="O338" s="102"/>
      <c r="P338" s="102"/>
      <c r="Q338" s="102"/>
      <c r="R338" s="102"/>
      <c r="S338" s="102"/>
      <c r="T338" s="103" t="s">
        <v>63</v>
      </c>
      <c r="U338" s="104" t="n">
        <f aca="false">IFERROR(SUM(U335:U336),"0")</f>
        <v>0</v>
      </c>
      <c r="V338" s="104" t="n">
        <f aca="false">IFERROR(SUM(V335:V336),"0")</f>
        <v>0</v>
      </c>
      <c r="W338" s="103"/>
      <c r="X338" s="105"/>
      <c r="Y338" s="105"/>
    </row>
    <row r="339" customFormat="false" ht="14.25" hidden="false" customHeight="true" outlineLevel="0" collapsed="false">
      <c r="A339" s="83" t="s">
        <v>59</v>
      </c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4"/>
      <c r="Y339" s="84"/>
    </row>
    <row r="340" customFormat="false" ht="27" hidden="false" customHeight="true" outlineLevel="0" collapsed="false">
      <c r="A340" s="85" t="s">
        <v>462</v>
      </c>
      <c r="B340" s="85" t="s">
        <v>463</v>
      </c>
      <c r="C340" s="86" t="n">
        <v>4301031177</v>
      </c>
      <c r="D340" s="87" t="n">
        <v>4607091389753</v>
      </c>
      <c r="E340" s="87"/>
      <c r="F340" s="88" t="n">
        <v>0.7</v>
      </c>
      <c r="G340" s="89" t="n">
        <v>6</v>
      </c>
      <c r="H340" s="88" t="n">
        <v>4.2</v>
      </c>
      <c r="I340" s="88" t="n">
        <v>4.43</v>
      </c>
      <c r="J340" s="89" t="n">
        <v>156</v>
      </c>
      <c r="K340" s="90" t="s">
        <v>62</v>
      </c>
      <c r="L340" s="89" t="n">
        <v>45</v>
      </c>
      <c r="M340" s="91" t="str">
        <f aca="false"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91"/>
      <c r="O340" s="91"/>
      <c r="P340" s="91"/>
      <c r="Q340" s="91"/>
      <c r="R340" s="92"/>
      <c r="S340" s="92"/>
      <c r="T340" s="93" t="s">
        <v>63</v>
      </c>
      <c r="U340" s="94" t="n">
        <v>0</v>
      </c>
      <c r="V340" s="95" t="n">
        <f aca="false">IFERROR(IF(U340="",0,CEILING((U340/$H340),1)*$H340),"")</f>
        <v>0</v>
      </c>
      <c r="W340" s="96" t="str">
        <f aca="false">IFERROR(IF(V340=0,"",ROUNDUP(V340/H340,0)*0.00753),"")</f>
        <v/>
      </c>
      <c r="X340" s="97"/>
      <c r="Y340" s="98"/>
      <c r="AC340" s="99"/>
      <c r="AZ340" s="100" t="s">
        <v>1</v>
      </c>
    </row>
    <row r="341" customFormat="false" ht="27" hidden="false" customHeight="true" outlineLevel="0" collapsed="false">
      <c r="A341" s="85" t="s">
        <v>464</v>
      </c>
      <c r="B341" s="85" t="s">
        <v>465</v>
      </c>
      <c r="C341" s="86" t="n">
        <v>4301031174</v>
      </c>
      <c r="D341" s="87" t="n">
        <v>4607091389760</v>
      </c>
      <c r="E341" s="87"/>
      <c r="F341" s="88" t="n">
        <v>0.7</v>
      </c>
      <c r="G341" s="89" t="n">
        <v>6</v>
      </c>
      <c r="H341" s="88" t="n">
        <v>4.2</v>
      </c>
      <c r="I341" s="88" t="n">
        <v>4.43</v>
      </c>
      <c r="J341" s="89" t="n">
        <v>156</v>
      </c>
      <c r="K341" s="90" t="s">
        <v>62</v>
      </c>
      <c r="L341" s="89" t="n">
        <v>45</v>
      </c>
      <c r="M341" s="91" t="str">
        <f aca="false"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91"/>
      <c r="O341" s="91"/>
      <c r="P341" s="91"/>
      <c r="Q341" s="91"/>
      <c r="R341" s="92"/>
      <c r="S341" s="92"/>
      <c r="T341" s="93" t="s">
        <v>63</v>
      </c>
      <c r="U341" s="94" t="n">
        <v>0</v>
      </c>
      <c r="V341" s="95" t="n">
        <f aca="false">IFERROR(IF(U341="",0,CEILING((U341/$H341),1)*$H341),"")</f>
        <v>0</v>
      </c>
      <c r="W341" s="96" t="str">
        <f aca="false">IFERROR(IF(V341=0,"",ROUNDUP(V341/H341,0)*0.00753),"")</f>
        <v/>
      </c>
      <c r="X341" s="97"/>
      <c r="Y341" s="98"/>
      <c r="AC341" s="99"/>
      <c r="AZ341" s="100" t="s">
        <v>1</v>
      </c>
    </row>
    <row r="342" customFormat="false" ht="27" hidden="false" customHeight="true" outlineLevel="0" collapsed="false">
      <c r="A342" s="85" t="s">
        <v>466</v>
      </c>
      <c r="B342" s="85" t="s">
        <v>467</v>
      </c>
      <c r="C342" s="86" t="n">
        <v>4301031175</v>
      </c>
      <c r="D342" s="87" t="n">
        <v>4607091389746</v>
      </c>
      <c r="E342" s="87"/>
      <c r="F342" s="88" t="n">
        <v>0.7</v>
      </c>
      <c r="G342" s="89" t="n">
        <v>6</v>
      </c>
      <c r="H342" s="88" t="n">
        <v>4.2</v>
      </c>
      <c r="I342" s="88" t="n">
        <v>4.43</v>
      </c>
      <c r="J342" s="89" t="n">
        <v>156</v>
      </c>
      <c r="K342" s="90" t="s">
        <v>62</v>
      </c>
      <c r="L342" s="89" t="n">
        <v>45</v>
      </c>
      <c r="M342" s="91" t="str">
        <f aca="false"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91"/>
      <c r="O342" s="91"/>
      <c r="P342" s="91"/>
      <c r="Q342" s="91"/>
      <c r="R342" s="92"/>
      <c r="S342" s="92"/>
      <c r="T342" s="93" t="s">
        <v>63</v>
      </c>
      <c r="U342" s="94" t="n">
        <v>0</v>
      </c>
      <c r="V342" s="95" t="n">
        <f aca="false">IFERROR(IF(U342="",0,CEILING((U342/$H342),1)*$H342),"")</f>
        <v>0</v>
      </c>
      <c r="W342" s="96" t="str">
        <f aca="false">IFERROR(IF(V342=0,"",ROUNDUP(V342/H342,0)*0.00753),"")</f>
        <v/>
      </c>
      <c r="X342" s="97"/>
      <c r="Y342" s="98"/>
      <c r="AC342" s="99"/>
      <c r="AZ342" s="100" t="s">
        <v>1</v>
      </c>
    </row>
    <row r="343" customFormat="false" ht="37.5" hidden="false" customHeight="true" outlineLevel="0" collapsed="false">
      <c r="A343" s="85" t="s">
        <v>468</v>
      </c>
      <c r="B343" s="85" t="s">
        <v>469</v>
      </c>
      <c r="C343" s="86" t="n">
        <v>4301031236</v>
      </c>
      <c r="D343" s="87" t="n">
        <v>4680115882928</v>
      </c>
      <c r="E343" s="87"/>
      <c r="F343" s="88" t="n">
        <v>0.28</v>
      </c>
      <c r="G343" s="89" t="n">
        <v>6</v>
      </c>
      <c r="H343" s="88" t="n">
        <v>1.68</v>
      </c>
      <c r="I343" s="88" t="n">
        <v>2.6</v>
      </c>
      <c r="J343" s="89" t="n">
        <v>156</v>
      </c>
      <c r="K343" s="90" t="s">
        <v>62</v>
      </c>
      <c r="L343" s="89" t="n">
        <v>35</v>
      </c>
      <c r="M343" s="91" t="str">
        <f aca="false"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91"/>
      <c r="O343" s="91"/>
      <c r="P343" s="91"/>
      <c r="Q343" s="91"/>
      <c r="R343" s="92"/>
      <c r="S343" s="92"/>
      <c r="T343" s="93" t="s">
        <v>63</v>
      </c>
      <c r="U343" s="94" t="n">
        <v>0</v>
      </c>
      <c r="V343" s="95" t="n">
        <f aca="false">IFERROR(IF(U343="",0,CEILING((U343/$H343),1)*$H343),"")</f>
        <v>0</v>
      </c>
      <c r="W343" s="96" t="str">
        <f aca="false">IFERROR(IF(V343=0,"",ROUNDUP(V343/H343,0)*0.00753),"")</f>
        <v/>
      </c>
      <c r="X343" s="97"/>
      <c r="Y343" s="98"/>
      <c r="AC343" s="99"/>
      <c r="AZ343" s="100" t="s">
        <v>1</v>
      </c>
    </row>
    <row r="344" customFormat="false" ht="27" hidden="false" customHeight="true" outlineLevel="0" collapsed="false">
      <c r="A344" s="85" t="s">
        <v>470</v>
      </c>
      <c r="B344" s="85" t="s">
        <v>471</v>
      </c>
      <c r="C344" s="86" t="n">
        <v>4301031257</v>
      </c>
      <c r="D344" s="87" t="n">
        <v>4680115883147</v>
      </c>
      <c r="E344" s="87"/>
      <c r="F344" s="88" t="n">
        <v>0.28</v>
      </c>
      <c r="G344" s="89" t="n">
        <v>6</v>
      </c>
      <c r="H344" s="88" t="n">
        <v>1.68</v>
      </c>
      <c r="I344" s="88" t="n">
        <v>1.81</v>
      </c>
      <c r="J344" s="89" t="n">
        <v>234</v>
      </c>
      <c r="K344" s="90" t="s">
        <v>62</v>
      </c>
      <c r="L344" s="89" t="n">
        <v>45</v>
      </c>
      <c r="M344" s="91" t="str">
        <f aca="false"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91"/>
      <c r="O344" s="91"/>
      <c r="P344" s="91"/>
      <c r="Q344" s="91"/>
      <c r="R344" s="92"/>
      <c r="S344" s="92"/>
      <c r="T344" s="93" t="s">
        <v>63</v>
      </c>
      <c r="U344" s="94" t="n">
        <v>0</v>
      </c>
      <c r="V344" s="95" t="n">
        <f aca="false">IFERROR(IF(U344="",0,CEILING((U344/$H344),1)*$H344),"")</f>
        <v>0</v>
      </c>
      <c r="W344" s="96" t="str">
        <f aca="false">IFERROR(IF(V344=0,"",ROUNDUP(V344/H344,0)*0.00502),"")</f>
        <v/>
      </c>
      <c r="X344" s="97"/>
      <c r="Y344" s="98"/>
      <c r="AC344" s="99"/>
      <c r="AZ344" s="100" t="s">
        <v>1</v>
      </c>
    </row>
    <row r="345" customFormat="false" ht="27" hidden="false" customHeight="true" outlineLevel="0" collapsed="false">
      <c r="A345" s="85" t="s">
        <v>472</v>
      </c>
      <c r="B345" s="85" t="s">
        <v>473</v>
      </c>
      <c r="C345" s="86" t="n">
        <v>4301031178</v>
      </c>
      <c r="D345" s="87" t="n">
        <v>4607091384338</v>
      </c>
      <c r="E345" s="87"/>
      <c r="F345" s="88" t="n">
        <v>0.35</v>
      </c>
      <c r="G345" s="89" t="n">
        <v>6</v>
      </c>
      <c r="H345" s="88" t="n">
        <v>2.1</v>
      </c>
      <c r="I345" s="88" t="n">
        <v>2.23</v>
      </c>
      <c r="J345" s="89" t="n">
        <v>234</v>
      </c>
      <c r="K345" s="90" t="s">
        <v>62</v>
      </c>
      <c r="L345" s="89" t="n">
        <v>45</v>
      </c>
      <c r="M345" s="91" t="str">
        <f aca="false"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91"/>
      <c r="O345" s="91"/>
      <c r="P345" s="91"/>
      <c r="Q345" s="91"/>
      <c r="R345" s="92"/>
      <c r="S345" s="92"/>
      <c r="T345" s="93" t="s">
        <v>63</v>
      </c>
      <c r="U345" s="94" t="n">
        <v>0</v>
      </c>
      <c r="V345" s="95" t="n">
        <f aca="false">IFERROR(IF(U345="",0,CEILING((U345/$H345),1)*$H345),"")</f>
        <v>0</v>
      </c>
      <c r="W345" s="96" t="str">
        <f aca="false">IFERROR(IF(V345=0,"",ROUNDUP(V345/H345,0)*0.00502),"")</f>
        <v/>
      </c>
      <c r="X345" s="97"/>
      <c r="Y345" s="98"/>
      <c r="AC345" s="99"/>
      <c r="AZ345" s="100" t="s">
        <v>1</v>
      </c>
    </row>
    <row r="346" customFormat="false" ht="37.5" hidden="false" customHeight="true" outlineLevel="0" collapsed="false">
      <c r="A346" s="85" t="s">
        <v>474</v>
      </c>
      <c r="B346" s="85" t="s">
        <v>475</v>
      </c>
      <c r="C346" s="86" t="n">
        <v>4301031254</v>
      </c>
      <c r="D346" s="87" t="n">
        <v>4680115883154</v>
      </c>
      <c r="E346" s="87"/>
      <c r="F346" s="88" t="n">
        <v>0.28</v>
      </c>
      <c r="G346" s="89" t="n">
        <v>6</v>
      </c>
      <c r="H346" s="88" t="n">
        <v>1.68</v>
      </c>
      <c r="I346" s="88" t="n">
        <v>1.81</v>
      </c>
      <c r="J346" s="89" t="n">
        <v>234</v>
      </c>
      <c r="K346" s="90" t="s">
        <v>62</v>
      </c>
      <c r="L346" s="89" t="n">
        <v>45</v>
      </c>
      <c r="M346" s="91" t="str">
        <f aca="false"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91"/>
      <c r="O346" s="91"/>
      <c r="P346" s="91"/>
      <c r="Q346" s="91"/>
      <c r="R346" s="92"/>
      <c r="S346" s="92"/>
      <c r="T346" s="93" t="s">
        <v>63</v>
      </c>
      <c r="U346" s="94" t="n">
        <v>0</v>
      </c>
      <c r="V346" s="95" t="n">
        <f aca="false">IFERROR(IF(U346="",0,CEILING((U346/$H346),1)*$H346),"")</f>
        <v>0</v>
      </c>
      <c r="W346" s="96" t="str">
        <f aca="false">IFERROR(IF(V346=0,"",ROUNDUP(V346/H346,0)*0.00502),"")</f>
        <v/>
      </c>
      <c r="X346" s="97"/>
      <c r="Y346" s="98"/>
      <c r="AC346" s="99"/>
      <c r="AZ346" s="100" t="s">
        <v>1</v>
      </c>
    </row>
    <row r="347" customFormat="false" ht="37.5" hidden="false" customHeight="true" outlineLevel="0" collapsed="false">
      <c r="A347" s="85" t="s">
        <v>476</v>
      </c>
      <c r="B347" s="85" t="s">
        <v>477</v>
      </c>
      <c r="C347" s="86" t="n">
        <v>4301031171</v>
      </c>
      <c r="D347" s="87" t="n">
        <v>4607091389524</v>
      </c>
      <c r="E347" s="87"/>
      <c r="F347" s="88" t="n">
        <v>0.35</v>
      </c>
      <c r="G347" s="89" t="n">
        <v>6</v>
      </c>
      <c r="H347" s="88" t="n">
        <v>2.1</v>
      </c>
      <c r="I347" s="88" t="n">
        <v>2.23</v>
      </c>
      <c r="J347" s="89" t="n">
        <v>234</v>
      </c>
      <c r="K347" s="90" t="s">
        <v>62</v>
      </c>
      <c r="L347" s="89" t="n">
        <v>45</v>
      </c>
      <c r="M347" s="91" t="str">
        <f aca="false"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91"/>
      <c r="O347" s="91"/>
      <c r="P347" s="91"/>
      <c r="Q347" s="91"/>
      <c r="R347" s="92"/>
      <c r="S347" s="92"/>
      <c r="T347" s="93" t="s">
        <v>63</v>
      </c>
      <c r="U347" s="94" t="n">
        <v>0</v>
      </c>
      <c r="V347" s="95" t="n">
        <f aca="false">IFERROR(IF(U347="",0,CEILING((U347/$H347),1)*$H347),"")</f>
        <v>0</v>
      </c>
      <c r="W347" s="96" t="str">
        <f aca="false">IFERROR(IF(V347=0,"",ROUNDUP(V347/H347,0)*0.00502),"")</f>
        <v/>
      </c>
      <c r="X347" s="97"/>
      <c r="Y347" s="98"/>
      <c r="AC347" s="99"/>
      <c r="AZ347" s="100" t="s">
        <v>1</v>
      </c>
    </row>
    <row r="348" customFormat="false" ht="27" hidden="false" customHeight="true" outlineLevel="0" collapsed="false">
      <c r="A348" s="85" t="s">
        <v>478</v>
      </c>
      <c r="B348" s="85" t="s">
        <v>479</v>
      </c>
      <c r="C348" s="86" t="n">
        <v>4301031258</v>
      </c>
      <c r="D348" s="87" t="n">
        <v>4680115883161</v>
      </c>
      <c r="E348" s="87"/>
      <c r="F348" s="88" t="n">
        <v>0.28</v>
      </c>
      <c r="G348" s="89" t="n">
        <v>6</v>
      </c>
      <c r="H348" s="88" t="n">
        <v>1.68</v>
      </c>
      <c r="I348" s="88" t="n">
        <v>1.81</v>
      </c>
      <c r="J348" s="89" t="n">
        <v>234</v>
      </c>
      <c r="K348" s="90" t="s">
        <v>62</v>
      </c>
      <c r="L348" s="89" t="n">
        <v>45</v>
      </c>
      <c r="M348" s="91" t="str">
        <f aca="false"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91"/>
      <c r="O348" s="91"/>
      <c r="P348" s="91"/>
      <c r="Q348" s="91"/>
      <c r="R348" s="92"/>
      <c r="S348" s="92"/>
      <c r="T348" s="93" t="s">
        <v>63</v>
      </c>
      <c r="U348" s="94" t="n">
        <v>0</v>
      </c>
      <c r="V348" s="95" t="n">
        <f aca="false">IFERROR(IF(U348="",0,CEILING((U348/$H348),1)*$H348),"")</f>
        <v>0</v>
      </c>
      <c r="W348" s="96" t="str">
        <f aca="false">IFERROR(IF(V348=0,"",ROUNDUP(V348/H348,0)*0.00502),"")</f>
        <v/>
      </c>
      <c r="X348" s="97"/>
      <c r="Y348" s="98"/>
      <c r="AC348" s="99"/>
      <c r="AZ348" s="100" t="s">
        <v>1</v>
      </c>
    </row>
    <row r="349" customFormat="false" ht="27" hidden="false" customHeight="true" outlineLevel="0" collapsed="false">
      <c r="A349" s="85" t="s">
        <v>480</v>
      </c>
      <c r="B349" s="85" t="s">
        <v>481</v>
      </c>
      <c r="C349" s="86" t="n">
        <v>4301031170</v>
      </c>
      <c r="D349" s="87" t="n">
        <v>4607091384345</v>
      </c>
      <c r="E349" s="87"/>
      <c r="F349" s="88" t="n">
        <v>0.35</v>
      </c>
      <c r="G349" s="89" t="n">
        <v>6</v>
      </c>
      <c r="H349" s="88" t="n">
        <v>2.1</v>
      </c>
      <c r="I349" s="88" t="n">
        <v>2.23</v>
      </c>
      <c r="J349" s="89" t="n">
        <v>234</v>
      </c>
      <c r="K349" s="90" t="s">
        <v>62</v>
      </c>
      <c r="L349" s="89" t="n">
        <v>45</v>
      </c>
      <c r="M349" s="91" t="str">
        <f aca="false"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91"/>
      <c r="O349" s="91"/>
      <c r="P349" s="91"/>
      <c r="Q349" s="91"/>
      <c r="R349" s="92"/>
      <c r="S349" s="92"/>
      <c r="T349" s="93" t="s">
        <v>63</v>
      </c>
      <c r="U349" s="94" t="n">
        <v>0</v>
      </c>
      <c r="V349" s="95" t="n">
        <f aca="false">IFERROR(IF(U349="",0,CEILING((U349/$H349),1)*$H349),"")</f>
        <v>0</v>
      </c>
      <c r="W349" s="96" t="str">
        <f aca="false">IFERROR(IF(V349=0,"",ROUNDUP(V349/H349,0)*0.00502),"")</f>
        <v/>
      </c>
      <c r="X349" s="97"/>
      <c r="Y349" s="98"/>
      <c r="AC349" s="99"/>
      <c r="AZ349" s="100" t="s">
        <v>1</v>
      </c>
    </row>
    <row r="350" customFormat="false" ht="27" hidden="false" customHeight="true" outlineLevel="0" collapsed="false">
      <c r="A350" s="85" t="s">
        <v>482</v>
      </c>
      <c r="B350" s="85" t="s">
        <v>483</v>
      </c>
      <c r="C350" s="86" t="n">
        <v>4301031256</v>
      </c>
      <c r="D350" s="87" t="n">
        <v>4680115883178</v>
      </c>
      <c r="E350" s="87"/>
      <c r="F350" s="88" t="n">
        <v>0.28</v>
      </c>
      <c r="G350" s="89" t="n">
        <v>6</v>
      </c>
      <c r="H350" s="88" t="n">
        <v>1.68</v>
      </c>
      <c r="I350" s="88" t="n">
        <v>1.81</v>
      </c>
      <c r="J350" s="89" t="n">
        <v>234</v>
      </c>
      <c r="K350" s="90" t="s">
        <v>62</v>
      </c>
      <c r="L350" s="89" t="n">
        <v>45</v>
      </c>
      <c r="M350" s="91" t="str">
        <f aca="false"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91"/>
      <c r="O350" s="91"/>
      <c r="P350" s="91"/>
      <c r="Q350" s="91"/>
      <c r="R350" s="92"/>
      <c r="S350" s="92"/>
      <c r="T350" s="93" t="s">
        <v>63</v>
      </c>
      <c r="U350" s="94" t="n">
        <v>0</v>
      </c>
      <c r="V350" s="95" t="n">
        <f aca="false">IFERROR(IF(U350="",0,CEILING((U350/$H350),1)*$H350),"")</f>
        <v>0</v>
      </c>
      <c r="W350" s="96" t="str">
        <f aca="false">IFERROR(IF(V350=0,"",ROUNDUP(V350/H350,0)*0.00502),"")</f>
        <v/>
      </c>
      <c r="X350" s="97"/>
      <c r="Y350" s="98"/>
      <c r="AC350" s="99"/>
      <c r="AZ350" s="100" t="s">
        <v>1</v>
      </c>
    </row>
    <row r="351" customFormat="false" ht="27" hidden="false" customHeight="true" outlineLevel="0" collapsed="false">
      <c r="A351" s="85" t="s">
        <v>484</v>
      </c>
      <c r="B351" s="85" t="s">
        <v>485</v>
      </c>
      <c r="C351" s="86" t="n">
        <v>4301031172</v>
      </c>
      <c r="D351" s="87" t="n">
        <v>4607091389531</v>
      </c>
      <c r="E351" s="87"/>
      <c r="F351" s="88" t="n">
        <v>0.35</v>
      </c>
      <c r="G351" s="89" t="n">
        <v>6</v>
      </c>
      <c r="H351" s="88" t="n">
        <v>2.1</v>
      </c>
      <c r="I351" s="88" t="n">
        <v>2.23</v>
      </c>
      <c r="J351" s="89" t="n">
        <v>234</v>
      </c>
      <c r="K351" s="90" t="s">
        <v>62</v>
      </c>
      <c r="L351" s="89" t="n">
        <v>45</v>
      </c>
      <c r="M351" s="91" t="str">
        <f aca="false"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91"/>
      <c r="O351" s="91"/>
      <c r="P351" s="91"/>
      <c r="Q351" s="91"/>
      <c r="R351" s="92"/>
      <c r="S351" s="92"/>
      <c r="T351" s="93" t="s">
        <v>63</v>
      </c>
      <c r="U351" s="94" t="n">
        <v>0</v>
      </c>
      <c r="V351" s="95" t="n">
        <f aca="false">IFERROR(IF(U351="",0,CEILING((U351/$H351),1)*$H351),"")</f>
        <v>0</v>
      </c>
      <c r="W351" s="96" t="str">
        <f aca="false">IFERROR(IF(V351=0,"",ROUNDUP(V351/H351,0)*0.00502),"")</f>
        <v/>
      </c>
      <c r="X351" s="97"/>
      <c r="Y351" s="98"/>
      <c r="AC351" s="99"/>
      <c r="AZ351" s="100" t="s">
        <v>1</v>
      </c>
    </row>
    <row r="352" customFormat="false" ht="27" hidden="false" customHeight="true" outlineLevel="0" collapsed="false">
      <c r="A352" s="85" t="s">
        <v>486</v>
      </c>
      <c r="B352" s="85" t="s">
        <v>487</v>
      </c>
      <c r="C352" s="86" t="n">
        <v>4301031255</v>
      </c>
      <c r="D352" s="87" t="n">
        <v>4680115883185</v>
      </c>
      <c r="E352" s="87"/>
      <c r="F352" s="88" t="n">
        <v>0.28</v>
      </c>
      <c r="G352" s="89" t="n">
        <v>6</v>
      </c>
      <c r="H352" s="88" t="n">
        <v>1.68</v>
      </c>
      <c r="I352" s="88" t="n">
        <v>1.81</v>
      </c>
      <c r="J352" s="89" t="n">
        <v>234</v>
      </c>
      <c r="K352" s="90" t="s">
        <v>62</v>
      </c>
      <c r="L352" s="89" t="n">
        <v>45</v>
      </c>
      <c r="M352" s="106" t="s">
        <v>488</v>
      </c>
      <c r="N352" s="106"/>
      <c r="O352" s="106"/>
      <c r="P352" s="106"/>
      <c r="Q352" s="106"/>
      <c r="R352" s="92"/>
      <c r="S352" s="92"/>
      <c r="T352" s="93" t="s">
        <v>63</v>
      </c>
      <c r="U352" s="94" t="n">
        <v>0</v>
      </c>
      <c r="V352" s="95" t="n">
        <f aca="false">IFERROR(IF(U352="",0,CEILING((U352/$H352),1)*$H352),"")</f>
        <v>0</v>
      </c>
      <c r="W352" s="96" t="str">
        <f aca="false">IFERROR(IF(V352=0,"",ROUNDUP(V352/H352,0)*0.00502),"")</f>
        <v/>
      </c>
      <c r="X352" s="97"/>
      <c r="Y352" s="98"/>
      <c r="AC352" s="99"/>
      <c r="AZ352" s="100" t="s">
        <v>1</v>
      </c>
    </row>
    <row r="353" customFormat="false" ht="12.75" hidden="false" customHeight="false" outlineLevel="0" collapsed="false">
      <c r="A353" s="101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2" t="s">
        <v>64</v>
      </c>
      <c r="N353" s="102"/>
      <c r="O353" s="102"/>
      <c r="P353" s="102"/>
      <c r="Q353" s="102"/>
      <c r="R353" s="102"/>
      <c r="S353" s="102"/>
      <c r="T353" s="103" t="s">
        <v>65</v>
      </c>
      <c r="U353" s="104" t="n">
        <f aca="false"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104" t="n">
        <f aca="false"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104" t="n">
        <f aca="false"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105"/>
      <c r="Y353" s="105"/>
    </row>
    <row r="354" customFormat="false" ht="12.75" hidden="false" customHeight="false" outlineLevel="0" collapsed="false">
      <c r="A354" s="101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2" t="s">
        <v>64</v>
      </c>
      <c r="N354" s="102"/>
      <c r="O354" s="102"/>
      <c r="P354" s="102"/>
      <c r="Q354" s="102"/>
      <c r="R354" s="102"/>
      <c r="S354" s="102"/>
      <c r="T354" s="103" t="s">
        <v>63</v>
      </c>
      <c r="U354" s="104" t="n">
        <f aca="false">IFERROR(SUM(U340:U352),"0")</f>
        <v>0</v>
      </c>
      <c r="V354" s="104" t="n">
        <f aca="false">IFERROR(SUM(V340:V352),"0")</f>
        <v>0</v>
      </c>
      <c r="W354" s="103"/>
      <c r="X354" s="105"/>
      <c r="Y354" s="105"/>
    </row>
    <row r="355" customFormat="false" ht="14.25" hidden="false" customHeight="true" outlineLevel="0" collapsed="false">
      <c r="A355" s="83" t="s">
        <v>66</v>
      </c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4"/>
      <c r="Y355" s="84"/>
    </row>
    <row r="356" customFormat="false" ht="27" hidden="false" customHeight="true" outlineLevel="0" collapsed="false">
      <c r="A356" s="85" t="s">
        <v>489</v>
      </c>
      <c r="B356" s="85" t="s">
        <v>490</v>
      </c>
      <c r="C356" s="86" t="n">
        <v>4301051258</v>
      </c>
      <c r="D356" s="87" t="n">
        <v>4607091389685</v>
      </c>
      <c r="E356" s="87"/>
      <c r="F356" s="88" t="n">
        <v>1.3</v>
      </c>
      <c r="G356" s="89" t="n">
        <v>6</v>
      </c>
      <c r="H356" s="88" t="n">
        <v>7.8</v>
      </c>
      <c r="I356" s="88" t="n">
        <v>8.346</v>
      </c>
      <c r="J356" s="89" t="n">
        <v>56</v>
      </c>
      <c r="K356" s="90" t="s">
        <v>123</v>
      </c>
      <c r="L356" s="89" t="n">
        <v>45</v>
      </c>
      <c r="M356" s="91" t="str">
        <f aca="false"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91"/>
      <c r="O356" s="91"/>
      <c r="P356" s="91"/>
      <c r="Q356" s="91"/>
      <c r="R356" s="92"/>
      <c r="S356" s="92"/>
      <c r="T356" s="93" t="s">
        <v>63</v>
      </c>
      <c r="U356" s="94" t="n">
        <v>0</v>
      </c>
      <c r="V356" s="95" t="n">
        <f aca="false">IFERROR(IF(U356="",0,CEILING((U356/$H356),1)*$H356),"")</f>
        <v>0</v>
      </c>
      <c r="W356" s="96" t="str">
        <f aca="false">IFERROR(IF(V356=0,"",ROUNDUP(V356/H356,0)*0.02175),"")</f>
        <v/>
      </c>
      <c r="X356" s="97"/>
      <c r="Y356" s="98"/>
      <c r="AC356" s="99"/>
      <c r="AZ356" s="100" t="s">
        <v>1</v>
      </c>
    </row>
    <row r="357" customFormat="false" ht="27" hidden="false" customHeight="true" outlineLevel="0" collapsed="false">
      <c r="A357" s="85" t="s">
        <v>491</v>
      </c>
      <c r="B357" s="85" t="s">
        <v>492</v>
      </c>
      <c r="C357" s="86" t="n">
        <v>4301051431</v>
      </c>
      <c r="D357" s="87" t="n">
        <v>4607091389654</v>
      </c>
      <c r="E357" s="87"/>
      <c r="F357" s="88" t="n">
        <v>0.33</v>
      </c>
      <c r="G357" s="89" t="n">
        <v>6</v>
      </c>
      <c r="H357" s="88" t="n">
        <v>1.98</v>
      </c>
      <c r="I357" s="88" t="n">
        <v>2.258</v>
      </c>
      <c r="J357" s="89" t="n">
        <v>156</v>
      </c>
      <c r="K357" s="90" t="s">
        <v>123</v>
      </c>
      <c r="L357" s="89" t="n">
        <v>45</v>
      </c>
      <c r="M357" s="91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91"/>
      <c r="O357" s="91"/>
      <c r="P357" s="91"/>
      <c r="Q357" s="91"/>
      <c r="R357" s="92"/>
      <c r="S357" s="92"/>
      <c r="T357" s="93" t="s">
        <v>63</v>
      </c>
      <c r="U357" s="94" t="n">
        <v>0</v>
      </c>
      <c r="V357" s="95" t="n">
        <f aca="false">IFERROR(IF(U357="",0,CEILING((U357/$H357),1)*$H357),"")</f>
        <v>0</v>
      </c>
      <c r="W357" s="96" t="str">
        <f aca="false">IFERROR(IF(V357=0,"",ROUNDUP(V357/H357,0)*0.00753),"")</f>
        <v/>
      </c>
      <c r="X357" s="97"/>
      <c r="Y357" s="98"/>
      <c r="AC357" s="99"/>
      <c r="AZ357" s="100" t="s">
        <v>1</v>
      </c>
    </row>
    <row r="358" customFormat="false" ht="27" hidden="false" customHeight="true" outlineLevel="0" collapsed="false">
      <c r="A358" s="85" t="s">
        <v>493</v>
      </c>
      <c r="B358" s="85" t="s">
        <v>494</v>
      </c>
      <c r="C358" s="86" t="n">
        <v>4301051284</v>
      </c>
      <c r="D358" s="87" t="n">
        <v>4607091384352</v>
      </c>
      <c r="E358" s="87"/>
      <c r="F358" s="88" t="n">
        <v>0.6</v>
      </c>
      <c r="G358" s="89" t="n">
        <v>4</v>
      </c>
      <c r="H358" s="88" t="n">
        <v>2.4</v>
      </c>
      <c r="I358" s="88" t="n">
        <v>2.646</v>
      </c>
      <c r="J358" s="89" t="n">
        <v>120</v>
      </c>
      <c r="K358" s="90" t="s">
        <v>123</v>
      </c>
      <c r="L358" s="89" t="n">
        <v>45</v>
      </c>
      <c r="M358" s="91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91"/>
      <c r="O358" s="91"/>
      <c r="P358" s="91"/>
      <c r="Q358" s="91"/>
      <c r="R358" s="92"/>
      <c r="S358" s="92"/>
      <c r="T358" s="93" t="s">
        <v>63</v>
      </c>
      <c r="U358" s="94" t="n">
        <v>0</v>
      </c>
      <c r="V358" s="95" t="n">
        <f aca="false">IFERROR(IF(U358="",0,CEILING((U358/$H358),1)*$H358),"")</f>
        <v>0</v>
      </c>
      <c r="W358" s="96" t="str">
        <f aca="false">IFERROR(IF(V358=0,"",ROUNDUP(V358/H358,0)*0.00937),"")</f>
        <v/>
      </c>
      <c r="X358" s="97"/>
      <c r="Y358" s="98"/>
      <c r="AC358" s="99"/>
      <c r="AZ358" s="100" t="s">
        <v>1</v>
      </c>
    </row>
    <row r="359" customFormat="false" ht="27" hidden="false" customHeight="true" outlineLevel="0" collapsed="false">
      <c r="A359" s="85" t="s">
        <v>495</v>
      </c>
      <c r="B359" s="85" t="s">
        <v>496</v>
      </c>
      <c r="C359" s="86" t="n">
        <v>4301051257</v>
      </c>
      <c r="D359" s="87" t="n">
        <v>4607091389661</v>
      </c>
      <c r="E359" s="87"/>
      <c r="F359" s="88" t="n">
        <v>0.55</v>
      </c>
      <c r="G359" s="89" t="n">
        <v>4</v>
      </c>
      <c r="H359" s="88" t="n">
        <v>2.2</v>
      </c>
      <c r="I359" s="88" t="n">
        <v>2.492</v>
      </c>
      <c r="J359" s="89" t="n">
        <v>120</v>
      </c>
      <c r="K359" s="90" t="s">
        <v>123</v>
      </c>
      <c r="L359" s="89" t="n">
        <v>45</v>
      </c>
      <c r="M359" s="91" t="str">
        <f aca="false"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91"/>
      <c r="O359" s="91"/>
      <c r="P359" s="91"/>
      <c r="Q359" s="91"/>
      <c r="R359" s="92"/>
      <c r="S359" s="92"/>
      <c r="T359" s="93" t="s">
        <v>63</v>
      </c>
      <c r="U359" s="94" t="n">
        <v>0</v>
      </c>
      <c r="V359" s="95" t="n">
        <f aca="false">IFERROR(IF(U359="",0,CEILING((U359/$H359),1)*$H359),"")</f>
        <v>0</v>
      </c>
      <c r="W359" s="96" t="str">
        <f aca="false">IFERROR(IF(V359=0,"",ROUNDUP(V359/H359,0)*0.00937),"")</f>
        <v/>
      </c>
      <c r="X359" s="97"/>
      <c r="Y359" s="98"/>
      <c r="AC359" s="99"/>
      <c r="AZ359" s="100" t="s">
        <v>1</v>
      </c>
    </row>
    <row r="360" customFormat="false" ht="12.75" hidden="false" customHeight="false" outlineLevel="0" collapsed="false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2" t="s">
        <v>64</v>
      </c>
      <c r="N360" s="102"/>
      <c r="O360" s="102"/>
      <c r="P360" s="102"/>
      <c r="Q360" s="102"/>
      <c r="R360" s="102"/>
      <c r="S360" s="102"/>
      <c r="T360" s="103" t="s">
        <v>65</v>
      </c>
      <c r="U360" s="104" t="n">
        <f aca="false">IFERROR(U356/H356,"0")+IFERROR(U357/H357,"0")+IFERROR(U358/H358,"0")+IFERROR(U359/H359,"0")</f>
        <v>0</v>
      </c>
      <c r="V360" s="104" t="n">
        <f aca="false">IFERROR(V356/H356,"0")+IFERROR(V357/H357,"0")+IFERROR(V358/H358,"0")+IFERROR(V359/H359,"0")</f>
        <v>0</v>
      </c>
      <c r="W360" s="104" t="n">
        <f aca="false">IFERROR(IF(W356="",0,W356),"0")+IFERROR(IF(W357="",0,W357),"0")+IFERROR(IF(W358="",0,W358),"0")+IFERROR(IF(W359="",0,W359),"0")</f>
        <v>0</v>
      </c>
      <c r="X360" s="105"/>
      <c r="Y360" s="105"/>
    </row>
    <row r="361" customFormat="false" ht="12.75" hidden="false" customHeight="false" outlineLevel="0" collapsed="false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2" t="s">
        <v>64</v>
      </c>
      <c r="N361" s="102"/>
      <c r="O361" s="102"/>
      <c r="P361" s="102"/>
      <c r="Q361" s="102"/>
      <c r="R361" s="102"/>
      <c r="S361" s="102"/>
      <c r="T361" s="103" t="s">
        <v>63</v>
      </c>
      <c r="U361" s="104" t="n">
        <f aca="false">IFERROR(SUM(U356:U359),"0")</f>
        <v>0</v>
      </c>
      <c r="V361" s="104" t="n">
        <f aca="false">IFERROR(SUM(V356:V359),"0")</f>
        <v>0</v>
      </c>
      <c r="W361" s="103"/>
      <c r="X361" s="105"/>
      <c r="Y361" s="105"/>
    </row>
    <row r="362" customFormat="false" ht="14.25" hidden="false" customHeight="true" outlineLevel="0" collapsed="false">
      <c r="A362" s="83" t="s">
        <v>198</v>
      </c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4"/>
      <c r="Y362" s="84"/>
    </row>
    <row r="363" customFormat="false" ht="27" hidden="false" customHeight="true" outlineLevel="0" collapsed="false">
      <c r="A363" s="85" t="s">
        <v>497</v>
      </c>
      <c r="B363" s="85" t="s">
        <v>498</v>
      </c>
      <c r="C363" s="86" t="n">
        <v>4301060352</v>
      </c>
      <c r="D363" s="87" t="n">
        <v>4680115881648</v>
      </c>
      <c r="E363" s="87"/>
      <c r="F363" s="88" t="n">
        <v>1</v>
      </c>
      <c r="G363" s="89" t="n">
        <v>4</v>
      </c>
      <c r="H363" s="88" t="n">
        <v>4</v>
      </c>
      <c r="I363" s="88" t="n">
        <v>4.404</v>
      </c>
      <c r="J363" s="89" t="n">
        <v>104</v>
      </c>
      <c r="K363" s="90" t="s">
        <v>62</v>
      </c>
      <c r="L363" s="89" t="n">
        <v>35</v>
      </c>
      <c r="M363" s="91" t="str">
        <f aca="false"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91"/>
      <c r="O363" s="91"/>
      <c r="P363" s="91"/>
      <c r="Q363" s="91"/>
      <c r="R363" s="92"/>
      <c r="S363" s="92"/>
      <c r="T363" s="93" t="s">
        <v>63</v>
      </c>
      <c r="U363" s="94" t="n">
        <v>0</v>
      </c>
      <c r="V363" s="95" t="n">
        <f aca="false">IFERROR(IF(U363="",0,CEILING((U363/$H363),1)*$H363),"")</f>
        <v>0</v>
      </c>
      <c r="W363" s="96" t="str">
        <f aca="false">IFERROR(IF(V363=0,"",ROUNDUP(V363/H363,0)*0.01196),"")</f>
        <v/>
      </c>
      <c r="X363" s="97"/>
      <c r="Y363" s="98"/>
      <c r="AC363" s="99"/>
      <c r="AZ363" s="100" t="s">
        <v>1</v>
      </c>
    </row>
    <row r="364" customFormat="false" ht="12.75" hidden="false" customHeight="false" outlineLevel="0" collapsed="false">
      <c r="A364" s="101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2" t="s">
        <v>64</v>
      </c>
      <c r="N364" s="102"/>
      <c r="O364" s="102"/>
      <c r="P364" s="102"/>
      <c r="Q364" s="102"/>
      <c r="R364" s="102"/>
      <c r="S364" s="102"/>
      <c r="T364" s="103" t="s">
        <v>65</v>
      </c>
      <c r="U364" s="104" t="n">
        <f aca="false">IFERROR(U363/H363,"0")</f>
        <v>0</v>
      </c>
      <c r="V364" s="104" t="n">
        <f aca="false">IFERROR(V363/H363,"0")</f>
        <v>0</v>
      </c>
      <c r="W364" s="104" t="n">
        <f aca="false">IFERROR(IF(W363="",0,W363),"0")</f>
        <v>0</v>
      </c>
      <c r="X364" s="105"/>
      <c r="Y364" s="105"/>
    </row>
    <row r="365" customFormat="false" ht="12.75" hidden="false" customHeight="false" outlineLevel="0" collapsed="false">
      <c r="A365" s="101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2" t="s">
        <v>64</v>
      </c>
      <c r="N365" s="102"/>
      <c r="O365" s="102"/>
      <c r="P365" s="102"/>
      <c r="Q365" s="102"/>
      <c r="R365" s="102"/>
      <c r="S365" s="102"/>
      <c r="T365" s="103" t="s">
        <v>63</v>
      </c>
      <c r="U365" s="104" t="n">
        <f aca="false">IFERROR(SUM(U363:U363),"0")</f>
        <v>0</v>
      </c>
      <c r="V365" s="104" t="n">
        <f aca="false">IFERROR(SUM(V363:V363),"0")</f>
        <v>0</v>
      </c>
      <c r="W365" s="103"/>
      <c r="X365" s="105"/>
      <c r="Y365" s="105"/>
    </row>
    <row r="366" customFormat="false" ht="14.25" hidden="false" customHeight="true" outlineLevel="0" collapsed="false">
      <c r="A366" s="83" t="s">
        <v>79</v>
      </c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4"/>
      <c r="Y366" s="84"/>
    </row>
    <row r="367" customFormat="false" ht="27" hidden="false" customHeight="true" outlineLevel="0" collapsed="false">
      <c r="A367" s="85" t="s">
        <v>499</v>
      </c>
      <c r="B367" s="85" t="s">
        <v>500</v>
      </c>
      <c r="C367" s="86" t="n">
        <v>4301032042</v>
      </c>
      <c r="D367" s="87" t="n">
        <v>4680115883017</v>
      </c>
      <c r="E367" s="87"/>
      <c r="F367" s="88" t="n">
        <v>0.03</v>
      </c>
      <c r="G367" s="89" t="n">
        <v>20</v>
      </c>
      <c r="H367" s="88" t="n">
        <v>0.6</v>
      </c>
      <c r="I367" s="88" t="n">
        <v>0.63</v>
      </c>
      <c r="J367" s="89" t="n">
        <v>350</v>
      </c>
      <c r="K367" s="90" t="s">
        <v>501</v>
      </c>
      <c r="L367" s="89" t="n">
        <v>60</v>
      </c>
      <c r="M367" s="91" t="str">
        <f aca="false"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91"/>
      <c r="O367" s="91"/>
      <c r="P367" s="91"/>
      <c r="Q367" s="91"/>
      <c r="R367" s="92"/>
      <c r="S367" s="92"/>
      <c r="T367" s="93" t="s">
        <v>63</v>
      </c>
      <c r="U367" s="94" t="n">
        <v>0</v>
      </c>
      <c r="V367" s="95" t="n">
        <f aca="false">IFERROR(IF(U367="",0,CEILING((U367/$H367),1)*$H367),"")</f>
        <v>0</v>
      </c>
      <c r="W367" s="96" t="str">
        <f aca="false">IFERROR(IF(V367=0,"",ROUNDUP(V367/H367,0)*0.00349),"")</f>
        <v/>
      </c>
      <c r="X367" s="97"/>
      <c r="Y367" s="98"/>
      <c r="AC367" s="99"/>
      <c r="AZ367" s="100" t="s">
        <v>1</v>
      </c>
    </row>
    <row r="368" customFormat="false" ht="27" hidden="false" customHeight="true" outlineLevel="0" collapsed="false">
      <c r="A368" s="85" t="s">
        <v>502</v>
      </c>
      <c r="B368" s="85" t="s">
        <v>503</v>
      </c>
      <c r="C368" s="86" t="n">
        <v>4301032043</v>
      </c>
      <c r="D368" s="87" t="n">
        <v>4680115883031</v>
      </c>
      <c r="E368" s="87"/>
      <c r="F368" s="88" t="n">
        <v>0.03</v>
      </c>
      <c r="G368" s="89" t="n">
        <v>20</v>
      </c>
      <c r="H368" s="88" t="n">
        <v>0.6</v>
      </c>
      <c r="I368" s="88" t="n">
        <v>0.63</v>
      </c>
      <c r="J368" s="89" t="n">
        <v>350</v>
      </c>
      <c r="K368" s="90" t="s">
        <v>501</v>
      </c>
      <c r="L368" s="89" t="n">
        <v>60</v>
      </c>
      <c r="M368" s="91" t="str">
        <f aca="false"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91"/>
      <c r="O368" s="91"/>
      <c r="P368" s="91"/>
      <c r="Q368" s="91"/>
      <c r="R368" s="92"/>
      <c r="S368" s="92"/>
      <c r="T368" s="93" t="s">
        <v>63</v>
      </c>
      <c r="U368" s="94" t="n">
        <v>0</v>
      </c>
      <c r="V368" s="95" t="n">
        <f aca="false">IFERROR(IF(U368="",0,CEILING((U368/$H368),1)*$H368),"")</f>
        <v>0</v>
      </c>
      <c r="W368" s="96" t="str">
        <f aca="false">IFERROR(IF(V368=0,"",ROUNDUP(V368/H368,0)*0.00349),"")</f>
        <v/>
      </c>
      <c r="X368" s="97"/>
      <c r="Y368" s="98"/>
      <c r="AC368" s="99"/>
      <c r="AZ368" s="100" t="s">
        <v>1</v>
      </c>
    </row>
    <row r="369" customFormat="false" ht="27" hidden="false" customHeight="true" outlineLevel="0" collapsed="false">
      <c r="A369" s="85" t="s">
        <v>504</v>
      </c>
      <c r="B369" s="85" t="s">
        <v>505</v>
      </c>
      <c r="C369" s="86" t="n">
        <v>4301032041</v>
      </c>
      <c r="D369" s="87" t="n">
        <v>4680115883024</v>
      </c>
      <c r="E369" s="87"/>
      <c r="F369" s="88" t="n">
        <v>0.03</v>
      </c>
      <c r="G369" s="89" t="n">
        <v>20</v>
      </c>
      <c r="H369" s="88" t="n">
        <v>0.6</v>
      </c>
      <c r="I369" s="88" t="n">
        <v>0.63</v>
      </c>
      <c r="J369" s="89" t="n">
        <v>350</v>
      </c>
      <c r="K369" s="90" t="s">
        <v>501</v>
      </c>
      <c r="L369" s="89" t="n">
        <v>60</v>
      </c>
      <c r="M369" s="91" t="str">
        <f aca="false"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91"/>
      <c r="O369" s="91"/>
      <c r="P369" s="91"/>
      <c r="Q369" s="91"/>
      <c r="R369" s="92"/>
      <c r="S369" s="92"/>
      <c r="T369" s="93" t="s">
        <v>63</v>
      </c>
      <c r="U369" s="94" t="n">
        <v>0</v>
      </c>
      <c r="V369" s="95" t="n">
        <f aca="false">IFERROR(IF(U369="",0,CEILING((U369/$H369),1)*$H369),"")</f>
        <v>0</v>
      </c>
      <c r="W369" s="96" t="str">
        <f aca="false">IFERROR(IF(V369=0,"",ROUNDUP(V369/H369,0)*0.00349),"")</f>
        <v/>
      </c>
      <c r="X369" s="97"/>
      <c r="Y369" s="98"/>
      <c r="AC369" s="99"/>
      <c r="AZ369" s="100" t="s">
        <v>1</v>
      </c>
    </row>
    <row r="370" customFormat="false" ht="12.75" hidden="false" customHeight="false" outlineLevel="0" collapsed="false">
      <c r="A370" s="101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2" t="s">
        <v>64</v>
      </c>
      <c r="N370" s="102"/>
      <c r="O370" s="102"/>
      <c r="P370" s="102"/>
      <c r="Q370" s="102"/>
      <c r="R370" s="102"/>
      <c r="S370" s="102"/>
      <c r="T370" s="103" t="s">
        <v>65</v>
      </c>
      <c r="U370" s="104" t="n">
        <f aca="false">IFERROR(U367/H367,"0")+IFERROR(U368/H368,"0")+IFERROR(U369/H369,"0")</f>
        <v>0</v>
      </c>
      <c r="V370" s="104" t="n">
        <f aca="false">IFERROR(V367/H367,"0")+IFERROR(V368/H368,"0")+IFERROR(V369/H369,"0")</f>
        <v>0</v>
      </c>
      <c r="W370" s="104" t="n">
        <f aca="false">IFERROR(IF(W367="",0,W367),"0")+IFERROR(IF(W368="",0,W368),"0")+IFERROR(IF(W369="",0,W369),"0")</f>
        <v>0</v>
      </c>
      <c r="X370" s="105"/>
      <c r="Y370" s="105"/>
    </row>
    <row r="371" customFormat="false" ht="12.75" hidden="false" customHeight="false" outlineLevel="0" collapsed="false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2" t="s">
        <v>64</v>
      </c>
      <c r="N371" s="102"/>
      <c r="O371" s="102"/>
      <c r="P371" s="102"/>
      <c r="Q371" s="102"/>
      <c r="R371" s="102"/>
      <c r="S371" s="102"/>
      <c r="T371" s="103" t="s">
        <v>63</v>
      </c>
      <c r="U371" s="104" t="n">
        <f aca="false">IFERROR(SUM(U367:U369),"0")</f>
        <v>0</v>
      </c>
      <c r="V371" s="104" t="n">
        <f aca="false">IFERROR(SUM(V367:V369),"0")</f>
        <v>0</v>
      </c>
      <c r="W371" s="103"/>
      <c r="X371" s="105"/>
      <c r="Y371" s="105"/>
    </row>
    <row r="372" customFormat="false" ht="14.25" hidden="false" customHeight="true" outlineLevel="0" collapsed="false">
      <c r="A372" s="83" t="s">
        <v>506</v>
      </c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4"/>
      <c r="Y372" s="84"/>
    </row>
    <row r="373" customFormat="false" ht="27" hidden="false" customHeight="true" outlineLevel="0" collapsed="false">
      <c r="A373" s="85" t="s">
        <v>507</v>
      </c>
      <c r="B373" s="85" t="s">
        <v>508</v>
      </c>
      <c r="C373" s="86" t="n">
        <v>4301170009</v>
      </c>
      <c r="D373" s="87" t="n">
        <v>4680115882997</v>
      </c>
      <c r="E373" s="87"/>
      <c r="F373" s="88" t="n">
        <v>0.13</v>
      </c>
      <c r="G373" s="89" t="n">
        <v>10</v>
      </c>
      <c r="H373" s="88" t="n">
        <v>1.3</v>
      </c>
      <c r="I373" s="88" t="n">
        <v>1.46</v>
      </c>
      <c r="J373" s="89" t="n">
        <v>200</v>
      </c>
      <c r="K373" s="90" t="s">
        <v>501</v>
      </c>
      <c r="L373" s="89" t="n">
        <v>150</v>
      </c>
      <c r="M373" s="106" t="s">
        <v>509</v>
      </c>
      <c r="N373" s="106"/>
      <c r="O373" s="106"/>
      <c r="P373" s="106"/>
      <c r="Q373" s="106"/>
      <c r="R373" s="92"/>
      <c r="S373" s="92"/>
      <c r="T373" s="93" t="s">
        <v>63</v>
      </c>
      <c r="U373" s="94" t="n">
        <v>0</v>
      </c>
      <c r="V373" s="95" t="n">
        <f aca="false">IFERROR(IF(U373="",0,CEILING((U373/$H373),1)*$H373),"")</f>
        <v>0</v>
      </c>
      <c r="W373" s="96" t="str">
        <f aca="false">IFERROR(IF(V373=0,"",ROUNDUP(V373/H373,0)*0.00673),"")</f>
        <v/>
      </c>
      <c r="X373" s="97"/>
      <c r="Y373" s="98"/>
      <c r="AC373" s="99"/>
      <c r="AZ373" s="100" t="s">
        <v>1</v>
      </c>
    </row>
    <row r="374" customFormat="false" ht="12.75" hidden="false" customHeight="false" outlineLevel="0" collapsed="false">
      <c r="A374" s="101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2" t="s">
        <v>64</v>
      </c>
      <c r="N374" s="102"/>
      <c r="O374" s="102"/>
      <c r="P374" s="102"/>
      <c r="Q374" s="102"/>
      <c r="R374" s="102"/>
      <c r="S374" s="102"/>
      <c r="T374" s="103" t="s">
        <v>65</v>
      </c>
      <c r="U374" s="104" t="n">
        <f aca="false">IFERROR(U373/H373,"0")</f>
        <v>0</v>
      </c>
      <c r="V374" s="104" t="n">
        <f aca="false">IFERROR(V373/H373,"0")</f>
        <v>0</v>
      </c>
      <c r="W374" s="104" t="n">
        <f aca="false">IFERROR(IF(W373="",0,W373),"0")</f>
        <v>0</v>
      </c>
      <c r="X374" s="105"/>
      <c r="Y374" s="105"/>
    </row>
    <row r="375" customFormat="false" ht="12.75" hidden="false" customHeight="false" outlineLevel="0" collapsed="false">
      <c r="A375" s="101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2" t="s">
        <v>64</v>
      </c>
      <c r="N375" s="102"/>
      <c r="O375" s="102"/>
      <c r="P375" s="102"/>
      <c r="Q375" s="102"/>
      <c r="R375" s="102"/>
      <c r="S375" s="102"/>
      <c r="T375" s="103" t="s">
        <v>63</v>
      </c>
      <c r="U375" s="104" t="n">
        <f aca="false">IFERROR(SUM(U373:U373),"0")</f>
        <v>0</v>
      </c>
      <c r="V375" s="104" t="n">
        <f aca="false">IFERROR(SUM(V373:V373),"0")</f>
        <v>0</v>
      </c>
      <c r="W375" s="103"/>
      <c r="X375" s="105"/>
      <c r="Y375" s="105"/>
    </row>
    <row r="376" customFormat="false" ht="16.5" hidden="false" customHeight="true" outlineLevel="0" collapsed="false">
      <c r="A376" s="81" t="s">
        <v>510</v>
      </c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2"/>
      <c r="Y376" s="82"/>
    </row>
    <row r="377" customFormat="false" ht="14.25" hidden="false" customHeight="true" outlineLevel="0" collapsed="false">
      <c r="A377" s="83" t="s">
        <v>93</v>
      </c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4"/>
      <c r="Y377" s="84"/>
    </row>
    <row r="378" customFormat="false" ht="27" hidden="false" customHeight="true" outlineLevel="0" collapsed="false">
      <c r="A378" s="85" t="s">
        <v>511</v>
      </c>
      <c r="B378" s="85" t="s">
        <v>512</v>
      </c>
      <c r="C378" s="86" t="n">
        <v>4301020196</v>
      </c>
      <c r="D378" s="87" t="n">
        <v>4607091389388</v>
      </c>
      <c r="E378" s="87"/>
      <c r="F378" s="88" t="n">
        <v>1.3</v>
      </c>
      <c r="G378" s="89" t="n">
        <v>4</v>
      </c>
      <c r="H378" s="88" t="n">
        <v>5.2</v>
      </c>
      <c r="I378" s="88" t="n">
        <v>5.608</v>
      </c>
      <c r="J378" s="89" t="n">
        <v>104</v>
      </c>
      <c r="K378" s="90" t="s">
        <v>123</v>
      </c>
      <c r="L378" s="89" t="n">
        <v>35</v>
      </c>
      <c r="M378" s="91" t="str">
        <f aca="false"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91"/>
      <c r="O378" s="91"/>
      <c r="P378" s="91"/>
      <c r="Q378" s="91"/>
      <c r="R378" s="92"/>
      <c r="S378" s="92"/>
      <c r="T378" s="93" t="s">
        <v>63</v>
      </c>
      <c r="U378" s="94" t="n">
        <v>0</v>
      </c>
      <c r="V378" s="95" t="n">
        <f aca="false">IFERROR(IF(U378="",0,CEILING((U378/$H378),1)*$H378),"")</f>
        <v>0</v>
      </c>
      <c r="W378" s="96" t="str">
        <f aca="false">IFERROR(IF(V378=0,"",ROUNDUP(V378/H378,0)*0.01196),"")</f>
        <v/>
      </c>
      <c r="X378" s="97"/>
      <c r="Y378" s="98"/>
      <c r="AC378" s="99"/>
      <c r="AZ378" s="100" t="s">
        <v>1</v>
      </c>
    </row>
    <row r="379" customFormat="false" ht="27" hidden="false" customHeight="true" outlineLevel="0" collapsed="false">
      <c r="A379" s="85" t="s">
        <v>513</v>
      </c>
      <c r="B379" s="85" t="s">
        <v>514</v>
      </c>
      <c r="C379" s="86" t="n">
        <v>4301020185</v>
      </c>
      <c r="D379" s="87" t="n">
        <v>4607091389364</v>
      </c>
      <c r="E379" s="87"/>
      <c r="F379" s="88" t="n">
        <v>0.42</v>
      </c>
      <c r="G379" s="89" t="n">
        <v>6</v>
      </c>
      <c r="H379" s="88" t="n">
        <v>2.52</v>
      </c>
      <c r="I379" s="88" t="n">
        <v>2.75</v>
      </c>
      <c r="J379" s="89" t="n">
        <v>156</v>
      </c>
      <c r="K379" s="90" t="s">
        <v>123</v>
      </c>
      <c r="L379" s="89" t="n">
        <v>35</v>
      </c>
      <c r="M379" s="91" t="str">
        <f aca="false"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91"/>
      <c r="O379" s="91"/>
      <c r="P379" s="91"/>
      <c r="Q379" s="91"/>
      <c r="R379" s="92"/>
      <c r="S379" s="92"/>
      <c r="T379" s="93" t="s">
        <v>63</v>
      </c>
      <c r="U379" s="94" t="n">
        <v>0</v>
      </c>
      <c r="V379" s="95" t="n">
        <f aca="false">IFERROR(IF(U379="",0,CEILING((U379/$H379),1)*$H379),"")</f>
        <v>0</v>
      </c>
      <c r="W379" s="96" t="str">
        <f aca="false">IFERROR(IF(V379=0,"",ROUNDUP(V379/H379,0)*0.00753),"")</f>
        <v/>
      </c>
      <c r="X379" s="97"/>
      <c r="Y379" s="98"/>
      <c r="AC379" s="99"/>
      <c r="AZ379" s="100" t="s">
        <v>1</v>
      </c>
    </row>
    <row r="380" customFormat="false" ht="12.75" hidden="false" customHeight="false" outlineLevel="0" collapsed="false">
      <c r="A380" s="101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2" t="s">
        <v>64</v>
      </c>
      <c r="N380" s="102"/>
      <c r="O380" s="102"/>
      <c r="P380" s="102"/>
      <c r="Q380" s="102"/>
      <c r="R380" s="102"/>
      <c r="S380" s="102"/>
      <c r="T380" s="103" t="s">
        <v>65</v>
      </c>
      <c r="U380" s="104" t="n">
        <f aca="false">IFERROR(U378/H378,"0")+IFERROR(U379/H379,"0")</f>
        <v>0</v>
      </c>
      <c r="V380" s="104" t="n">
        <f aca="false">IFERROR(V378/H378,"0")+IFERROR(V379/H379,"0")</f>
        <v>0</v>
      </c>
      <c r="W380" s="104" t="n">
        <f aca="false">IFERROR(IF(W378="",0,W378),"0")+IFERROR(IF(W379="",0,W379),"0")</f>
        <v>0</v>
      </c>
      <c r="X380" s="105"/>
      <c r="Y380" s="105"/>
    </row>
    <row r="381" customFormat="false" ht="12.75" hidden="false" customHeight="false" outlineLevel="0" collapsed="false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2" t="s">
        <v>64</v>
      </c>
      <c r="N381" s="102"/>
      <c r="O381" s="102"/>
      <c r="P381" s="102"/>
      <c r="Q381" s="102"/>
      <c r="R381" s="102"/>
      <c r="S381" s="102"/>
      <c r="T381" s="103" t="s">
        <v>63</v>
      </c>
      <c r="U381" s="104" t="n">
        <f aca="false">IFERROR(SUM(U378:U379),"0")</f>
        <v>0</v>
      </c>
      <c r="V381" s="104" t="n">
        <f aca="false">IFERROR(SUM(V378:V379),"0")</f>
        <v>0</v>
      </c>
      <c r="W381" s="103"/>
      <c r="X381" s="105"/>
      <c r="Y381" s="105"/>
    </row>
    <row r="382" customFormat="false" ht="14.25" hidden="false" customHeight="true" outlineLevel="0" collapsed="false">
      <c r="A382" s="83" t="s">
        <v>59</v>
      </c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4"/>
      <c r="Y382" s="84"/>
    </row>
    <row r="383" customFormat="false" ht="27" hidden="false" customHeight="true" outlineLevel="0" collapsed="false">
      <c r="A383" s="85" t="s">
        <v>515</v>
      </c>
      <c r="B383" s="85" t="s">
        <v>516</v>
      </c>
      <c r="C383" s="86" t="n">
        <v>4301031212</v>
      </c>
      <c r="D383" s="87" t="n">
        <v>4607091389739</v>
      </c>
      <c r="E383" s="87"/>
      <c r="F383" s="88" t="n">
        <v>0.7</v>
      </c>
      <c r="G383" s="89" t="n">
        <v>6</v>
      </c>
      <c r="H383" s="88" t="n">
        <v>4.2</v>
      </c>
      <c r="I383" s="88" t="n">
        <v>4.43</v>
      </c>
      <c r="J383" s="89" t="n">
        <v>156</v>
      </c>
      <c r="K383" s="90" t="s">
        <v>96</v>
      </c>
      <c r="L383" s="89" t="n">
        <v>45</v>
      </c>
      <c r="M383" s="91" t="str">
        <f aca="false"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91"/>
      <c r="O383" s="91"/>
      <c r="P383" s="91"/>
      <c r="Q383" s="91"/>
      <c r="R383" s="92"/>
      <c r="S383" s="92"/>
      <c r="T383" s="93" t="s">
        <v>63</v>
      </c>
      <c r="U383" s="94" t="n">
        <v>0</v>
      </c>
      <c r="V383" s="95" t="n">
        <f aca="false">IFERROR(IF(U383="",0,CEILING((U383/$H383),1)*$H383),"")</f>
        <v>0</v>
      </c>
      <c r="W383" s="96" t="str">
        <f aca="false">IFERROR(IF(V383=0,"",ROUNDUP(V383/H383,0)*0.00753),"")</f>
        <v/>
      </c>
      <c r="X383" s="97"/>
      <c r="Y383" s="98"/>
      <c r="AC383" s="99"/>
      <c r="AZ383" s="100" t="s">
        <v>1</v>
      </c>
    </row>
    <row r="384" customFormat="false" ht="27" hidden="false" customHeight="true" outlineLevel="0" collapsed="false">
      <c r="A384" s="85" t="s">
        <v>517</v>
      </c>
      <c r="B384" s="85" t="s">
        <v>518</v>
      </c>
      <c r="C384" s="86" t="n">
        <v>4301031247</v>
      </c>
      <c r="D384" s="87" t="n">
        <v>4680115883048</v>
      </c>
      <c r="E384" s="87"/>
      <c r="F384" s="88" t="n">
        <v>1</v>
      </c>
      <c r="G384" s="89" t="n">
        <v>4</v>
      </c>
      <c r="H384" s="88" t="n">
        <v>4</v>
      </c>
      <c r="I384" s="88" t="n">
        <v>4.21</v>
      </c>
      <c r="J384" s="89" t="n">
        <v>120</v>
      </c>
      <c r="K384" s="90" t="s">
        <v>62</v>
      </c>
      <c r="L384" s="89" t="n">
        <v>40</v>
      </c>
      <c r="M384" s="91" t="str">
        <f aca="false"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91"/>
      <c r="O384" s="91"/>
      <c r="P384" s="91"/>
      <c r="Q384" s="91"/>
      <c r="R384" s="92"/>
      <c r="S384" s="92"/>
      <c r="T384" s="93" t="s">
        <v>63</v>
      </c>
      <c r="U384" s="94" t="n">
        <v>0</v>
      </c>
      <c r="V384" s="95" t="n">
        <f aca="false">IFERROR(IF(U384="",0,CEILING((U384/$H384),1)*$H384),"")</f>
        <v>0</v>
      </c>
      <c r="W384" s="96" t="str">
        <f aca="false">IFERROR(IF(V384=0,"",ROUNDUP(V384/H384,0)*0.00937),"")</f>
        <v/>
      </c>
      <c r="X384" s="97"/>
      <c r="Y384" s="98"/>
      <c r="AC384" s="99"/>
      <c r="AZ384" s="100" t="s">
        <v>1</v>
      </c>
    </row>
    <row r="385" customFormat="false" ht="27" hidden="false" customHeight="true" outlineLevel="0" collapsed="false">
      <c r="A385" s="85" t="s">
        <v>519</v>
      </c>
      <c r="B385" s="85" t="s">
        <v>520</v>
      </c>
      <c r="C385" s="86" t="n">
        <v>4301031176</v>
      </c>
      <c r="D385" s="87" t="n">
        <v>4607091389425</v>
      </c>
      <c r="E385" s="87"/>
      <c r="F385" s="88" t="n">
        <v>0.35</v>
      </c>
      <c r="G385" s="89" t="n">
        <v>6</v>
      </c>
      <c r="H385" s="88" t="n">
        <v>2.1</v>
      </c>
      <c r="I385" s="88" t="n">
        <v>2.23</v>
      </c>
      <c r="J385" s="89" t="n">
        <v>234</v>
      </c>
      <c r="K385" s="90" t="s">
        <v>62</v>
      </c>
      <c r="L385" s="89" t="n">
        <v>45</v>
      </c>
      <c r="M385" s="91" t="str">
        <f aca="false"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91"/>
      <c r="O385" s="91"/>
      <c r="P385" s="91"/>
      <c r="Q385" s="91"/>
      <c r="R385" s="92"/>
      <c r="S385" s="92"/>
      <c r="T385" s="93" t="s">
        <v>63</v>
      </c>
      <c r="U385" s="94" t="n">
        <v>0</v>
      </c>
      <c r="V385" s="95" t="n">
        <f aca="false">IFERROR(IF(U385="",0,CEILING((U385/$H385),1)*$H385),"")</f>
        <v>0</v>
      </c>
      <c r="W385" s="96" t="str">
        <f aca="false">IFERROR(IF(V385=0,"",ROUNDUP(V385/H385,0)*0.00502),"")</f>
        <v/>
      </c>
      <c r="X385" s="97"/>
      <c r="Y385" s="98"/>
      <c r="AC385" s="99"/>
      <c r="AZ385" s="100" t="s">
        <v>1</v>
      </c>
    </row>
    <row r="386" customFormat="false" ht="27" hidden="false" customHeight="true" outlineLevel="0" collapsed="false">
      <c r="A386" s="85" t="s">
        <v>521</v>
      </c>
      <c r="B386" s="85" t="s">
        <v>522</v>
      </c>
      <c r="C386" s="86" t="n">
        <v>4301031215</v>
      </c>
      <c r="D386" s="87" t="n">
        <v>4680115882911</v>
      </c>
      <c r="E386" s="87"/>
      <c r="F386" s="88" t="n">
        <v>0.4</v>
      </c>
      <c r="G386" s="89" t="n">
        <v>6</v>
      </c>
      <c r="H386" s="88" t="n">
        <v>2.4</v>
      </c>
      <c r="I386" s="88" t="n">
        <v>2.53</v>
      </c>
      <c r="J386" s="89" t="n">
        <v>234</v>
      </c>
      <c r="K386" s="90" t="s">
        <v>62</v>
      </c>
      <c r="L386" s="89" t="n">
        <v>40</v>
      </c>
      <c r="M386" s="106" t="s">
        <v>523</v>
      </c>
      <c r="N386" s="106"/>
      <c r="O386" s="106"/>
      <c r="P386" s="106"/>
      <c r="Q386" s="106"/>
      <c r="R386" s="92"/>
      <c r="S386" s="92"/>
      <c r="T386" s="93" t="s">
        <v>63</v>
      </c>
      <c r="U386" s="94" t="n">
        <v>0</v>
      </c>
      <c r="V386" s="95" t="n">
        <f aca="false">IFERROR(IF(U386="",0,CEILING((U386/$H386),1)*$H386),"")</f>
        <v>0</v>
      </c>
      <c r="W386" s="96" t="str">
        <f aca="false">IFERROR(IF(V386=0,"",ROUNDUP(V386/H386,0)*0.00502),"")</f>
        <v/>
      </c>
      <c r="X386" s="97"/>
      <c r="Y386" s="98"/>
      <c r="AC386" s="99"/>
      <c r="AZ386" s="100" t="s">
        <v>1</v>
      </c>
    </row>
    <row r="387" customFormat="false" ht="27" hidden="false" customHeight="true" outlineLevel="0" collapsed="false">
      <c r="A387" s="85" t="s">
        <v>524</v>
      </c>
      <c r="B387" s="85" t="s">
        <v>525</v>
      </c>
      <c r="C387" s="86" t="n">
        <v>4301031167</v>
      </c>
      <c r="D387" s="87" t="n">
        <v>4680115880771</v>
      </c>
      <c r="E387" s="87"/>
      <c r="F387" s="88" t="n">
        <v>0.28</v>
      </c>
      <c r="G387" s="89" t="n">
        <v>6</v>
      </c>
      <c r="H387" s="88" t="n">
        <v>1.68</v>
      </c>
      <c r="I387" s="88" t="n">
        <v>1.81</v>
      </c>
      <c r="J387" s="89" t="n">
        <v>234</v>
      </c>
      <c r="K387" s="90" t="s">
        <v>62</v>
      </c>
      <c r="L387" s="89" t="n">
        <v>45</v>
      </c>
      <c r="M387" s="91" t="str">
        <f aca="false"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91"/>
      <c r="O387" s="91"/>
      <c r="P387" s="91"/>
      <c r="Q387" s="91"/>
      <c r="R387" s="92"/>
      <c r="S387" s="92"/>
      <c r="T387" s="93" t="s">
        <v>63</v>
      </c>
      <c r="U387" s="94" t="n">
        <v>0</v>
      </c>
      <c r="V387" s="95" t="n">
        <f aca="false">IFERROR(IF(U387="",0,CEILING((U387/$H387),1)*$H387),"")</f>
        <v>0</v>
      </c>
      <c r="W387" s="96" t="str">
        <f aca="false">IFERROR(IF(V387=0,"",ROUNDUP(V387/H387,0)*0.00502),"")</f>
        <v/>
      </c>
      <c r="X387" s="97"/>
      <c r="Y387" s="98"/>
      <c r="AC387" s="99"/>
      <c r="AZ387" s="100" t="s">
        <v>1</v>
      </c>
    </row>
    <row r="388" customFormat="false" ht="27" hidden="false" customHeight="true" outlineLevel="0" collapsed="false">
      <c r="A388" s="85" t="s">
        <v>526</v>
      </c>
      <c r="B388" s="85" t="s">
        <v>527</v>
      </c>
      <c r="C388" s="86" t="n">
        <v>4301031173</v>
      </c>
      <c r="D388" s="87" t="n">
        <v>4607091389500</v>
      </c>
      <c r="E388" s="87"/>
      <c r="F388" s="88" t="n">
        <v>0.35</v>
      </c>
      <c r="G388" s="89" t="n">
        <v>6</v>
      </c>
      <c r="H388" s="88" t="n">
        <v>2.1</v>
      </c>
      <c r="I388" s="88" t="n">
        <v>2.23</v>
      </c>
      <c r="J388" s="89" t="n">
        <v>234</v>
      </c>
      <c r="K388" s="90" t="s">
        <v>62</v>
      </c>
      <c r="L388" s="89" t="n">
        <v>45</v>
      </c>
      <c r="M388" s="91" t="str">
        <f aca="false"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91"/>
      <c r="O388" s="91"/>
      <c r="P388" s="91"/>
      <c r="Q388" s="91"/>
      <c r="R388" s="92"/>
      <c r="S388" s="92"/>
      <c r="T388" s="93" t="s">
        <v>63</v>
      </c>
      <c r="U388" s="94" t="n">
        <v>0</v>
      </c>
      <c r="V388" s="95" t="n">
        <f aca="false">IFERROR(IF(U388="",0,CEILING((U388/$H388),1)*$H388),"")</f>
        <v>0</v>
      </c>
      <c r="W388" s="96" t="str">
        <f aca="false">IFERROR(IF(V388=0,"",ROUNDUP(V388/H388,0)*0.00502),"")</f>
        <v/>
      </c>
      <c r="X388" s="97"/>
      <c r="Y388" s="98"/>
      <c r="AC388" s="99"/>
      <c r="AZ388" s="100" t="s">
        <v>1</v>
      </c>
    </row>
    <row r="389" customFormat="false" ht="27" hidden="false" customHeight="true" outlineLevel="0" collapsed="false">
      <c r="A389" s="85" t="s">
        <v>528</v>
      </c>
      <c r="B389" s="85" t="s">
        <v>529</v>
      </c>
      <c r="C389" s="86" t="n">
        <v>4301031103</v>
      </c>
      <c r="D389" s="87" t="n">
        <v>4680115881983</v>
      </c>
      <c r="E389" s="87"/>
      <c r="F389" s="88" t="n">
        <v>0.28</v>
      </c>
      <c r="G389" s="89" t="n">
        <v>4</v>
      </c>
      <c r="H389" s="88" t="n">
        <v>1.12</v>
      </c>
      <c r="I389" s="88" t="n">
        <v>1.252</v>
      </c>
      <c r="J389" s="89" t="n">
        <v>234</v>
      </c>
      <c r="K389" s="90" t="s">
        <v>62</v>
      </c>
      <c r="L389" s="89" t="n">
        <v>40</v>
      </c>
      <c r="M389" s="91" t="str">
        <f aca="false"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91"/>
      <c r="O389" s="91"/>
      <c r="P389" s="91"/>
      <c r="Q389" s="91"/>
      <c r="R389" s="92"/>
      <c r="S389" s="92"/>
      <c r="T389" s="93" t="s">
        <v>63</v>
      </c>
      <c r="U389" s="94" t="n">
        <v>0</v>
      </c>
      <c r="V389" s="95" t="n">
        <f aca="false">IFERROR(IF(U389="",0,CEILING((U389/$H389),1)*$H389),"")</f>
        <v>0</v>
      </c>
      <c r="W389" s="96" t="str">
        <f aca="false">IFERROR(IF(V389=0,"",ROUNDUP(V389/H389,0)*0.00502),"")</f>
        <v/>
      </c>
      <c r="X389" s="97"/>
      <c r="Y389" s="98"/>
      <c r="AC389" s="99"/>
      <c r="AZ389" s="100" t="s">
        <v>1</v>
      </c>
    </row>
    <row r="390" customFormat="false" ht="12.75" hidden="false" customHeight="false" outlineLevel="0" collapsed="false">
      <c r="A390" s="101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2" t="s">
        <v>64</v>
      </c>
      <c r="N390" s="102"/>
      <c r="O390" s="102"/>
      <c r="P390" s="102"/>
      <c r="Q390" s="102"/>
      <c r="R390" s="102"/>
      <c r="S390" s="102"/>
      <c r="T390" s="103" t="s">
        <v>65</v>
      </c>
      <c r="U390" s="104" t="n">
        <f aca="false">IFERROR(U383/H383,"0")+IFERROR(U384/H384,"0")+IFERROR(U385/H385,"0")+IFERROR(U386/H386,"0")+IFERROR(U387/H387,"0")+IFERROR(U388/H388,"0")+IFERROR(U389/H389,"0")</f>
        <v>0</v>
      </c>
      <c r="V390" s="104" t="n">
        <f aca="false">IFERROR(V383/H383,"0")+IFERROR(V384/H384,"0")+IFERROR(V385/H385,"0")+IFERROR(V386/H386,"0")+IFERROR(V387/H387,"0")+IFERROR(V388/H388,"0")+IFERROR(V389/H389,"0")</f>
        <v>0</v>
      </c>
      <c r="W390" s="104" t="n">
        <f aca="false">IFERROR(IF(W383="",0,W383),"0")+IFERROR(IF(W384="",0,W384),"0")+IFERROR(IF(W385="",0,W385),"0")+IFERROR(IF(W386="",0,W386),"0")+IFERROR(IF(W387="",0,W387),"0")+IFERROR(IF(W388="",0,W388),"0")+IFERROR(IF(W389="",0,W389),"0")</f>
        <v>0</v>
      </c>
      <c r="X390" s="105"/>
      <c r="Y390" s="105"/>
    </row>
    <row r="391" customFormat="false" ht="12.75" hidden="false" customHeight="false" outlineLevel="0" collapsed="false">
      <c r="A391" s="101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2" t="s">
        <v>64</v>
      </c>
      <c r="N391" s="102"/>
      <c r="O391" s="102"/>
      <c r="P391" s="102"/>
      <c r="Q391" s="102"/>
      <c r="R391" s="102"/>
      <c r="S391" s="102"/>
      <c r="T391" s="103" t="s">
        <v>63</v>
      </c>
      <c r="U391" s="104" t="n">
        <f aca="false">IFERROR(SUM(U383:U389),"0")</f>
        <v>0</v>
      </c>
      <c r="V391" s="104" t="n">
        <f aca="false">IFERROR(SUM(V383:V389),"0")</f>
        <v>0</v>
      </c>
      <c r="W391" s="103"/>
      <c r="X391" s="105"/>
      <c r="Y391" s="105"/>
    </row>
    <row r="392" customFormat="false" ht="14.25" hidden="false" customHeight="true" outlineLevel="0" collapsed="false">
      <c r="A392" s="83" t="s">
        <v>79</v>
      </c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4"/>
      <c r="Y392" s="84"/>
    </row>
    <row r="393" customFormat="false" ht="27" hidden="false" customHeight="true" outlineLevel="0" collapsed="false">
      <c r="A393" s="85" t="s">
        <v>530</v>
      </c>
      <c r="B393" s="85" t="s">
        <v>531</v>
      </c>
      <c r="C393" s="86" t="n">
        <v>4301032044</v>
      </c>
      <c r="D393" s="87" t="n">
        <v>4680115883000</v>
      </c>
      <c r="E393" s="87"/>
      <c r="F393" s="88" t="n">
        <v>0.03</v>
      </c>
      <c r="G393" s="89" t="n">
        <v>20</v>
      </c>
      <c r="H393" s="88" t="n">
        <v>0.6</v>
      </c>
      <c r="I393" s="88" t="n">
        <v>0.63</v>
      </c>
      <c r="J393" s="89" t="n">
        <v>350</v>
      </c>
      <c r="K393" s="90" t="s">
        <v>501</v>
      </c>
      <c r="L393" s="89" t="n">
        <v>60</v>
      </c>
      <c r="M393" s="91" t="str">
        <f aca="false"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91"/>
      <c r="O393" s="91"/>
      <c r="P393" s="91"/>
      <c r="Q393" s="91"/>
      <c r="R393" s="92"/>
      <c r="S393" s="92"/>
      <c r="T393" s="93" t="s">
        <v>63</v>
      </c>
      <c r="U393" s="94" t="n">
        <v>0</v>
      </c>
      <c r="V393" s="95" t="n">
        <f aca="false">IFERROR(IF(U393="",0,CEILING((U393/$H393),1)*$H393),"")</f>
        <v>0</v>
      </c>
      <c r="W393" s="96" t="str">
        <f aca="false">IFERROR(IF(V393=0,"",ROUNDUP(V393/H393,0)*0.00349),"")</f>
        <v/>
      </c>
      <c r="X393" s="97"/>
      <c r="Y393" s="98"/>
      <c r="AC393" s="99"/>
      <c r="AZ393" s="100" t="s">
        <v>1</v>
      </c>
    </row>
    <row r="394" customFormat="false" ht="12.75" hidden="false" customHeight="false" outlineLevel="0" collapsed="false">
      <c r="A394" s="101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2" t="s">
        <v>64</v>
      </c>
      <c r="N394" s="102"/>
      <c r="O394" s="102"/>
      <c r="P394" s="102"/>
      <c r="Q394" s="102"/>
      <c r="R394" s="102"/>
      <c r="S394" s="102"/>
      <c r="T394" s="103" t="s">
        <v>65</v>
      </c>
      <c r="U394" s="104" t="n">
        <f aca="false">IFERROR(U393/H393,"0")</f>
        <v>0</v>
      </c>
      <c r="V394" s="104" t="n">
        <f aca="false">IFERROR(V393/H393,"0")</f>
        <v>0</v>
      </c>
      <c r="W394" s="104" t="n">
        <f aca="false">IFERROR(IF(W393="",0,W393),"0")</f>
        <v>0</v>
      </c>
      <c r="X394" s="105"/>
      <c r="Y394" s="105"/>
    </row>
    <row r="395" customFormat="false" ht="12.75" hidden="false" customHeight="false" outlineLevel="0" collapsed="false">
      <c r="A395" s="101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2" t="s">
        <v>64</v>
      </c>
      <c r="N395" s="102"/>
      <c r="O395" s="102"/>
      <c r="P395" s="102"/>
      <c r="Q395" s="102"/>
      <c r="R395" s="102"/>
      <c r="S395" s="102"/>
      <c r="T395" s="103" t="s">
        <v>63</v>
      </c>
      <c r="U395" s="104" t="n">
        <f aca="false">IFERROR(SUM(U393:U393),"0")</f>
        <v>0</v>
      </c>
      <c r="V395" s="104" t="n">
        <f aca="false">IFERROR(SUM(V393:V393),"0")</f>
        <v>0</v>
      </c>
      <c r="W395" s="103"/>
      <c r="X395" s="105"/>
      <c r="Y395" s="105"/>
    </row>
    <row r="396" customFormat="false" ht="14.25" hidden="false" customHeight="true" outlineLevel="0" collapsed="false">
      <c r="A396" s="83" t="s">
        <v>506</v>
      </c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4"/>
      <c r="Y396" s="84"/>
    </row>
    <row r="397" customFormat="false" ht="27" hidden="false" customHeight="true" outlineLevel="0" collapsed="false">
      <c r="A397" s="85" t="s">
        <v>532</v>
      </c>
      <c r="B397" s="85" t="s">
        <v>533</v>
      </c>
      <c r="C397" s="86" t="n">
        <v>4301170008</v>
      </c>
      <c r="D397" s="87" t="n">
        <v>4680115882980</v>
      </c>
      <c r="E397" s="87"/>
      <c r="F397" s="88" t="n">
        <v>0.13</v>
      </c>
      <c r="G397" s="89" t="n">
        <v>10</v>
      </c>
      <c r="H397" s="88" t="n">
        <v>1.3</v>
      </c>
      <c r="I397" s="88" t="n">
        <v>1.46</v>
      </c>
      <c r="J397" s="89" t="n">
        <v>200</v>
      </c>
      <c r="K397" s="90" t="s">
        <v>501</v>
      </c>
      <c r="L397" s="89" t="n">
        <v>150</v>
      </c>
      <c r="M397" s="91" t="str">
        <f aca="false"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91"/>
      <c r="O397" s="91"/>
      <c r="P397" s="91"/>
      <c r="Q397" s="91"/>
      <c r="R397" s="92"/>
      <c r="S397" s="92"/>
      <c r="T397" s="93" t="s">
        <v>63</v>
      </c>
      <c r="U397" s="94" t="n">
        <v>0</v>
      </c>
      <c r="V397" s="95" t="n">
        <f aca="false">IFERROR(IF(U397="",0,CEILING((U397/$H397),1)*$H397),"")</f>
        <v>0</v>
      </c>
      <c r="W397" s="96" t="str">
        <f aca="false">IFERROR(IF(V397=0,"",ROUNDUP(V397/H397,0)*0.00673),"")</f>
        <v/>
      </c>
      <c r="X397" s="97"/>
      <c r="Y397" s="98"/>
      <c r="AC397" s="99"/>
      <c r="AZ397" s="100" t="s">
        <v>1</v>
      </c>
    </row>
    <row r="398" customFormat="false" ht="12.75" hidden="false" customHeight="false" outlineLevel="0" collapsed="false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2" t="s">
        <v>64</v>
      </c>
      <c r="N398" s="102"/>
      <c r="O398" s="102"/>
      <c r="P398" s="102"/>
      <c r="Q398" s="102"/>
      <c r="R398" s="102"/>
      <c r="S398" s="102"/>
      <c r="T398" s="103" t="s">
        <v>65</v>
      </c>
      <c r="U398" s="104" t="n">
        <f aca="false">IFERROR(U397/H397,"0")</f>
        <v>0</v>
      </c>
      <c r="V398" s="104" t="n">
        <f aca="false">IFERROR(V397/H397,"0")</f>
        <v>0</v>
      </c>
      <c r="W398" s="104" t="n">
        <f aca="false">IFERROR(IF(W397="",0,W397),"0")</f>
        <v>0</v>
      </c>
      <c r="X398" s="105"/>
      <c r="Y398" s="105"/>
    </row>
    <row r="399" customFormat="false" ht="12.75" hidden="false" customHeight="false" outlineLevel="0" collapsed="false">
      <c r="A399" s="101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2" t="s">
        <v>64</v>
      </c>
      <c r="N399" s="102"/>
      <c r="O399" s="102"/>
      <c r="P399" s="102"/>
      <c r="Q399" s="102"/>
      <c r="R399" s="102"/>
      <c r="S399" s="102"/>
      <c r="T399" s="103" t="s">
        <v>63</v>
      </c>
      <c r="U399" s="104" t="n">
        <f aca="false">IFERROR(SUM(U397:U397),"0")</f>
        <v>0</v>
      </c>
      <c r="V399" s="104" t="n">
        <f aca="false">IFERROR(SUM(V397:V397),"0")</f>
        <v>0</v>
      </c>
      <c r="W399" s="103"/>
      <c r="X399" s="105"/>
      <c r="Y399" s="105"/>
    </row>
    <row r="400" customFormat="false" ht="27.75" hidden="false" customHeight="true" outlineLevel="0" collapsed="false">
      <c r="A400" s="79" t="s">
        <v>534</v>
      </c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80"/>
      <c r="Y400" s="80"/>
    </row>
    <row r="401" customFormat="false" ht="16.5" hidden="false" customHeight="true" outlineLevel="0" collapsed="false">
      <c r="A401" s="81" t="s">
        <v>534</v>
      </c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2"/>
      <c r="Y401" s="82"/>
    </row>
    <row r="402" customFormat="false" ht="14.25" hidden="false" customHeight="true" outlineLevel="0" collapsed="false">
      <c r="A402" s="83" t="s">
        <v>100</v>
      </c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4"/>
      <c r="Y402" s="84"/>
    </row>
    <row r="403" customFormat="false" ht="27" hidden="false" customHeight="true" outlineLevel="0" collapsed="false">
      <c r="A403" s="85" t="s">
        <v>535</v>
      </c>
      <c r="B403" s="85" t="s">
        <v>536</v>
      </c>
      <c r="C403" s="86" t="n">
        <v>4301011371</v>
      </c>
      <c r="D403" s="87" t="n">
        <v>4607091389067</v>
      </c>
      <c r="E403" s="87"/>
      <c r="F403" s="88" t="n">
        <v>0.88</v>
      </c>
      <c r="G403" s="89" t="n">
        <v>6</v>
      </c>
      <c r="H403" s="88" t="n">
        <v>5.28</v>
      </c>
      <c r="I403" s="88" t="n">
        <v>5.64</v>
      </c>
      <c r="J403" s="89" t="n">
        <v>104</v>
      </c>
      <c r="K403" s="90" t="s">
        <v>123</v>
      </c>
      <c r="L403" s="89" t="n">
        <v>55</v>
      </c>
      <c r="M403" s="91" t="str">
        <f aca="false"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91"/>
      <c r="O403" s="91"/>
      <c r="P403" s="91"/>
      <c r="Q403" s="91"/>
      <c r="R403" s="92"/>
      <c r="S403" s="92"/>
      <c r="T403" s="93" t="s">
        <v>63</v>
      </c>
      <c r="U403" s="94" t="n">
        <v>0</v>
      </c>
      <c r="V403" s="95" t="n">
        <f aca="false">IFERROR(IF(U403="",0,CEILING((U403/$H403),1)*$H403),"")</f>
        <v>0</v>
      </c>
      <c r="W403" s="96" t="str">
        <f aca="false">IFERROR(IF(V403=0,"",ROUNDUP(V403/H403,0)*0.01196),"")</f>
        <v/>
      </c>
      <c r="X403" s="97"/>
      <c r="Y403" s="98"/>
      <c r="AC403" s="99"/>
      <c r="AZ403" s="100" t="s">
        <v>1</v>
      </c>
    </row>
    <row r="404" customFormat="false" ht="27" hidden="false" customHeight="true" outlineLevel="0" collapsed="false">
      <c r="A404" s="85" t="s">
        <v>537</v>
      </c>
      <c r="B404" s="85" t="s">
        <v>538</v>
      </c>
      <c r="C404" s="86" t="n">
        <v>4301011363</v>
      </c>
      <c r="D404" s="87" t="n">
        <v>4607091383522</v>
      </c>
      <c r="E404" s="87"/>
      <c r="F404" s="88" t="n">
        <v>0.88</v>
      </c>
      <c r="G404" s="89" t="n">
        <v>6</v>
      </c>
      <c r="H404" s="88" t="n">
        <v>5.28</v>
      </c>
      <c r="I404" s="88" t="n">
        <v>5.64</v>
      </c>
      <c r="J404" s="89" t="n">
        <v>104</v>
      </c>
      <c r="K404" s="90" t="s">
        <v>96</v>
      </c>
      <c r="L404" s="89" t="n">
        <v>55</v>
      </c>
      <c r="M404" s="91" t="str">
        <f aca="false"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91"/>
      <c r="O404" s="91"/>
      <c r="P404" s="91"/>
      <c r="Q404" s="91"/>
      <c r="R404" s="92"/>
      <c r="S404" s="92"/>
      <c r="T404" s="93" t="s">
        <v>63</v>
      </c>
      <c r="U404" s="94" t="n">
        <v>0</v>
      </c>
      <c r="V404" s="95" t="n">
        <f aca="false">IFERROR(IF(U404="",0,CEILING((U404/$H404),1)*$H404),"")</f>
        <v>0</v>
      </c>
      <c r="W404" s="96" t="str">
        <f aca="false">IFERROR(IF(V404=0,"",ROUNDUP(V404/H404,0)*0.01196),"")</f>
        <v/>
      </c>
      <c r="X404" s="97"/>
      <c r="Y404" s="98"/>
      <c r="AC404" s="99"/>
      <c r="AZ404" s="100" t="s">
        <v>1</v>
      </c>
    </row>
    <row r="405" customFormat="false" ht="27" hidden="false" customHeight="true" outlineLevel="0" collapsed="false">
      <c r="A405" s="85" t="s">
        <v>539</v>
      </c>
      <c r="B405" s="85" t="s">
        <v>540</v>
      </c>
      <c r="C405" s="86" t="n">
        <v>4301011431</v>
      </c>
      <c r="D405" s="87" t="n">
        <v>4607091384437</v>
      </c>
      <c r="E405" s="87"/>
      <c r="F405" s="88" t="n">
        <v>0.88</v>
      </c>
      <c r="G405" s="89" t="n">
        <v>6</v>
      </c>
      <c r="H405" s="88" t="n">
        <v>5.28</v>
      </c>
      <c r="I405" s="88" t="n">
        <v>5.64</v>
      </c>
      <c r="J405" s="89" t="n">
        <v>104</v>
      </c>
      <c r="K405" s="90" t="s">
        <v>96</v>
      </c>
      <c r="L405" s="89" t="n">
        <v>50</v>
      </c>
      <c r="M405" s="91" t="str">
        <f aca="false"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91"/>
      <c r="O405" s="91"/>
      <c r="P405" s="91"/>
      <c r="Q405" s="91"/>
      <c r="R405" s="92"/>
      <c r="S405" s="92"/>
      <c r="T405" s="93" t="s">
        <v>63</v>
      </c>
      <c r="U405" s="94" t="n">
        <v>0</v>
      </c>
      <c r="V405" s="95" t="n">
        <f aca="false">IFERROR(IF(U405="",0,CEILING((U405/$H405),1)*$H405),"")</f>
        <v>0</v>
      </c>
      <c r="W405" s="96" t="str">
        <f aca="false">IFERROR(IF(V405=0,"",ROUNDUP(V405/H405,0)*0.01196),"")</f>
        <v/>
      </c>
      <c r="X405" s="97"/>
      <c r="Y405" s="98"/>
      <c r="AC405" s="99"/>
      <c r="AZ405" s="100" t="s">
        <v>1</v>
      </c>
    </row>
    <row r="406" customFormat="false" ht="27" hidden="false" customHeight="true" outlineLevel="0" collapsed="false">
      <c r="A406" s="85" t="s">
        <v>541</v>
      </c>
      <c r="B406" s="85" t="s">
        <v>542</v>
      </c>
      <c r="C406" s="86" t="n">
        <v>4301011365</v>
      </c>
      <c r="D406" s="87" t="n">
        <v>4607091389104</v>
      </c>
      <c r="E406" s="87"/>
      <c r="F406" s="88" t="n">
        <v>0.88</v>
      </c>
      <c r="G406" s="89" t="n">
        <v>6</v>
      </c>
      <c r="H406" s="88" t="n">
        <v>5.28</v>
      </c>
      <c r="I406" s="88" t="n">
        <v>5.64</v>
      </c>
      <c r="J406" s="89" t="n">
        <v>104</v>
      </c>
      <c r="K406" s="90" t="s">
        <v>96</v>
      </c>
      <c r="L406" s="89" t="n">
        <v>55</v>
      </c>
      <c r="M406" s="91" t="str">
        <f aca="false"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91"/>
      <c r="O406" s="91"/>
      <c r="P406" s="91"/>
      <c r="Q406" s="91"/>
      <c r="R406" s="92"/>
      <c r="S406" s="92"/>
      <c r="T406" s="93" t="s">
        <v>63</v>
      </c>
      <c r="U406" s="94" t="n">
        <v>0</v>
      </c>
      <c r="V406" s="95" t="n">
        <f aca="false">IFERROR(IF(U406="",0,CEILING((U406/$H406),1)*$H406),"")</f>
        <v>0</v>
      </c>
      <c r="W406" s="96" t="str">
        <f aca="false">IFERROR(IF(V406=0,"",ROUNDUP(V406/H406,0)*0.01196),"")</f>
        <v/>
      </c>
      <c r="X406" s="97"/>
      <c r="Y406" s="98"/>
      <c r="AC406" s="99"/>
      <c r="AZ406" s="100" t="s">
        <v>1</v>
      </c>
    </row>
    <row r="407" customFormat="false" ht="27" hidden="false" customHeight="true" outlineLevel="0" collapsed="false">
      <c r="A407" s="85" t="s">
        <v>543</v>
      </c>
      <c r="B407" s="85" t="s">
        <v>544</v>
      </c>
      <c r="C407" s="86" t="n">
        <v>4301011367</v>
      </c>
      <c r="D407" s="87" t="n">
        <v>4680115880603</v>
      </c>
      <c r="E407" s="87"/>
      <c r="F407" s="88" t="n">
        <v>0.6</v>
      </c>
      <c r="G407" s="89" t="n">
        <v>6</v>
      </c>
      <c r="H407" s="88" t="n">
        <v>3.6</v>
      </c>
      <c r="I407" s="88" t="n">
        <v>3.84</v>
      </c>
      <c r="J407" s="89" t="n">
        <v>120</v>
      </c>
      <c r="K407" s="90" t="s">
        <v>96</v>
      </c>
      <c r="L407" s="89" t="n">
        <v>55</v>
      </c>
      <c r="M407" s="91" t="str">
        <f aca="false"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91"/>
      <c r="O407" s="91"/>
      <c r="P407" s="91"/>
      <c r="Q407" s="91"/>
      <c r="R407" s="92"/>
      <c r="S407" s="92"/>
      <c r="T407" s="93" t="s">
        <v>63</v>
      </c>
      <c r="U407" s="94" t="n">
        <v>0</v>
      </c>
      <c r="V407" s="95" t="n">
        <f aca="false">IFERROR(IF(U407="",0,CEILING((U407/$H407),1)*$H407),"")</f>
        <v>0</v>
      </c>
      <c r="W407" s="96" t="str">
        <f aca="false">IFERROR(IF(V407=0,"",ROUNDUP(V407/H407,0)*0.00937),"")</f>
        <v/>
      </c>
      <c r="X407" s="97"/>
      <c r="Y407" s="98"/>
      <c r="AC407" s="99"/>
      <c r="AZ407" s="100" t="s">
        <v>1</v>
      </c>
    </row>
    <row r="408" customFormat="false" ht="27" hidden="false" customHeight="true" outlineLevel="0" collapsed="false">
      <c r="A408" s="85" t="s">
        <v>545</v>
      </c>
      <c r="B408" s="85" t="s">
        <v>546</v>
      </c>
      <c r="C408" s="86" t="n">
        <v>4301011168</v>
      </c>
      <c r="D408" s="87" t="n">
        <v>4607091389999</v>
      </c>
      <c r="E408" s="87"/>
      <c r="F408" s="88" t="n">
        <v>0.6</v>
      </c>
      <c r="G408" s="89" t="n">
        <v>6</v>
      </c>
      <c r="H408" s="88" t="n">
        <v>3.6</v>
      </c>
      <c r="I408" s="88" t="n">
        <v>3.84</v>
      </c>
      <c r="J408" s="89" t="n">
        <v>120</v>
      </c>
      <c r="K408" s="90" t="s">
        <v>96</v>
      </c>
      <c r="L408" s="89" t="n">
        <v>55</v>
      </c>
      <c r="M408" s="91" t="str">
        <f aca="false"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91"/>
      <c r="O408" s="91"/>
      <c r="P408" s="91"/>
      <c r="Q408" s="91"/>
      <c r="R408" s="92"/>
      <c r="S408" s="92"/>
      <c r="T408" s="93" t="s">
        <v>63</v>
      </c>
      <c r="U408" s="94" t="n">
        <v>0</v>
      </c>
      <c r="V408" s="95" t="n">
        <f aca="false">IFERROR(IF(U408="",0,CEILING((U408/$H408),1)*$H408),"")</f>
        <v>0</v>
      </c>
      <c r="W408" s="96" t="str">
        <f aca="false">IFERROR(IF(V408=0,"",ROUNDUP(V408/H408,0)*0.00937),"")</f>
        <v/>
      </c>
      <c r="X408" s="97"/>
      <c r="Y408" s="98"/>
      <c r="AC408" s="99"/>
      <c r="AZ408" s="100" t="s">
        <v>1</v>
      </c>
    </row>
    <row r="409" customFormat="false" ht="27" hidden="false" customHeight="true" outlineLevel="0" collapsed="false">
      <c r="A409" s="85" t="s">
        <v>547</v>
      </c>
      <c r="B409" s="85" t="s">
        <v>548</v>
      </c>
      <c r="C409" s="86" t="n">
        <v>4301011372</v>
      </c>
      <c r="D409" s="87" t="n">
        <v>4680115882782</v>
      </c>
      <c r="E409" s="87"/>
      <c r="F409" s="88" t="n">
        <v>0.6</v>
      </c>
      <c r="G409" s="89" t="n">
        <v>6</v>
      </c>
      <c r="H409" s="88" t="n">
        <v>3.6</v>
      </c>
      <c r="I409" s="88" t="n">
        <v>3.84</v>
      </c>
      <c r="J409" s="89" t="n">
        <v>120</v>
      </c>
      <c r="K409" s="90" t="s">
        <v>96</v>
      </c>
      <c r="L409" s="89" t="n">
        <v>50</v>
      </c>
      <c r="M409" s="91" t="str">
        <f aca="false"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91"/>
      <c r="O409" s="91"/>
      <c r="P409" s="91"/>
      <c r="Q409" s="91"/>
      <c r="R409" s="92"/>
      <c r="S409" s="92"/>
      <c r="T409" s="93" t="s">
        <v>63</v>
      </c>
      <c r="U409" s="94" t="n">
        <v>0</v>
      </c>
      <c r="V409" s="95" t="n">
        <f aca="false">IFERROR(IF(U409="",0,CEILING((U409/$H409),1)*$H409),"")</f>
        <v>0</v>
      </c>
      <c r="W409" s="96" t="str">
        <f aca="false">IFERROR(IF(V409=0,"",ROUNDUP(V409/H409,0)*0.00937),"")</f>
        <v/>
      </c>
      <c r="X409" s="97"/>
      <c r="Y409" s="98"/>
      <c r="AC409" s="99"/>
      <c r="AZ409" s="100" t="s">
        <v>1</v>
      </c>
    </row>
    <row r="410" customFormat="false" ht="27" hidden="false" customHeight="true" outlineLevel="0" collapsed="false">
      <c r="A410" s="85" t="s">
        <v>549</v>
      </c>
      <c r="B410" s="85" t="s">
        <v>550</v>
      </c>
      <c r="C410" s="86" t="n">
        <v>4301011190</v>
      </c>
      <c r="D410" s="87" t="n">
        <v>4607091389098</v>
      </c>
      <c r="E410" s="87"/>
      <c r="F410" s="88" t="n">
        <v>0.4</v>
      </c>
      <c r="G410" s="89" t="n">
        <v>6</v>
      </c>
      <c r="H410" s="88" t="n">
        <v>2.4</v>
      </c>
      <c r="I410" s="88" t="n">
        <v>2.6</v>
      </c>
      <c r="J410" s="89" t="n">
        <v>156</v>
      </c>
      <c r="K410" s="90" t="s">
        <v>123</v>
      </c>
      <c r="L410" s="89" t="n">
        <v>50</v>
      </c>
      <c r="M410" s="91" t="str">
        <f aca="false"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91"/>
      <c r="O410" s="91"/>
      <c r="P410" s="91"/>
      <c r="Q410" s="91"/>
      <c r="R410" s="92"/>
      <c r="S410" s="92"/>
      <c r="T410" s="93" t="s">
        <v>63</v>
      </c>
      <c r="U410" s="94" t="n">
        <v>0</v>
      </c>
      <c r="V410" s="95" t="n">
        <f aca="false">IFERROR(IF(U410="",0,CEILING((U410/$H410),1)*$H410),"")</f>
        <v>0</v>
      </c>
      <c r="W410" s="96" t="str">
        <f aca="false">IFERROR(IF(V410=0,"",ROUNDUP(V410/H410,0)*0.00753),"")</f>
        <v/>
      </c>
      <c r="X410" s="97"/>
      <c r="Y410" s="98"/>
      <c r="AC410" s="99"/>
      <c r="AZ410" s="100" t="s">
        <v>1</v>
      </c>
    </row>
    <row r="411" customFormat="false" ht="27" hidden="false" customHeight="true" outlineLevel="0" collapsed="false">
      <c r="A411" s="85" t="s">
        <v>551</v>
      </c>
      <c r="B411" s="85" t="s">
        <v>552</v>
      </c>
      <c r="C411" s="86" t="n">
        <v>4301011366</v>
      </c>
      <c r="D411" s="87" t="n">
        <v>4607091389982</v>
      </c>
      <c r="E411" s="87"/>
      <c r="F411" s="88" t="n">
        <v>0.6</v>
      </c>
      <c r="G411" s="89" t="n">
        <v>6</v>
      </c>
      <c r="H411" s="88" t="n">
        <v>3.6</v>
      </c>
      <c r="I411" s="88" t="n">
        <v>3.84</v>
      </c>
      <c r="J411" s="89" t="n">
        <v>120</v>
      </c>
      <c r="K411" s="90" t="s">
        <v>96</v>
      </c>
      <c r="L411" s="89" t="n">
        <v>55</v>
      </c>
      <c r="M411" s="91" t="str">
        <f aca="false"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91"/>
      <c r="O411" s="91"/>
      <c r="P411" s="91"/>
      <c r="Q411" s="91"/>
      <c r="R411" s="92"/>
      <c r="S411" s="92"/>
      <c r="T411" s="93" t="s">
        <v>63</v>
      </c>
      <c r="U411" s="94" t="n">
        <v>0</v>
      </c>
      <c r="V411" s="95" t="n">
        <f aca="false">IFERROR(IF(U411="",0,CEILING((U411/$H411),1)*$H411),"")</f>
        <v>0</v>
      </c>
      <c r="W411" s="96" t="str">
        <f aca="false">IFERROR(IF(V411=0,"",ROUNDUP(V411/H411,0)*0.00937),"")</f>
        <v/>
      </c>
      <c r="X411" s="97"/>
      <c r="Y411" s="98"/>
      <c r="AC411" s="99"/>
      <c r="AZ411" s="100" t="s">
        <v>1</v>
      </c>
    </row>
    <row r="412" customFormat="false" ht="12.75" hidden="false" customHeight="false" outlineLevel="0" collapsed="false">
      <c r="A412" s="101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2" t="s">
        <v>64</v>
      </c>
      <c r="N412" s="102"/>
      <c r="O412" s="102"/>
      <c r="P412" s="102"/>
      <c r="Q412" s="102"/>
      <c r="R412" s="102"/>
      <c r="S412" s="102"/>
      <c r="T412" s="103" t="s">
        <v>65</v>
      </c>
      <c r="U412" s="104" t="n">
        <f aca="false">IFERROR(U403/H403,"0")+IFERROR(U404/H404,"0")+IFERROR(U405/H405,"0")+IFERROR(U406/H406,"0")+IFERROR(U407/H407,"0")+IFERROR(U408/H408,"0")+IFERROR(U409/H409,"0")+IFERROR(U410/H410,"0")+IFERROR(U411/H411,"0")</f>
        <v>0</v>
      </c>
      <c r="V412" s="104" t="n">
        <f aca="false">IFERROR(V403/H403,"0")+IFERROR(V404/H404,"0")+IFERROR(V405/H405,"0")+IFERROR(V406/H406,"0")+IFERROR(V407/H407,"0")+IFERROR(V408/H408,"0")+IFERROR(V409/H409,"0")+IFERROR(V410/H410,"0")+IFERROR(V411/H411,"0")</f>
        <v>0</v>
      </c>
      <c r="W412" s="104" t="n">
        <f aca="false"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105"/>
      <c r="Y412" s="105"/>
    </row>
    <row r="413" customFormat="false" ht="12.75" hidden="false" customHeight="false" outlineLevel="0" collapsed="false">
      <c r="A413" s="101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2" t="s">
        <v>64</v>
      </c>
      <c r="N413" s="102"/>
      <c r="O413" s="102"/>
      <c r="P413" s="102"/>
      <c r="Q413" s="102"/>
      <c r="R413" s="102"/>
      <c r="S413" s="102"/>
      <c r="T413" s="103" t="s">
        <v>63</v>
      </c>
      <c r="U413" s="104" t="n">
        <f aca="false">IFERROR(SUM(U403:U411),"0")</f>
        <v>0</v>
      </c>
      <c r="V413" s="104" t="n">
        <f aca="false">IFERROR(SUM(V403:V411),"0")</f>
        <v>0</v>
      </c>
      <c r="W413" s="103"/>
      <c r="X413" s="105"/>
      <c r="Y413" s="105"/>
    </row>
    <row r="414" customFormat="false" ht="14.25" hidden="false" customHeight="true" outlineLevel="0" collapsed="false">
      <c r="A414" s="83" t="s">
        <v>93</v>
      </c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4"/>
      <c r="Y414" s="84"/>
    </row>
    <row r="415" customFormat="false" ht="16.5" hidden="false" customHeight="true" outlineLevel="0" collapsed="false">
      <c r="A415" s="85" t="s">
        <v>553</v>
      </c>
      <c r="B415" s="85" t="s">
        <v>554</v>
      </c>
      <c r="C415" s="86" t="n">
        <v>4301020222</v>
      </c>
      <c r="D415" s="87" t="n">
        <v>4607091388930</v>
      </c>
      <c r="E415" s="87"/>
      <c r="F415" s="88" t="n">
        <v>0.88</v>
      </c>
      <c r="G415" s="89" t="n">
        <v>6</v>
      </c>
      <c r="H415" s="88" t="n">
        <v>5.28</v>
      </c>
      <c r="I415" s="88" t="n">
        <v>5.64</v>
      </c>
      <c r="J415" s="89" t="n">
        <v>104</v>
      </c>
      <c r="K415" s="90" t="s">
        <v>96</v>
      </c>
      <c r="L415" s="89" t="n">
        <v>55</v>
      </c>
      <c r="M415" s="91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91"/>
      <c r="O415" s="91"/>
      <c r="P415" s="91"/>
      <c r="Q415" s="91"/>
      <c r="R415" s="92"/>
      <c r="S415" s="92"/>
      <c r="T415" s="93" t="s">
        <v>63</v>
      </c>
      <c r="U415" s="94" t="n">
        <v>1500</v>
      </c>
      <c r="V415" s="95" t="n">
        <f aca="false">IFERROR(IF(U415="",0,CEILING((U415/$H415),1)*$H415),"")</f>
        <v>1504.8</v>
      </c>
      <c r="W415" s="96" t="n">
        <f aca="false">IFERROR(IF(V415=0,"",ROUNDUP(V415/H415,0)*0.01196),"")</f>
        <v>3.4086</v>
      </c>
      <c r="X415" s="97"/>
      <c r="Y415" s="98"/>
      <c r="AC415" s="99"/>
      <c r="AZ415" s="100" t="s">
        <v>1</v>
      </c>
    </row>
    <row r="416" customFormat="false" ht="16.5" hidden="false" customHeight="true" outlineLevel="0" collapsed="false">
      <c r="A416" s="85" t="s">
        <v>555</v>
      </c>
      <c r="B416" s="85" t="s">
        <v>556</v>
      </c>
      <c r="C416" s="86" t="n">
        <v>4301020206</v>
      </c>
      <c r="D416" s="87" t="n">
        <v>4680115880054</v>
      </c>
      <c r="E416" s="87"/>
      <c r="F416" s="88" t="n">
        <v>0.6</v>
      </c>
      <c r="G416" s="89" t="n">
        <v>6</v>
      </c>
      <c r="H416" s="88" t="n">
        <v>3.6</v>
      </c>
      <c r="I416" s="88" t="n">
        <v>3.84</v>
      </c>
      <c r="J416" s="89" t="n">
        <v>120</v>
      </c>
      <c r="K416" s="90" t="s">
        <v>96</v>
      </c>
      <c r="L416" s="89" t="n">
        <v>55</v>
      </c>
      <c r="M416" s="91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91"/>
      <c r="O416" s="91"/>
      <c r="P416" s="91"/>
      <c r="Q416" s="91"/>
      <c r="R416" s="92"/>
      <c r="S416" s="92"/>
      <c r="T416" s="93" t="s">
        <v>63</v>
      </c>
      <c r="U416" s="94" t="n">
        <v>0</v>
      </c>
      <c r="V416" s="95" t="n">
        <f aca="false">IFERROR(IF(U416="",0,CEILING((U416/$H416),1)*$H416),"")</f>
        <v>0</v>
      </c>
      <c r="W416" s="96" t="str">
        <f aca="false">IFERROR(IF(V416=0,"",ROUNDUP(V416/H416,0)*0.00937),"")</f>
        <v/>
      </c>
      <c r="X416" s="97"/>
      <c r="Y416" s="98"/>
      <c r="AC416" s="99"/>
      <c r="AZ416" s="100" t="s">
        <v>1</v>
      </c>
    </row>
    <row r="417" customFormat="false" ht="12.75" hidden="false" customHeight="false" outlineLevel="0" collapsed="false">
      <c r="A417" s="101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2" t="s">
        <v>64</v>
      </c>
      <c r="N417" s="102"/>
      <c r="O417" s="102"/>
      <c r="P417" s="102"/>
      <c r="Q417" s="102"/>
      <c r="R417" s="102"/>
      <c r="S417" s="102"/>
      <c r="T417" s="103" t="s">
        <v>65</v>
      </c>
      <c r="U417" s="104" t="n">
        <f aca="false">IFERROR(U415/H415,"0")+IFERROR(U416/H416,"0")</f>
        <v>284.090909090909</v>
      </c>
      <c r="V417" s="104" t="n">
        <f aca="false">IFERROR(V415/H415,"0")+IFERROR(V416/H416,"0")</f>
        <v>285</v>
      </c>
      <c r="W417" s="104" t="n">
        <f aca="false">IFERROR(IF(W415="",0,W415),"0")+IFERROR(IF(W416="",0,W416),"0")</f>
        <v>3.4086</v>
      </c>
      <c r="X417" s="105"/>
      <c r="Y417" s="105"/>
    </row>
    <row r="418" customFormat="false" ht="12.75" hidden="false" customHeight="false" outlineLevel="0" collapsed="false">
      <c r="A418" s="101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2" t="s">
        <v>64</v>
      </c>
      <c r="N418" s="102"/>
      <c r="O418" s="102"/>
      <c r="P418" s="102"/>
      <c r="Q418" s="102"/>
      <c r="R418" s="102"/>
      <c r="S418" s="102"/>
      <c r="T418" s="103" t="s">
        <v>63</v>
      </c>
      <c r="U418" s="104" t="n">
        <f aca="false">IFERROR(SUM(U415:U416),"0")</f>
        <v>1500</v>
      </c>
      <c r="V418" s="104" t="n">
        <f aca="false">IFERROR(SUM(V415:V416),"0")</f>
        <v>1504.8</v>
      </c>
      <c r="W418" s="103"/>
      <c r="X418" s="105"/>
      <c r="Y418" s="105"/>
    </row>
    <row r="419" customFormat="false" ht="14.25" hidden="false" customHeight="true" outlineLevel="0" collapsed="false">
      <c r="A419" s="83" t="s">
        <v>59</v>
      </c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4"/>
      <c r="Y419" s="84"/>
    </row>
    <row r="420" customFormat="false" ht="27" hidden="false" customHeight="true" outlineLevel="0" collapsed="false">
      <c r="A420" s="85" t="s">
        <v>557</v>
      </c>
      <c r="B420" s="85" t="s">
        <v>558</v>
      </c>
      <c r="C420" s="86" t="n">
        <v>4301031252</v>
      </c>
      <c r="D420" s="87" t="n">
        <v>4680115883116</v>
      </c>
      <c r="E420" s="87"/>
      <c r="F420" s="88" t="n">
        <v>0.88</v>
      </c>
      <c r="G420" s="89" t="n">
        <v>6</v>
      </c>
      <c r="H420" s="88" t="n">
        <v>5.28</v>
      </c>
      <c r="I420" s="88" t="n">
        <v>5.64</v>
      </c>
      <c r="J420" s="89" t="n">
        <v>104</v>
      </c>
      <c r="K420" s="90" t="s">
        <v>96</v>
      </c>
      <c r="L420" s="89" t="n">
        <v>60</v>
      </c>
      <c r="M420" s="91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91"/>
      <c r="O420" s="91"/>
      <c r="P420" s="91"/>
      <c r="Q420" s="91"/>
      <c r="R420" s="92"/>
      <c r="S420" s="92"/>
      <c r="T420" s="93" t="s">
        <v>63</v>
      </c>
      <c r="U420" s="94" t="n">
        <v>0</v>
      </c>
      <c r="V420" s="95" t="n">
        <f aca="false">IFERROR(IF(U420="",0,CEILING((U420/$H420),1)*$H420),"")</f>
        <v>0</v>
      </c>
      <c r="W420" s="96" t="str">
        <f aca="false">IFERROR(IF(V420=0,"",ROUNDUP(V420/H420,0)*0.01196),"")</f>
        <v/>
      </c>
      <c r="X420" s="97"/>
      <c r="Y420" s="98"/>
      <c r="AC420" s="99"/>
      <c r="AZ420" s="100" t="s">
        <v>1</v>
      </c>
    </row>
    <row r="421" customFormat="false" ht="27" hidden="false" customHeight="true" outlineLevel="0" collapsed="false">
      <c r="A421" s="85" t="s">
        <v>559</v>
      </c>
      <c r="B421" s="85" t="s">
        <v>560</v>
      </c>
      <c r="C421" s="86" t="n">
        <v>4301031248</v>
      </c>
      <c r="D421" s="87" t="n">
        <v>4680115883093</v>
      </c>
      <c r="E421" s="87"/>
      <c r="F421" s="88" t="n">
        <v>0.88</v>
      </c>
      <c r="G421" s="89" t="n">
        <v>6</v>
      </c>
      <c r="H421" s="88" t="n">
        <v>5.28</v>
      </c>
      <c r="I421" s="88" t="n">
        <v>5.64</v>
      </c>
      <c r="J421" s="89" t="n">
        <v>104</v>
      </c>
      <c r="K421" s="90" t="s">
        <v>62</v>
      </c>
      <c r="L421" s="89" t="n">
        <v>60</v>
      </c>
      <c r="M421" s="91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91"/>
      <c r="O421" s="91"/>
      <c r="P421" s="91"/>
      <c r="Q421" s="91"/>
      <c r="R421" s="92"/>
      <c r="S421" s="92"/>
      <c r="T421" s="93" t="s">
        <v>63</v>
      </c>
      <c r="U421" s="94" t="n">
        <v>0</v>
      </c>
      <c r="V421" s="95" t="n">
        <f aca="false">IFERROR(IF(U421="",0,CEILING((U421/$H421),1)*$H421),"")</f>
        <v>0</v>
      </c>
      <c r="W421" s="96" t="str">
        <f aca="false">IFERROR(IF(V421=0,"",ROUNDUP(V421/H421,0)*0.01196),"")</f>
        <v/>
      </c>
      <c r="X421" s="97"/>
      <c r="Y421" s="98"/>
      <c r="AC421" s="99"/>
      <c r="AZ421" s="100" t="s">
        <v>1</v>
      </c>
    </row>
    <row r="422" customFormat="false" ht="27" hidden="false" customHeight="true" outlineLevel="0" collapsed="false">
      <c r="A422" s="85" t="s">
        <v>561</v>
      </c>
      <c r="B422" s="85" t="s">
        <v>562</v>
      </c>
      <c r="C422" s="86" t="n">
        <v>4301031250</v>
      </c>
      <c r="D422" s="87" t="n">
        <v>4680115883109</v>
      </c>
      <c r="E422" s="87"/>
      <c r="F422" s="88" t="n">
        <v>0.88</v>
      </c>
      <c r="G422" s="89" t="n">
        <v>6</v>
      </c>
      <c r="H422" s="88" t="n">
        <v>5.28</v>
      </c>
      <c r="I422" s="88" t="n">
        <v>5.64</v>
      </c>
      <c r="J422" s="89" t="n">
        <v>104</v>
      </c>
      <c r="K422" s="90" t="s">
        <v>62</v>
      </c>
      <c r="L422" s="89" t="n">
        <v>60</v>
      </c>
      <c r="M422" s="91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91"/>
      <c r="O422" s="91"/>
      <c r="P422" s="91"/>
      <c r="Q422" s="91"/>
      <c r="R422" s="92"/>
      <c r="S422" s="92"/>
      <c r="T422" s="93" t="s">
        <v>63</v>
      </c>
      <c r="U422" s="94" t="n">
        <v>0</v>
      </c>
      <c r="V422" s="95" t="n">
        <f aca="false">IFERROR(IF(U422="",0,CEILING((U422/$H422),1)*$H422),"")</f>
        <v>0</v>
      </c>
      <c r="W422" s="96" t="str">
        <f aca="false">IFERROR(IF(V422=0,"",ROUNDUP(V422/H422,0)*0.01196),"")</f>
        <v/>
      </c>
      <c r="X422" s="97"/>
      <c r="Y422" s="98"/>
      <c r="AC422" s="99"/>
      <c r="AZ422" s="100" t="s">
        <v>1</v>
      </c>
    </row>
    <row r="423" customFormat="false" ht="27" hidden="false" customHeight="true" outlineLevel="0" collapsed="false">
      <c r="A423" s="85" t="s">
        <v>563</v>
      </c>
      <c r="B423" s="85" t="s">
        <v>564</v>
      </c>
      <c r="C423" s="86" t="n">
        <v>4301031249</v>
      </c>
      <c r="D423" s="87" t="n">
        <v>4680115882072</v>
      </c>
      <c r="E423" s="87"/>
      <c r="F423" s="88" t="n">
        <v>0.6</v>
      </c>
      <c r="G423" s="89" t="n">
        <v>6</v>
      </c>
      <c r="H423" s="88" t="n">
        <v>3.6</v>
      </c>
      <c r="I423" s="88" t="n">
        <v>3.84</v>
      </c>
      <c r="J423" s="89" t="n">
        <v>120</v>
      </c>
      <c r="K423" s="90" t="s">
        <v>96</v>
      </c>
      <c r="L423" s="89" t="n">
        <v>60</v>
      </c>
      <c r="M423" s="106" t="s">
        <v>565</v>
      </c>
      <c r="N423" s="106"/>
      <c r="O423" s="106"/>
      <c r="P423" s="106"/>
      <c r="Q423" s="106"/>
      <c r="R423" s="92"/>
      <c r="S423" s="92"/>
      <c r="T423" s="93" t="s">
        <v>63</v>
      </c>
      <c r="U423" s="94" t="n">
        <v>0</v>
      </c>
      <c r="V423" s="95" t="n">
        <f aca="false">IFERROR(IF(U423="",0,CEILING((U423/$H423),1)*$H423),"")</f>
        <v>0</v>
      </c>
      <c r="W423" s="96" t="str">
        <f aca="false">IFERROR(IF(V423=0,"",ROUNDUP(V423/H423,0)*0.00937),"")</f>
        <v/>
      </c>
      <c r="X423" s="97"/>
      <c r="Y423" s="98"/>
      <c r="AC423" s="99"/>
      <c r="AZ423" s="100" t="s">
        <v>1</v>
      </c>
    </row>
    <row r="424" customFormat="false" ht="27" hidden="false" customHeight="true" outlineLevel="0" collapsed="false">
      <c r="A424" s="85" t="s">
        <v>566</v>
      </c>
      <c r="B424" s="85" t="s">
        <v>567</v>
      </c>
      <c r="C424" s="86" t="n">
        <v>4301031251</v>
      </c>
      <c r="D424" s="87" t="n">
        <v>4680115882102</v>
      </c>
      <c r="E424" s="87"/>
      <c r="F424" s="88" t="n">
        <v>0.6</v>
      </c>
      <c r="G424" s="89" t="n">
        <v>6</v>
      </c>
      <c r="H424" s="88" t="n">
        <v>3.6</v>
      </c>
      <c r="I424" s="88" t="n">
        <v>3.81</v>
      </c>
      <c r="J424" s="89" t="n">
        <v>120</v>
      </c>
      <c r="K424" s="90" t="s">
        <v>62</v>
      </c>
      <c r="L424" s="89" t="n">
        <v>60</v>
      </c>
      <c r="M424" s="106" t="s">
        <v>568</v>
      </c>
      <c r="N424" s="106"/>
      <c r="O424" s="106"/>
      <c r="P424" s="106"/>
      <c r="Q424" s="106"/>
      <c r="R424" s="92"/>
      <c r="S424" s="92"/>
      <c r="T424" s="93" t="s">
        <v>63</v>
      </c>
      <c r="U424" s="94" t="n">
        <v>0</v>
      </c>
      <c r="V424" s="95" t="n">
        <f aca="false">IFERROR(IF(U424="",0,CEILING((U424/$H424),1)*$H424),"")</f>
        <v>0</v>
      </c>
      <c r="W424" s="96" t="str">
        <f aca="false">IFERROR(IF(V424=0,"",ROUNDUP(V424/H424,0)*0.00937),"")</f>
        <v/>
      </c>
      <c r="X424" s="97"/>
      <c r="Y424" s="98"/>
      <c r="AC424" s="99"/>
      <c r="AZ424" s="100" t="s">
        <v>1</v>
      </c>
    </row>
    <row r="425" customFormat="false" ht="27" hidden="false" customHeight="true" outlineLevel="0" collapsed="false">
      <c r="A425" s="85" t="s">
        <v>569</v>
      </c>
      <c r="B425" s="85" t="s">
        <v>570</v>
      </c>
      <c r="C425" s="86" t="n">
        <v>4301031253</v>
      </c>
      <c r="D425" s="87" t="n">
        <v>4680115882096</v>
      </c>
      <c r="E425" s="87"/>
      <c r="F425" s="88" t="n">
        <v>0.6</v>
      </c>
      <c r="G425" s="89" t="n">
        <v>6</v>
      </c>
      <c r="H425" s="88" t="n">
        <v>3.6</v>
      </c>
      <c r="I425" s="88" t="n">
        <v>3.81</v>
      </c>
      <c r="J425" s="89" t="n">
        <v>120</v>
      </c>
      <c r="K425" s="90" t="s">
        <v>62</v>
      </c>
      <c r="L425" s="89" t="n">
        <v>60</v>
      </c>
      <c r="M425" s="106" t="s">
        <v>571</v>
      </c>
      <c r="N425" s="106"/>
      <c r="O425" s="106"/>
      <c r="P425" s="106"/>
      <c r="Q425" s="106"/>
      <c r="R425" s="92"/>
      <c r="S425" s="92"/>
      <c r="T425" s="93" t="s">
        <v>63</v>
      </c>
      <c r="U425" s="94" t="n">
        <v>0</v>
      </c>
      <c r="V425" s="95" t="n">
        <f aca="false">IFERROR(IF(U425="",0,CEILING((U425/$H425),1)*$H425),"")</f>
        <v>0</v>
      </c>
      <c r="W425" s="96" t="str">
        <f aca="false">IFERROR(IF(V425=0,"",ROUNDUP(V425/H425,0)*0.00937),"")</f>
        <v/>
      </c>
      <c r="X425" s="97"/>
      <c r="Y425" s="98"/>
      <c r="AC425" s="99"/>
      <c r="AZ425" s="100" t="s">
        <v>1</v>
      </c>
    </row>
    <row r="426" customFormat="false" ht="12.75" hidden="false" customHeight="false" outlineLevel="0" collapsed="false">
      <c r="A426" s="101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2" t="s">
        <v>64</v>
      </c>
      <c r="N426" s="102"/>
      <c r="O426" s="102"/>
      <c r="P426" s="102"/>
      <c r="Q426" s="102"/>
      <c r="R426" s="102"/>
      <c r="S426" s="102"/>
      <c r="T426" s="103" t="s">
        <v>65</v>
      </c>
      <c r="U426" s="104" t="n">
        <f aca="false">IFERROR(U420/H420,"0")+IFERROR(U421/H421,"0")+IFERROR(U422/H422,"0")+IFERROR(U423/H423,"0")+IFERROR(U424/H424,"0")+IFERROR(U425/H425,"0")</f>
        <v>0</v>
      </c>
      <c r="V426" s="104" t="n">
        <f aca="false">IFERROR(V420/H420,"0")+IFERROR(V421/H421,"0")+IFERROR(V422/H422,"0")+IFERROR(V423/H423,"0")+IFERROR(V424/H424,"0")+IFERROR(V425/H425,"0")</f>
        <v>0</v>
      </c>
      <c r="W426" s="104" t="n">
        <f aca="false">IFERROR(IF(W420="",0,W420),"0")+IFERROR(IF(W421="",0,W421),"0")+IFERROR(IF(W422="",0,W422),"0")+IFERROR(IF(W423="",0,W423),"0")+IFERROR(IF(W424="",0,W424),"0")+IFERROR(IF(W425="",0,W425),"0")</f>
        <v>0</v>
      </c>
      <c r="X426" s="105"/>
      <c r="Y426" s="105"/>
    </row>
    <row r="427" customFormat="false" ht="12.75" hidden="false" customHeight="false" outlineLevel="0" collapsed="false">
      <c r="A427" s="101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2" t="s">
        <v>64</v>
      </c>
      <c r="N427" s="102"/>
      <c r="O427" s="102"/>
      <c r="P427" s="102"/>
      <c r="Q427" s="102"/>
      <c r="R427" s="102"/>
      <c r="S427" s="102"/>
      <c r="T427" s="103" t="s">
        <v>63</v>
      </c>
      <c r="U427" s="104" t="n">
        <f aca="false">IFERROR(SUM(U420:U425),"0")</f>
        <v>0</v>
      </c>
      <c r="V427" s="104" t="n">
        <f aca="false">IFERROR(SUM(V420:V425),"0")</f>
        <v>0</v>
      </c>
      <c r="W427" s="103"/>
      <c r="X427" s="105"/>
      <c r="Y427" s="105"/>
    </row>
    <row r="428" customFormat="false" ht="14.25" hidden="false" customHeight="true" outlineLevel="0" collapsed="false">
      <c r="A428" s="83" t="s">
        <v>66</v>
      </c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4"/>
      <c r="Y428" s="84"/>
    </row>
    <row r="429" customFormat="false" ht="16.5" hidden="false" customHeight="true" outlineLevel="0" collapsed="false">
      <c r="A429" s="85" t="s">
        <v>572</v>
      </c>
      <c r="B429" s="85" t="s">
        <v>573</v>
      </c>
      <c r="C429" s="86" t="n">
        <v>4301051230</v>
      </c>
      <c r="D429" s="87" t="n">
        <v>4607091383409</v>
      </c>
      <c r="E429" s="87"/>
      <c r="F429" s="88" t="n">
        <v>1.3</v>
      </c>
      <c r="G429" s="89" t="n">
        <v>6</v>
      </c>
      <c r="H429" s="88" t="n">
        <v>7.8</v>
      </c>
      <c r="I429" s="88" t="n">
        <v>8.346</v>
      </c>
      <c r="J429" s="89" t="n">
        <v>56</v>
      </c>
      <c r="K429" s="90" t="s">
        <v>62</v>
      </c>
      <c r="L429" s="89" t="n">
        <v>45</v>
      </c>
      <c r="M429" s="91" t="str">
        <f aca="false"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91"/>
      <c r="O429" s="91"/>
      <c r="P429" s="91"/>
      <c r="Q429" s="91"/>
      <c r="R429" s="92"/>
      <c r="S429" s="92"/>
      <c r="T429" s="93" t="s">
        <v>63</v>
      </c>
      <c r="U429" s="94" t="n">
        <v>0</v>
      </c>
      <c r="V429" s="95" t="n">
        <f aca="false">IFERROR(IF(U429="",0,CEILING((U429/$H429),1)*$H429),"")</f>
        <v>0</v>
      </c>
      <c r="W429" s="96" t="str">
        <f aca="false">IFERROR(IF(V429=0,"",ROUNDUP(V429/H429,0)*0.02175),"")</f>
        <v/>
      </c>
      <c r="X429" s="97"/>
      <c r="Y429" s="98"/>
      <c r="AC429" s="99"/>
      <c r="AZ429" s="100" t="s">
        <v>1</v>
      </c>
    </row>
    <row r="430" customFormat="false" ht="16.5" hidden="false" customHeight="true" outlineLevel="0" collapsed="false">
      <c r="A430" s="85" t="s">
        <v>574</v>
      </c>
      <c r="B430" s="85" t="s">
        <v>575</v>
      </c>
      <c r="C430" s="86" t="n">
        <v>4301051231</v>
      </c>
      <c r="D430" s="87" t="n">
        <v>4607091383416</v>
      </c>
      <c r="E430" s="87"/>
      <c r="F430" s="88" t="n">
        <v>1.3</v>
      </c>
      <c r="G430" s="89" t="n">
        <v>6</v>
      </c>
      <c r="H430" s="88" t="n">
        <v>7.8</v>
      </c>
      <c r="I430" s="88" t="n">
        <v>8.346</v>
      </c>
      <c r="J430" s="89" t="n">
        <v>56</v>
      </c>
      <c r="K430" s="90" t="s">
        <v>62</v>
      </c>
      <c r="L430" s="89" t="n">
        <v>45</v>
      </c>
      <c r="M430" s="91" t="str">
        <f aca="false"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91"/>
      <c r="O430" s="91"/>
      <c r="P430" s="91"/>
      <c r="Q430" s="91"/>
      <c r="R430" s="92"/>
      <c r="S430" s="92"/>
      <c r="T430" s="93" t="s">
        <v>63</v>
      </c>
      <c r="U430" s="94" t="n">
        <v>0</v>
      </c>
      <c r="V430" s="95" t="n">
        <f aca="false">IFERROR(IF(U430="",0,CEILING((U430/$H430),1)*$H430),"")</f>
        <v>0</v>
      </c>
      <c r="W430" s="96" t="str">
        <f aca="false">IFERROR(IF(V430=0,"",ROUNDUP(V430/H430,0)*0.02175),"")</f>
        <v/>
      </c>
      <c r="X430" s="97"/>
      <c r="Y430" s="98"/>
      <c r="AC430" s="99"/>
      <c r="AZ430" s="100" t="s">
        <v>1</v>
      </c>
    </row>
    <row r="431" customFormat="false" ht="12.75" hidden="false" customHeight="false" outlineLevel="0" collapsed="false">
      <c r="A431" s="101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2" t="s">
        <v>64</v>
      </c>
      <c r="N431" s="102"/>
      <c r="O431" s="102"/>
      <c r="P431" s="102"/>
      <c r="Q431" s="102"/>
      <c r="R431" s="102"/>
      <c r="S431" s="102"/>
      <c r="T431" s="103" t="s">
        <v>65</v>
      </c>
      <c r="U431" s="104" t="n">
        <f aca="false">IFERROR(U429/H429,"0")+IFERROR(U430/H430,"0")</f>
        <v>0</v>
      </c>
      <c r="V431" s="104" t="n">
        <f aca="false">IFERROR(V429/H429,"0")+IFERROR(V430/H430,"0")</f>
        <v>0</v>
      </c>
      <c r="W431" s="104" t="n">
        <f aca="false">IFERROR(IF(W429="",0,W429),"0")+IFERROR(IF(W430="",0,W430),"0")</f>
        <v>0</v>
      </c>
      <c r="X431" s="105"/>
      <c r="Y431" s="105"/>
    </row>
    <row r="432" customFormat="false" ht="12.75" hidden="false" customHeight="false" outlineLevel="0" collapsed="false">
      <c r="A432" s="101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2" t="s">
        <v>64</v>
      </c>
      <c r="N432" s="102"/>
      <c r="O432" s="102"/>
      <c r="P432" s="102"/>
      <c r="Q432" s="102"/>
      <c r="R432" s="102"/>
      <c r="S432" s="102"/>
      <c r="T432" s="103" t="s">
        <v>63</v>
      </c>
      <c r="U432" s="104" t="n">
        <f aca="false">IFERROR(SUM(U429:U430),"0")</f>
        <v>0</v>
      </c>
      <c r="V432" s="104" t="n">
        <f aca="false">IFERROR(SUM(V429:V430),"0")</f>
        <v>0</v>
      </c>
      <c r="W432" s="103"/>
      <c r="X432" s="105"/>
      <c r="Y432" s="105"/>
    </row>
    <row r="433" customFormat="false" ht="27.75" hidden="false" customHeight="true" outlineLevel="0" collapsed="false">
      <c r="A433" s="79" t="s">
        <v>576</v>
      </c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80"/>
      <c r="Y433" s="80"/>
    </row>
    <row r="434" customFormat="false" ht="16.5" hidden="false" customHeight="true" outlineLevel="0" collapsed="false">
      <c r="A434" s="81" t="s">
        <v>577</v>
      </c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2"/>
      <c r="Y434" s="82"/>
    </row>
    <row r="435" customFormat="false" ht="14.25" hidden="false" customHeight="true" outlineLevel="0" collapsed="false">
      <c r="A435" s="83" t="s">
        <v>100</v>
      </c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4"/>
      <c r="Y435" s="84"/>
    </row>
    <row r="436" customFormat="false" ht="27" hidden="false" customHeight="true" outlineLevel="0" collapsed="false">
      <c r="A436" s="85" t="s">
        <v>578</v>
      </c>
      <c r="B436" s="85" t="s">
        <v>579</v>
      </c>
      <c r="C436" s="86" t="n">
        <v>4301011434</v>
      </c>
      <c r="D436" s="87" t="n">
        <v>4680115881099</v>
      </c>
      <c r="E436" s="87"/>
      <c r="F436" s="88" t="n">
        <v>1.5</v>
      </c>
      <c r="G436" s="89" t="n">
        <v>8</v>
      </c>
      <c r="H436" s="88" t="n">
        <v>12</v>
      </c>
      <c r="I436" s="88" t="n">
        <v>12.48</v>
      </c>
      <c r="J436" s="89" t="n">
        <v>56</v>
      </c>
      <c r="K436" s="90" t="s">
        <v>96</v>
      </c>
      <c r="L436" s="89" t="n">
        <v>50</v>
      </c>
      <c r="M436" s="91" t="str">
        <f aca="false"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91"/>
      <c r="O436" s="91"/>
      <c r="P436" s="91"/>
      <c r="Q436" s="91"/>
      <c r="R436" s="92"/>
      <c r="S436" s="92"/>
      <c r="T436" s="93" t="s">
        <v>63</v>
      </c>
      <c r="U436" s="94" t="n">
        <v>0</v>
      </c>
      <c r="V436" s="95" t="n">
        <f aca="false">IFERROR(IF(U436="",0,CEILING((U436/$H436),1)*$H436),"")</f>
        <v>0</v>
      </c>
      <c r="W436" s="96" t="str">
        <f aca="false">IFERROR(IF(V436=0,"",ROUNDUP(V436/H436,0)*0.02175),"")</f>
        <v/>
      </c>
      <c r="X436" s="97"/>
      <c r="Y436" s="98"/>
      <c r="AC436" s="99"/>
      <c r="AZ436" s="100" t="s">
        <v>1</v>
      </c>
    </row>
    <row r="437" customFormat="false" ht="27" hidden="false" customHeight="true" outlineLevel="0" collapsed="false">
      <c r="A437" s="85" t="s">
        <v>580</v>
      </c>
      <c r="B437" s="85" t="s">
        <v>581</v>
      </c>
      <c r="C437" s="86" t="n">
        <v>4301011435</v>
      </c>
      <c r="D437" s="87" t="n">
        <v>4680115881150</v>
      </c>
      <c r="E437" s="87"/>
      <c r="F437" s="88" t="n">
        <v>1.5</v>
      </c>
      <c r="G437" s="89" t="n">
        <v>8</v>
      </c>
      <c r="H437" s="88" t="n">
        <v>12</v>
      </c>
      <c r="I437" s="88" t="n">
        <v>12.48</v>
      </c>
      <c r="J437" s="89" t="n">
        <v>56</v>
      </c>
      <c r="K437" s="90" t="s">
        <v>96</v>
      </c>
      <c r="L437" s="89" t="n">
        <v>50</v>
      </c>
      <c r="M437" s="91" t="str">
        <f aca="false"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91"/>
      <c r="O437" s="91"/>
      <c r="P437" s="91"/>
      <c r="Q437" s="91"/>
      <c r="R437" s="92"/>
      <c r="S437" s="92"/>
      <c r="T437" s="93" t="s">
        <v>63</v>
      </c>
      <c r="U437" s="94" t="n">
        <v>0</v>
      </c>
      <c r="V437" s="95" t="n">
        <f aca="false">IFERROR(IF(U437="",0,CEILING((U437/$H437),1)*$H437),"")</f>
        <v>0</v>
      </c>
      <c r="W437" s="96" t="str">
        <f aca="false">IFERROR(IF(V437=0,"",ROUNDUP(V437/H437,0)*0.02175),"")</f>
        <v/>
      </c>
      <c r="X437" s="97"/>
      <c r="Y437" s="98"/>
      <c r="AC437" s="99"/>
      <c r="AZ437" s="100" t="s">
        <v>1</v>
      </c>
    </row>
    <row r="438" customFormat="false" ht="12.75" hidden="false" customHeight="false" outlineLevel="0" collapsed="false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2" t="s">
        <v>64</v>
      </c>
      <c r="N438" s="102"/>
      <c r="O438" s="102"/>
      <c r="P438" s="102"/>
      <c r="Q438" s="102"/>
      <c r="R438" s="102"/>
      <c r="S438" s="102"/>
      <c r="T438" s="103" t="s">
        <v>65</v>
      </c>
      <c r="U438" s="104" t="n">
        <f aca="false">IFERROR(U436/H436,"0")+IFERROR(U437/H437,"0")</f>
        <v>0</v>
      </c>
      <c r="V438" s="104" t="n">
        <f aca="false">IFERROR(V436/H436,"0")+IFERROR(V437/H437,"0")</f>
        <v>0</v>
      </c>
      <c r="W438" s="104" t="n">
        <f aca="false">IFERROR(IF(W436="",0,W436),"0")+IFERROR(IF(W437="",0,W437),"0")</f>
        <v>0</v>
      </c>
      <c r="X438" s="105"/>
      <c r="Y438" s="105"/>
    </row>
    <row r="439" customFormat="false" ht="12.75" hidden="false" customHeight="false" outlineLevel="0" collapsed="false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2" t="s">
        <v>64</v>
      </c>
      <c r="N439" s="102"/>
      <c r="O439" s="102"/>
      <c r="P439" s="102"/>
      <c r="Q439" s="102"/>
      <c r="R439" s="102"/>
      <c r="S439" s="102"/>
      <c r="T439" s="103" t="s">
        <v>63</v>
      </c>
      <c r="U439" s="104" t="n">
        <f aca="false">IFERROR(SUM(U436:U437),"0")</f>
        <v>0</v>
      </c>
      <c r="V439" s="104" t="n">
        <f aca="false">IFERROR(SUM(V436:V437),"0")</f>
        <v>0</v>
      </c>
      <c r="W439" s="103"/>
      <c r="X439" s="105"/>
      <c r="Y439" s="105"/>
    </row>
    <row r="440" customFormat="false" ht="14.25" hidden="false" customHeight="true" outlineLevel="0" collapsed="false">
      <c r="A440" s="83" t="s">
        <v>93</v>
      </c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4"/>
      <c r="Y440" s="84"/>
    </row>
    <row r="441" customFormat="false" ht="16.5" hidden="false" customHeight="true" outlineLevel="0" collapsed="false">
      <c r="A441" s="85" t="s">
        <v>582</v>
      </c>
      <c r="B441" s="85" t="s">
        <v>583</v>
      </c>
      <c r="C441" s="86" t="n">
        <v>4301020230</v>
      </c>
      <c r="D441" s="87" t="n">
        <v>4680115881112</v>
      </c>
      <c r="E441" s="87"/>
      <c r="F441" s="88" t="n">
        <v>1.35</v>
      </c>
      <c r="G441" s="89" t="n">
        <v>8</v>
      </c>
      <c r="H441" s="88" t="n">
        <v>10.8</v>
      </c>
      <c r="I441" s="88" t="n">
        <v>11.28</v>
      </c>
      <c r="J441" s="89" t="n">
        <v>56</v>
      </c>
      <c r="K441" s="90" t="s">
        <v>96</v>
      </c>
      <c r="L441" s="89" t="n">
        <v>50</v>
      </c>
      <c r="M441" s="91" t="str">
        <f aca="false"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91"/>
      <c r="O441" s="91"/>
      <c r="P441" s="91"/>
      <c r="Q441" s="91"/>
      <c r="R441" s="92"/>
      <c r="S441" s="92"/>
      <c r="T441" s="93" t="s">
        <v>63</v>
      </c>
      <c r="U441" s="94" t="n">
        <v>0</v>
      </c>
      <c r="V441" s="95" t="n">
        <f aca="false">IFERROR(IF(U441="",0,CEILING((U441/$H441),1)*$H441),"")</f>
        <v>0</v>
      </c>
      <c r="W441" s="96" t="str">
        <f aca="false">IFERROR(IF(V441=0,"",ROUNDUP(V441/H441,0)*0.02175),"")</f>
        <v/>
      </c>
      <c r="X441" s="97"/>
      <c r="Y441" s="98"/>
      <c r="AC441" s="99"/>
      <c r="AZ441" s="100" t="s">
        <v>1</v>
      </c>
    </row>
    <row r="442" customFormat="false" ht="27" hidden="false" customHeight="true" outlineLevel="0" collapsed="false">
      <c r="A442" s="85" t="s">
        <v>584</v>
      </c>
      <c r="B442" s="85" t="s">
        <v>585</v>
      </c>
      <c r="C442" s="86" t="n">
        <v>4301020231</v>
      </c>
      <c r="D442" s="87" t="n">
        <v>4680115881129</v>
      </c>
      <c r="E442" s="87"/>
      <c r="F442" s="88" t="n">
        <v>1.8</v>
      </c>
      <c r="G442" s="89" t="n">
        <v>6</v>
      </c>
      <c r="H442" s="88" t="n">
        <v>10.8</v>
      </c>
      <c r="I442" s="88" t="n">
        <v>11.28</v>
      </c>
      <c r="J442" s="89" t="n">
        <v>56</v>
      </c>
      <c r="K442" s="90" t="s">
        <v>96</v>
      </c>
      <c r="L442" s="89" t="n">
        <v>50</v>
      </c>
      <c r="M442" s="91" t="str">
        <f aca="false"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91"/>
      <c r="O442" s="91"/>
      <c r="P442" s="91"/>
      <c r="Q442" s="91"/>
      <c r="R442" s="92"/>
      <c r="S442" s="92"/>
      <c r="T442" s="93" t="s">
        <v>63</v>
      </c>
      <c r="U442" s="94" t="n">
        <v>0</v>
      </c>
      <c r="V442" s="95" t="n">
        <f aca="false">IFERROR(IF(U442="",0,CEILING((U442/$H442),1)*$H442),"")</f>
        <v>0</v>
      </c>
      <c r="W442" s="96" t="str">
        <f aca="false">IFERROR(IF(V442=0,"",ROUNDUP(V442/H442,0)*0.02175),"")</f>
        <v/>
      </c>
      <c r="X442" s="97"/>
      <c r="Y442" s="98"/>
      <c r="AC442" s="99"/>
      <c r="AZ442" s="100" t="s">
        <v>1</v>
      </c>
    </row>
    <row r="443" customFormat="false" ht="12.75" hidden="false" customHeight="false" outlineLevel="0" collapsed="false">
      <c r="A443" s="101"/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2" t="s">
        <v>64</v>
      </c>
      <c r="N443" s="102"/>
      <c r="O443" s="102"/>
      <c r="P443" s="102"/>
      <c r="Q443" s="102"/>
      <c r="R443" s="102"/>
      <c r="S443" s="102"/>
      <c r="T443" s="103" t="s">
        <v>65</v>
      </c>
      <c r="U443" s="104" t="n">
        <f aca="false">IFERROR(U441/H441,"0")+IFERROR(U442/H442,"0")</f>
        <v>0</v>
      </c>
      <c r="V443" s="104" t="n">
        <f aca="false">IFERROR(V441/H441,"0")+IFERROR(V442/H442,"0")</f>
        <v>0</v>
      </c>
      <c r="W443" s="104" t="n">
        <f aca="false">IFERROR(IF(W441="",0,W441),"0")+IFERROR(IF(W442="",0,W442),"0")</f>
        <v>0</v>
      </c>
      <c r="X443" s="105"/>
      <c r="Y443" s="105"/>
    </row>
    <row r="444" customFormat="false" ht="12.75" hidden="false" customHeight="false" outlineLevel="0" collapsed="false">
      <c r="A444" s="101"/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2" t="s">
        <v>64</v>
      </c>
      <c r="N444" s="102"/>
      <c r="O444" s="102"/>
      <c r="P444" s="102"/>
      <c r="Q444" s="102"/>
      <c r="R444" s="102"/>
      <c r="S444" s="102"/>
      <c r="T444" s="103" t="s">
        <v>63</v>
      </c>
      <c r="U444" s="104" t="n">
        <f aca="false">IFERROR(SUM(U441:U442),"0")</f>
        <v>0</v>
      </c>
      <c r="V444" s="104" t="n">
        <f aca="false">IFERROR(SUM(V441:V442),"0")</f>
        <v>0</v>
      </c>
      <c r="W444" s="103"/>
      <c r="X444" s="105"/>
      <c r="Y444" s="105"/>
    </row>
    <row r="445" customFormat="false" ht="14.25" hidden="false" customHeight="true" outlineLevel="0" collapsed="false">
      <c r="A445" s="83" t="s">
        <v>59</v>
      </c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4"/>
      <c r="Y445" s="84"/>
    </row>
    <row r="446" customFormat="false" ht="27" hidden="false" customHeight="true" outlineLevel="0" collapsed="false">
      <c r="A446" s="85" t="s">
        <v>586</v>
      </c>
      <c r="B446" s="85" t="s">
        <v>587</v>
      </c>
      <c r="C446" s="86" t="n">
        <v>4301031192</v>
      </c>
      <c r="D446" s="87" t="n">
        <v>4680115881167</v>
      </c>
      <c r="E446" s="87"/>
      <c r="F446" s="88" t="n">
        <v>0.73</v>
      </c>
      <c r="G446" s="89" t="n">
        <v>6</v>
      </c>
      <c r="H446" s="88" t="n">
        <v>4.38</v>
      </c>
      <c r="I446" s="88" t="n">
        <v>4.64</v>
      </c>
      <c r="J446" s="89" t="n">
        <v>156</v>
      </c>
      <c r="K446" s="90" t="s">
        <v>62</v>
      </c>
      <c r="L446" s="89" t="n">
        <v>40</v>
      </c>
      <c r="M446" s="91" t="str">
        <f aca="false"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91"/>
      <c r="O446" s="91"/>
      <c r="P446" s="91"/>
      <c r="Q446" s="91"/>
      <c r="R446" s="92"/>
      <c r="S446" s="92"/>
      <c r="T446" s="93" t="s">
        <v>63</v>
      </c>
      <c r="U446" s="94" t="n">
        <v>0</v>
      </c>
      <c r="V446" s="95" t="n">
        <f aca="false">IFERROR(IF(U446="",0,CEILING((U446/$H446),1)*$H446),"")</f>
        <v>0</v>
      </c>
      <c r="W446" s="96" t="str">
        <f aca="false">IFERROR(IF(V446=0,"",ROUNDUP(V446/H446,0)*0.00753),"")</f>
        <v/>
      </c>
      <c r="X446" s="97"/>
      <c r="Y446" s="98"/>
      <c r="AC446" s="99"/>
      <c r="AZ446" s="100" t="s">
        <v>1</v>
      </c>
    </row>
    <row r="447" customFormat="false" ht="16.5" hidden="false" customHeight="true" outlineLevel="0" collapsed="false">
      <c r="A447" s="85" t="s">
        <v>588</v>
      </c>
      <c r="B447" s="85" t="s">
        <v>589</v>
      </c>
      <c r="C447" s="86" t="n">
        <v>4301031193</v>
      </c>
      <c r="D447" s="87" t="n">
        <v>4680115881136</v>
      </c>
      <c r="E447" s="87"/>
      <c r="F447" s="88" t="n">
        <v>0.73</v>
      </c>
      <c r="G447" s="89" t="n">
        <v>6</v>
      </c>
      <c r="H447" s="88" t="n">
        <v>4.38</v>
      </c>
      <c r="I447" s="88" t="n">
        <v>4.64</v>
      </c>
      <c r="J447" s="89" t="n">
        <v>156</v>
      </c>
      <c r="K447" s="90" t="s">
        <v>62</v>
      </c>
      <c r="L447" s="89" t="n">
        <v>40</v>
      </c>
      <c r="M447" s="91" t="str">
        <f aca="false"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91"/>
      <c r="O447" s="91"/>
      <c r="P447" s="91"/>
      <c r="Q447" s="91"/>
      <c r="R447" s="92"/>
      <c r="S447" s="92"/>
      <c r="T447" s="93" t="s">
        <v>63</v>
      </c>
      <c r="U447" s="94" t="n">
        <v>0</v>
      </c>
      <c r="V447" s="95" t="n">
        <f aca="false">IFERROR(IF(U447="",0,CEILING((U447/$H447),1)*$H447),"")</f>
        <v>0</v>
      </c>
      <c r="W447" s="96" t="str">
        <f aca="false">IFERROR(IF(V447=0,"",ROUNDUP(V447/H447,0)*0.00753),"")</f>
        <v/>
      </c>
      <c r="X447" s="97"/>
      <c r="Y447" s="98"/>
      <c r="AC447" s="99"/>
      <c r="AZ447" s="100" t="s">
        <v>1</v>
      </c>
    </row>
    <row r="448" customFormat="false" ht="12.75" hidden="false" customHeight="false" outlineLevel="0" collapsed="false">
      <c r="A448" s="101"/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2" t="s">
        <v>64</v>
      </c>
      <c r="N448" s="102"/>
      <c r="O448" s="102"/>
      <c r="P448" s="102"/>
      <c r="Q448" s="102"/>
      <c r="R448" s="102"/>
      <c r="S448" s="102"/>
      <c r="T448" s="103" t="s">
        <v>65</v>
      </c>
      <c r="U448" s="104" t="n">
        <f aca="false">IFERROR(U446/H446,"0")+IFERROR(U447/H447,"0")</f>
        <v>0</v>
      </c>
      <c r="V448" s="104" t="n">
        <f aca="false">IFERROR(V446/H446,"0")+IFERROR(V447/H447,"0")</f>
        <v>0</v>
      </c>
      <c r="W448" s="104" t="n">
        <f aca="false">IFERROR(IF(W446="",0,W446),"0")+IFERROR(IF(W447="",0,W447),"0")</f>
        <v>0</v>
      </c>
      <c r="X448" s="105"/>
      <c r="Y448" s="105"/>
    </row>
    <row r="449" customFormat="false" ht="12.75" hidden="false" customHeight="false" outlineLevel="0" collapsed="false">
      <c r="A449" s="101"/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2" t="s">
        <v>64</v>
      </c>
      <c r="N449" s="102"/>
      <c r="O449" s="102"/>
      <c r="P449" s="102"/>
      <c r="Q449" s="102"/>
      <c r="R449" s="102"/>
      <c r="S449" s="102"/>
      <c r="T449" s="103" t="s">
        <v>63</v>
      </c>
      <c r="U449" s="104" t="n">
        <f aca="false">IFERROR(SUM(U446:U447),"0")</f>
        <v>0</v>
      </c>
      <c r="V449" s="104" t="n">
        <f aca="false">IFERROR(SUM(V446:V447),"0")</f>
        <v>0</v>
      </c>
      <c r="W449" s="103"/>
      <c r="X449" s="105"/>
      <c r="Y449" s="105"/>
    </row>
    <row r="450" customFormat="false" ht="14.25" hidden="false" customHeight="true" outlineLevel="0" collapsed="false">
      <c r="A450" s="83" t="s">
        <v>66</v>
      </c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4"/>
      <c r="Y450" s="84"/>
    </row>
    <row r="451" customFormat="false" ht="27" hidden="false" customHeight="true" outlineLevel="0" collapsed="false">
      <c r="A451" s="85" t="s">
        <v>590</v>
      </c>
      <c r="B451" s="85" t="s">
        <v>591</v>
      </c>
      <c r="C451" s="86" t="n">
        <v>4301051381</v>
      </c>
      <c r="D451" s="87" t="n">
        <v>4680115881068</v>
      </c>
      <c r="E451" s="87"/>
      <c r="F451" s="88" t="n">
        <v>1.3</v>
      </c>
      <c r="G451" s="89" t="n">
        <v>6</v>
      </c>
      <c r="H451" s="88" t="n">
        <v>7.8</v>
      </c>
      <c r="I451" s="88" t="n">
        <v>8.28</v>
      </c>
      <c r="J451" s="89" t="n">
        <v>56</v>
      </c>
      <c r="K451" s="90" t="s">
        <v>62</v>
      </c>
      <c r="L451" s="89" t="n">
        <v>30</v>
      </c>
      <c r="M451" s="91" t="str">
        <f aca="false"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91"/>
      <c r="O451" s="91"/>
      <c r="P451" s="91"/>
      <c r="Q451" s="91"/>
      <c r="R451" s="92"/>
      <c r="S451" s="92"/>
      <c r="T451" s="93" t="s">
        <v>63</v>
      </c>
      <c r="U451" s="94" t="n">
        <v>0</v>
      </c>
      <c r="V451" s="95" t="n">
        <f aca="false">IFERROR(IF(U451="",0,CEILING((U451/$H451),1)*$H451),"")</f>
        <v>0</v>
      </c>
      <c r="W451" s="96" t="str">
        <f aca="false">IFERROR(IF(V451=0,"",ROUNDUP(V451/H451,0)*0.02175),"")</f>
        <v/>
      </c>
      <c r="X451" s="97"/>
      <c r="Y451" s="98"/>
      <c r="AC451" s="99"/>
      <c r="AZ451" s="100" t="s">
        <v>1</v>
      </c>
    </row>
    <row r="452" customFormat="false" ht="27" hidden="false" customHeight="true" outlineLevel="0" collapsed="false">
      <c r="A452" s="85" t="s">
        <v>592</v>
      </c>
      <c r="B452" s="85" t="s">
        <v>593</v>
      </c>
      <c r="C452" s="86" t="n">
        <v>4301051382</v>
      </c>
      <c r="D452" s="87" t="n">
        <v>4680115881075</v>
      </c>
      <c r="E452" s="87"/>
      <c r="F452" s="88" t="n">
        <v>0.5</v>
      </c>
      <c r="G452" s="89" t="n">
        <v>6</v>
      </c>
      <c r="H452" s="88" t="n">
        <v>3</v>
      </c>
      <c r="I452" s="88" t="n">
        <v>3.2</v>
      </c>
      <c r="J452" s="89" t="n">
        <v>156</v>
      </c>
      <c r="K452" s="90" t="s">
        <v>62</v>
      </c>
      <c r="L452" s="89" t="n">
        <v>30</v>
      </c>
      <c r="M452" s="91" t="str">
        <f aca="false"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91"/>
      <c r="O452" s="91"/>
      <c r="P452" s="91"/>
      <c r="Q452" s="91"/>
      <c r="R452" s="92"/>
      <c r="S452" s="92"/>
      <c r="T452" s="93" t="s">
        <v>63</v>
      </c>
      <c r="U452" s="94" t="n">
        <v>0</v>
      </c>
      <c r="V452" s="95" t="n">
        <f aca="false">IFERROR(IF(U452="",0,CEILING((U452/$H452),1)*$H452),"")</f>
        <v>0</v>
      </c>
      <c r="W452" s="96" t="str">
        <f aca="false">IFERROR(IF(V452=0,"",ROUNDUP(V452/H452,0)*0.00753),"")</f>
        <v/>
      </c>
      <c r="X452" s="97"/>
      <c r="Y452" s="98"/>
      <c r="AC452" s="99"/>
      <c r="AZ452" s="100" t="s">
        <v>1</v>
      </c>
    </row>
    <row r="453" customFormat="false" ht="12.75" hidden="false" customHeight="false" outlineLevel="0" collapsed="false">
      <c r="A453" s="101"/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2" t="s">
        <v>64</v>
      </c>
      <c r="N453" s="102"/>
      <c r="O453" s="102"/>
      <c r="P453" s="102"/>
      <c r="Q453" s="102"/>
      <c r="R453" s="102"/>
      <c r="S453" s="102"/>
      <c r="T453" s="103" t="s">
        <v>65</v>
      </c>
      <c r="U453" s="104" t="n">
        <f aca="false">IFERROR(U451/H451,"0")+IFERROR(U452/H452,"0")</f>
        <v>0</v>
      </c>
      <c r="V453" s="104" t="n">
        <f aca="false">IFERROR(V451/H451,"0")+IFERROR(V452/H452,"0")</f>
        <v>0</v>
      </c>
      <c r="W453" s="104" t="n">
        <f aca="false">IFERROR(IF(W451="",0,W451),"0")+IFERROR(IF(W452="",0,W452),"0")</f>
        <v>0</v>
      </c>
      <c r="X453" s="105"/>
      <c r="Y453" s="105"/>
    </row>
    <row r="454" customFormat="false" ht="12.75" hidden="false" customHeight="false" outlineLevel="0" collapsed="false">
      <c r="A454" s="101"/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2" t="s">
        <v>64</v>
      </c>
      <c r="N454" s="102"/>
      <c r="O454" s="102"/>
      <c r="P454" s="102"/>
      <c r="Q454" s="102"/>
      <c r="R454" s="102"/>
      <c r="S454" s="102"/>
      <c r="T454" s="103" t="s">
        <v>63</v>
      </c>
      <c r="U454" s="104" t="n">
        <f aca="false">IFERROR(SUM(U451:U452),"0")</f>
        <v>0</v>
      </c>
      <c r="V454" s="104" t="n">
        <f aca="false">IFERROR(SUM(V451:V452),"0")</f>
        <v>0</v>
      </c>
      <c r="W454" s="103"/>
      <c r="X454" s="105"/>
      <c r="Y454" s="105"/>
    </row>
    <row r="455" customFormat="false" ht="16.5" hidden="false" customHeight="true" outlineLevel="0" collapsed="false">
      <c r="A455" s="81" t="s">
        <v>594</v>
      </c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2"/>
      <c r="Y455" s="82"/>
    </row>
    <row r="456" customFormat="false" ht="14.25" hidden="false" customHeight="true" outlineLevel="0" collapsed="false">
      <c r="A456" s="83" t="s">
        <v>66</v>
      </c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4"/>
      <c r="Y456" s="84"/>
    </row>
    <row r="457" customFormat="false" ht="16.5" hidden="false" customHeight="true" outlineLevel="0" collapsed="false">
      <c r="A457" s="85" t="s">
        <v>595</v>
      </c>
      <c r="B457" s="85" t="s">
        <v>596</v>
      </c>
      <c r="C457" s="86" t="n">
        <v>4301051310</v>
      </c>
      <c r="D457" s="87" t="n">
        <v>4680115880870</v>
      </c>
      <c r="E457" s="87"/>
      <c r="F457" s="88" t="n">
        <v>1.3</v>
      </c>
      <c r="G457" s="89" t="n">
        <v>6</v>
      </c>
      <c r="H457" s="88" t="n">
        <v>7.8</v>
      </c>
      <c r="I457" s="88" t="n">
        <v>8.364</v>
      </c>
      <c r="J457" s="89" t="n">
        <v>56</v>
      </c>
      <c r="K457" s="90" t="s">
        <v>123</v>
      </c>
      <c r="L457" s="89" t="n">
        <v>40</v>
      </c>
      <c r="M457" s="91" t="str">
        <f aca="false"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91"/>
      <c r="O457" s="91"/>
      <c r="P457" s="91"/>
      <c r="Q457" s="91"/>
      <c r="R457" s="92"/>
      <c r="S457" s="92"/>
      <c r="T457" s="93" t="s">
        <v>63</v>
      </c>
      <c r="U457" s="94" t="n">
        <v>0</v>
      </c>
      <c r="V457" s="95" t="n">
        <f aca="false">IFERROR(IF(U457="",0,CEILING((U457/$H457),1)*$H457),"")</f>
        <v>0</v>
      </c>
      <c r="W457" s="96" t="str">
        <f aca="false">IFERROR(IF(V457=0,"",ROUNDUP(V457/H457,0)*0.02175),"")</f>
        <v/>
      </c>
      <c r="X457" s="97"/>
      <c r="Y457" s="98"/>
      <c r="AC457" s="99"/>
      <c r="AZ457" s="100" t="s">
        <v>1</v>
      </c>
    </row>
    <row r="458" customFormat="false" ht="12.75" hidden="false" customHeight="false" outlineLevel="0" collapsed="false">
      <c r="A458" s="101"/>
      <c r="B458" s="101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2" t="s">
        <v>64</v>
      </c>
      <c r="N458" s="102"/>
      <c r="O458" s="102"/>
      <c r="P458" s="102"/>
      <c r="Q458" s="102"/>
      <c r="R458" s="102"/>
      <c r="S458" s="102"/>
      <c r="T458" s="103" t="s">
        <v>65</v>
      </c>
      <c r="U458" s="104" t="n">
        <f aca="false">IFERROR(U457/H457,"0")</f>
        <v>0</v>
      </c>
      <c r="V458" s="104" t="n">
        <f aca="false">IFERROR(V457/H457,"0")</f>
        <v>0</v>
      </c>
      <c r="W458" s="104" t="n">
        <f aca="false">IFERROR(IF(W457="",0,W457),"0")</f>
        <v>0</v>
      </c>
      <c r="X458" s="105"/>
      <c r="Y458" s="105"/>
    </row>
    <row r="459" customFormat="false" ht="12.75" hidden="false" customHeight="false" outlineLevel="0" collapsed="false">
      <c r="A459" s="101"/>
      <c r="B459" s="101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2" t="s">
        <v>64</v>
      </c>
      <c r="N459" s="102"/>
      <c r="O459" s="102"/>
      <c r="P459" s="102"/>
      <c r="Q459" s="102"/>
      <c r="R459" s="102"/>
      <c r="S459" s="102"/>
      <c r="T459" s="103" t="s">
        <v>63</v>
      </c>
      <c r="U459" s="104" t="n">
        <f aca="false">IFERROR(SUM(U457:U457),"0")</f>
        <v>0</v>
      </c>
      <c r="V459" s="104" t="n">
        <f aca="false">IFERROR(SUM(V457:V457),"0")</f>
        <v>0</v>
      </c>
      <c r="W459" s="103"/>
      <c r="X459" s="105"/>
      <c r="Y459" s="105"/>
    </row>
    <row r="460" customFormat="false" ht="15" hidden="false" customHeight="true" outlineLevel="0" collapsed="false">
      <c r="A460" s="107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8" t="s">
        <v>597</v>
      </c>
      <c r="N460" s="108"/>
      <c r="O460" s="108"/>
      <c r="P460" s="108"/>
      <c r="Q460" s="108"/>
      <c r="R460" s="108"/>
      <c r="S460" s="108"/>
      <c r="T460" s="103" t="s">
        <v>63</v>
      </c>
      <c r="U460" s="104" t="n">
        <f aca="false"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7600</v>
      </c>
      <c r="V460" s="104" t="n">
        <f aca="false"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7615.8</v>
      </c>
      <c r="W460" s="103"/>
      <c r="X460" s="105"/>
      <c r="Y460" s="105"/>
    </row>
    <row r="461" customFormat="false" ht="12.75" hidden="false" customHeight="false" outlineLevel="0" collapsed="false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8" t="s">
        <v>598</v>
      </c>
      <c r="N461" s="108"/>
      <c r="O461" s="108"/>
      <c r="P461" s="108"/>
      <c r="Q461" s="108"/>
      <c r="R461" s="108"/>
      <c r="S461" s="108"/>
      <c r="T461" s="103" t="s">
        <v>63</v>
      </c>
      <c r="U461" s="104" t="n">
        <f aca="false"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8031.44195804196</v>
      </c>
      <c r="V461" s="104" t="n">
        <f aca="false"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8048.34</v>
      </c>
      <c r="W461" s="103"/>
      <c r="X461" s="105"/>
      <c r="Y461" s="105"/>
    </row>
    <row r="462" customFormat="false" ht="12.75" hidden="false" customHeight="false" outlineLevel="0" collapsed="false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8" t="s">
        <v>599</v>
      </c>
      <c r="N462" s="108"/>
      <c r="O462" s="108"/>
      <c r="P462" s="108"/>
      <c r="Q462" s="108"/>
      <c r="R462" s="108"/>
      <c r="S462" s="108"/>
      <c r="T462" s="103" t="s">
        <v>600</v>
      </c>
      <c r="U462" s="109" t="n">
        <f aca="false"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15</v>
      </c>
      <c r="V462" s="109" t="n">
        <f aca="false"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15</v>
      </c>
      <c r="W462" s="103"/>
      <c r="X462" s="105"/>
      <c r="Y462" s="105"/>
    </row>
    <row r="463" customFormat="false" ht="12.75" hidden="false" customHeight="false" outlineLevel="0" collapsed="false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8" t="s">
        <v>601</v>
      </c>
      <c r="N463" s="108"/>
      <c r="O463" s="108"/>
      <c r="P463" s="108"/>
      <c r="Q463" s="108"/>
      <c r="R463" s="108"/>
      <c r="S463" s="108"/>
      <c r="T463" s="103" t="s">
        <v>63</v>
      </c>
      <c r="U463" s="104" t="n">
        <f aca="false">GrossWeightTotal+PalletQtyTotal*25</f>
        <v>8406.44195804196</v>
      </c>
      <c r="V463" s="104" t="n">
        <f aca="false">GrossWeightTotalR+PalletQtyTotalR*25</f>
        <v>8423.34</v>
      </c>
      <c r="W463" s="103"/>
      <c r="X463" s="105"/>
      <c r="Y463" s="105"/>
    </row>
    <row r="464" customFormat="false" ht="12.75" hidden="false" customHeight="false" outlineLevel="0" collapsed="false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8" t="s">
        <v>602</v>
      </c>
      <c r="N464" s="108"/>
      <c r="O464" s="108"/>
      <c r="P464" s="108"/>
      <c r="Q464" s="108"/>
      <c r="R464" s="108"/>
      <c r="S464" s="108"/>
      <c r="T464" s="103" t="s">
        <v>600</v>
      </c>
      <c r="U464" s="104" t="n">
        <f aca="false"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895.714840714841</v>
      </c>
      <c r="V464" s="104" t="n">
        <f aca="false"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898</v>
      </c>
      <c r="W464" s="103"/>
      <c r="X464" s="105"/>
      <c r="Y464" s="105"/>
    </row>
    <row r="465" customFormat="false" ht="14.25" hidden="false" customHeight="true" outlineLevel="0" collapsed="false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8" t="s">
        <v>603</v>
      </c>
      <c r="N465" s="108"/>
      <c r="O465" s="108"/>
      <c r="P465" s="108"/>
      <c r="Q465" s="108"/>
      <c r="R465" s="108"/>
      <c r="S465" s="108"/>
      <c r="T465" s="110" t="s">
        <v>604</v>
      </c>
      <c r="U465" s="103"/>
      <c r="V465" s="103"/>
      <c r="W465" s="103" t="n">
        <f aca="false"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16.63255</v>
      </c>
      <c r="X465" s="105"/>
      <c r="Y465" s="105"/>
    </row>
    <row r="466" customFormat="false" ht="13.5" hidden="false" customHeight="true" outlineLevel="0" collapsed="false"/>
    <row r="467" customFormat="false" ht="27" hidden="false" customHeight="true" outlineLevel="0" collapsed="false">
      <c r="A467" s="111" t="s">
        <v>605</v>
      </c>
      <c r="B467" s="112" t="s">
        <v>58</v>
      </c>
      <c r="C467" s="112" t="s">
        <v>91</v>
      </c>
      <c r="D467" s="112"/>
      <c r="E467" s="112"/>
      <c r="F467" s="112"/>
      <c r="G467" s="112" t="s">
        <v>220</v>
      </c>
      <c r="H467" s="112"/>
      <c r="I467" s="112"/>
      <c r="J467" s="112"/>
      <c r="K467" s="112"/>
      <c r="L467" s="112"/>
      <c r="M467" s="112" t="s">
        <v>409</v>
      </c>
      <c r="N467" s="112"/>
      <c r="O467" s="112" t="s">
        <v>456</v>
      </c>
      <c r="P467" s="112"/>
      <c r="Q467" s="112" t="s">
        <v>534</v>
      </c>
      <c r="R467" s="112" t="s">
        <v>576</v>
      </c>
      <c r="S467" s="112"/>
      <c r="T467" s="1"/>
      <c r="Y467" s="6"/>
      <c r="AB467" s="1"/>
    </row>
    <row r="468" customFormat="false" ht="14.25" hidden="false" customHeight="true" outlineLevel="0" collapsed="false">
      <c r="A468" s="113" t="s">
        <v>606</v>
      </c>
      <c r="B468" s="112" t="s">
        <v>58</v>
      </c>
      <c r="C468" s="112" t="s">
        <v>92</v>
      </c>
      <c r="D468" s="112" t="s">
        <v>99</v>
      </c>
      <c r="E468" s="112" t="s">
        <v>91</v>
      </c>
      <c r="F468" s="112" t="s">
        <v>211</v>
      </c>
      <c r="G468" s="112" t="s">
        <v>221</v>
      </c>
      <c r="H468" s="112" t="s">
        <v>228</v>
      </c>
      <c r="I468" s="112" t="s">
        <v>245</v>
      </c>
      <c r="J468" s="112" t="s">
        <v>301</v>
      </c>
      <c r="K468" s="112" t="s">
        <v>377</v>
      </c>
      <c r="L468" s="112" t="s">
        <v>394</v>
      </c>
      <c r="M468" s="112" t="s">
        <v>410</v>
      </c>
      <c r="N468" s="112" t="s">
        <v>433</v>
      </c>
      <c r="O468" s="112" t="s">
        <v>457</v>
      </c>
      <c r="P468" s="112" t="s">
        <v>510</v>
      </c>
      <c r="Q468" s="112" t="s">
        <v>534</v>
      </c>
      <c r="R468" s="112" t="s">
        <v>577</v>
      </c>
      <c r="S468" s="112" t="s">
        <v>594</v>
      </c>
      <c r="T468" s="1"/>
      <c r="Y468" s="6"/>
      <c r="AB468" s="1"/>
    </row>
    <row r="469" customFormat="false" ht="13.5" hidden="false" customHeight="true" outlineLevel="0" collapsed="false">
      <c r="A469" s="113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"/>
      <c r="Y469" s="6"/>
      <c r="AB469" s="1"/>
    </row>
    <row r="470" customFormat="false" ht="18" hidden="false" customHeight="true" outlineLevel="0" collapsed="false">
      <c r="A470" s="111" t="s">
        <v>607</v>
      </c>
      <c r="B470" s="114" t="n">
        <f aca="false">IFERROR(V22*1,"0")+IFERROR(V26*1,"0")+IFERROR(V27*1,"0")+IFERROR(V28*1,"0")+IFERROR(V29*1,"0")+IFERROR(V30*1,"0")+IFERROR(V31*1,"0")+IFERROR(V35*1,"0")+IFERROR(V36*1,"0")+IFERROR(V40*1,"0")</f>
        <v>0</v>
      </c>
      <c r="C470" s="114" t="n">
        <f aca="false">IFERROR(V46*1,"0")+IFERROR(V47*1,"0")</f>
        <v>0</v>
      </c>
      <c r="D470" s="114" t="n">
        <f aca="false">IFERROR(V52*1,"0")+IFERROR(V53*1,"0")+IFERROR(V54*1,"0")</f>
        <v>0</v>
      </c>
      <c r="E470" s="114" t="n">
        <f aca="false"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0" s="114" t="n">
        <f aca="false">IFERROR(V119*1,"0")+IFERROR(V120*1,"0")+IFERROR(V121*1,"0")+IFERROR(V122*1,"0")</f>
        <v>907.2</v>
      </c>
      <c r="G470" s="114" t="n">
        <f aca="false">IFERROR(V128*1,"0")+IFERROR(V129*1,"0")+IFERROR(V130*1,"0")</f>
        <v>0</v>
      </c>
      <c r="H470" s="114" t="n">
        <f aca="false">IFERROR(V135*1,"0")+IFERROR(V136*1,"0")+IFERROR(V137*1,"0")+IFERROR(V138*1,"0")+IFERROR(V139*1,"0")+IFERROR(V140*1,"0")+IFERROR(V141*1,"0")+IFERROR(V142*1,"0")</f>
        <v>0</v>
      </c>
      <c r="I470" s="114" t="n">
        <f aca="false"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0" s="114" t="n">
        <f aca="false"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0</v>
      </c>
      <c r="K470" s="114" t="n">
        <f aca="false">IFERROR(V248*1,"0")+IFERROR(V249*1,"0")+IFERROR(V250*1,"0")+IFERROR(V251*1,"0")+IFERROR(V252*1,"0")+IFERROR(V253*1,"0")+IFERROR(V254*1,"0")+IFERROR(V258*1,"0")+IFERROR(V259*1,"0")</f>
        <v>0</v>
      </c>
      <c r="L470" s="114" t="n">
        <f aca="false">IFERROR(V264*1,"0")+IFERROR(V265*1,"0")+IFERROR(V269*1,"0")+IFERROR(V270*1,"0")+IFERROR(V271*1,"0")+IFERROR(V275*1,"0")+IFERROR(V279*1,"0")</f>
        <v>0</v>
      </c>
      <c r="M470" s="114" t="n">
        <f aca="false">IFERROR(V285*1,"0")+IFERROR(V286*1,"0")+IFERROR(V287*1,"0")+IFERROR(V288*1,"0")+IFERROR(V289*1,"0")+IFERROR(V290*1,"0")+IFERROR(V291*1,"0")+IFERROR(V292*1,"0")+IFERROR(V296*1,"0")+IFERROR(V297*1,"0")+IFERROR(V301*1,"0")+IFERROR(V305*1,"0")</f>
        <v>2700</v>
      </c>
      <c r="N470" s="114" t="n">
        <f aca="false">IFERROR(V310*1,"0")+IFERROR(V311*1,"0")+IFERROR(V312*1,"0")+IFERROR(V313*1,"0")+IFERROR(V317*1,"0")+IFERROR(V318*1,"0")+IFERROR(V322*1,"0")+IFERROR(V323*1,"0")+IFERROR(V324*1,"0")+IFERROR(V325*1,"0")+IFERROR(V329*1,"0")</f>
        <v>2503.8</v>
      </c>
      <c r="O470" s="114" t="n">
        <f aca="false"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114" t="n">
        <f aca="false">IFERROR(V378*1,"0")+IFERROR(V379*1,"0")+IFERROR(V383*1,"0")+IFERROR(V384*1,"0")+IFERROR(V385*1,"0")+IFERROR(V386*1,"0")+IFERROR(V387*1,"0")+IFERROR(V388*1,"0")+IFERROR(V389*1,"0")+IFERROR(V393*1,"0")+IFERROR(V397*1,"0")</f>
        <v>0</v>
      </c>
      <c r="Q470" s="114" t="n">
        <f aca="false"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1504.8</v>
      </c>
      <c r="R470" s="114" t="n">
        <f aca="false">IFERROR(V436*1,"0")+IFERROR(V437*1,"0")+IFERROR(V441*1,"0")+IFERROR(V442*1,"0")+IFERROR(V446*1,"0")+IFERROR(V447*1,"0")+IFERROR(V451*1,"0")+IFERROR(V452*1,"0")</f>
        <v>0</v>
      </c>
      <c r="S470" s="114" t="n">
        <f aca="false">IFERROR(V457*1,"0")</f>
        <v>0</v>
      </c>
      <c r="T470" s="1"/>
      <c r="Y470" s="6"/>
      <c r="AB470" s="1"/>
    </row>
  </sheetData>
  <sheetProtection algorithmName="SHA-512" hashValue="VDgeViEU+4yR7A+RFWl0lXwcR4YGg2PnnKMHR5PgVzu/soOqP2ky5875EKBbG5755mtHLktdqb3J/mkz7YfyYQ==" saltValue="TmxtMoId7g1MRN9MPRLmxQ==" spinCount="100000" sheet="true" objects="true" scenarios="true" sort="false" autoFilter="false" pivotTables="false"/>
  <autoFilter ref="B18:W18"/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A43:W43"/>
    <mergeCell ref="A44:W44"/>
    <mergeCell ref="A45:W45"/>
    <mergeCell ref="D46:E46"/>
    <mergeCell ref="M46:Q46"/>
    <mergeCell ref="D47:E47"/>
    <mergeCell ref="M47:Q47"/>
    <mergeCell ref="A48:L49"/>
    <mergeCell ref="M48:S48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A55:L56"/>
    <mergeCell ref="M55:S55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A75:L76"/>
    <mergeCell ref="M75:S75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A84:L85"/>
    <mergeCell ref="M84:S84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A96:L97"/>
    <mergeCell ref="M96:S96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A107:L108"/>
    <mergeCell ref="M107:S107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A115:L116"/>
    <mergeCell ref="M115:S115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A123:L124"/>
    <mergeCell ref="M123:S123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A131:L132"/>
    <mergeCell ref="M131:S131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A143:L144"/>
    <mergeCell ref="M143:S143"/>
    <mergeCell ref="M144:S144"/>
    <mergeCell ref="A145:W145"/>
    <mergeCell ref="A146:W146"/>
    <mergeCell ref="D147:E147"/>
    <mergeCell ref="M147:Q147"/>
    <mergeCell ref="D148:E148"/>
    <mergeCell ref="M148:Q148"/>
    <mergeCell ref="A149:L150"/>
    <mergeCell ref="M149:S149"/>
    <mergeCell ref="M150:S150"/>
    <mergeCell ref="A151:W151"/>
    <mergeCell ref="D152:E152"/>
    <mergeCell ref="M152:Q152"/>
    <mergeCell ref="D153:E153"/>
    <mergeCell ref="M153:Q153"/>
    <mergeCell ref="A154:L155"/>
    <mergeCell ref="M154:S154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A161:L162"/>
    <mergeCell ref="M161:S161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A181:L182"/>
    <mergeCell ref="M181:S181"/>
    <mergeCell ref="M182:S182"/>
    <mergeCell ref="A183:W183"/>
    <mergeCell ref="D184:E184"/>
    <mergeCell ref="M184:Q184"/>
    <mergeCell ref="D185:E185"/>
    <mergeCell ref="M185:Q185"/>
    <mergeCell ref="A186:L187"/>
    <mergeCell ref="M186:S186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A205:L206"/>
    <mergeCell ref="M205:S205"/>
    <mergeCell ref="M206:S206"/>
    <mergeCell ref="A207:W207"/>
    <mergeCell ref="D208:E208"/>
    <mergeCell ref="M208:Q208"/>
    <mergeCell ref="A209:L210"/>
    <mergeCell ref="M209:S209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A216:L217"/>
    <mergeCell ref="M216:S216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A225:L226"/>
    <mergeCell ref="M225:S225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A232:L233"/>
    <mergeCell ref="M232:S232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A238:L239"/>
    <mergeCell ref="M238:S238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A244:L245"/>
    <mergeCell ref="M244:S244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A255:L256"/>
    <mergeCell ref="M255:S255"/>
    <mergeCell ref="M256:S256"/>
    <mergeCell ref="A257:W257"/>
    <mergeCell ref="D258:E258"/>
    <mergeCell ref="M258:Q258"/>
    <mergeCell ref="D259:E259"/>
    <mergeCell ref="M259:Q259"/>
    <mergeCell ref="A260:L261"/>
    <mergeCell ref="M260:S260"/>
    <mergeCell ref="M261:S261"/>
    <mergeCell ref="A262:W262"/>
    <mergeCell ref="A263:W263"/>
    <mergeCell ref="D264:E264"/>
    <mergeCell ref="M264:Q264"/>
    <mergeCell ref="D265:E265"/>
    <mergeCell ref="M265:Q265"/>
    <mergeCell ref="A266:L267"/>
    <mergeCell ref="M266:S266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A272:L273"/>
    <mergeCell ref="M272:S272"/>
    <mergeCell ref="M273:S273"/>
    <mergeCell ref="A274:W274"/>
    <mergeCell ref="D275:E275"/>
    <mergeCell ref="M275:Q275"/>
    <mergeCell ref="A276:L277"/>
    <mergeCell ref="M276:S276"/>
    <mergeCell ref="M277:S277"/>
    <mergeCell ref="A278:W278"/>
    <mergeCell ref="D279:E279"/>
    <mergeCell ref="M279:Q279"/>
    <mergeCell ref="A280:L281"/>
    <mergeCell ref="M280:S280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93:L294"/>
    <mergeCell ref="M293:S293"/>
    <mergeCell ref="M294:S294"/>
    <mergeCell ref="A295:W295"/>
    <mergeCell ref="D296:E296"/>
    <mergeCell ref="M296:Q296"/>
    <mergeCell ref="D297:E297"/>
    <mergeCell ref="M297:Q297"/>
    <mergeCell ref="A298:L299"/>
    <mergeCell ref="M298:S298"/>
    <mergeCell ref="M299:S299"/>
    <mergeCell ref="A300:W300"/>
    <mergeCell ref="D301:E301"/>
    <mergeCell ref="M301:Q301"/>
    <mergeCell ref="A302:L303"/>
    <mergeCell ref="M302:S302"/>
    <mergeCell ref="M303:S303"/>
    <mergeCell ref="A304:W304"/>
    <mergeCell ref="D305:E305"/>
    <mergeCell ref="M305:Q305"/>
    <mergeCell ref="A306:L307"/>
    <mergeCell ref="M306:S306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A314:L315"/>
    <mergeCell ref="M314:S314"/>
    <mergeCell ref="M315:S315"/>
    <mergeCell ref="A316:W316"/>
    <mergeCell ref="D317:E317"/>
    <mergeCell ref="M317:Q317"/>
    <mergeCell ref="D318:E318"/>
    <mergeCell ref="M318:Q318"/>
    <mergeCell ref="A319:L320"/>
    <mergeCell ref="M319:S319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A330:L331"/>
    <mergeCell ref="M330:S330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A337:L338"/>
    <mergeCell ref="M337:S337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A353:L354"/>
    <mergeCell ref="M353:S353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A360:L361"/>
    <mergeCell ref="M360:S360"/>
    <mergeCell ref="M361:S361"/>
    <mergeCell ref="A362:W362"/>
    <mergeCell ref="D363:E363"/>
    <mergeCell ref="M363:Q363"/>
    <mergeCell ref="A364:L365"/>
    <mergeCell ref="M364:S364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A370:L371"/>
    <mergeCell ref="M370:S370"/>
    <mergeCell ref="M371:S371"/>
    <mergeCell ref="A372:W372"/>
    <mergeCell ref="D373:E373"/>
    <mergeCell ref="M373:Q373"/>
    <mergeCell ref="A374:L375"/>
    <mergeCell ref="M374:S374"/>
    <mergeCell ref="M375:S375"/>
    <mergeCell ref="A376:W376"/>
    <mergeCell ref="A377:W377"/>
    <mergeCell ref="D378:E378"/>
    <mergeCell ref="M378:Q378"/>
    <mergeCell ref="D379:E379"/>
    <mergeCell ref="M379:Q379"/>
    <mergeCell ref="A380:L381"/>
    <mergeCell ref="M380:S380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90:L391"/>
    <mergeCell ref="M390:S390"/>
    <mergeCell ref="M391:S391"/>
    <mergeCell ref="A392:W392"/>
    <mergeCell ref="D393:E393"/>
    <mergeCell ref="M393:Q393"/>
    <mergeCell ref="A394:L395"/>
    <mergeCell ref="M394:S394"/>
    <mergeCell ref="M395:S395"/>
    <mergeCell ref="A396:W396"/>
    <mergeCell ref="D397:E397"/>
    <mergeCell ref="M397:Q397"/>
    <mergeCell ref="A398:L399"/>
    <mergeCell ref="M398:S398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12:L413"/>
    <mergeCell ref="M412:S412"/>
    <mergeCell ref="M413:S413"/>
    <mergeCell ref="A414:W414"/>
    <mergeCell ref="D415:E415"/>
    <mergeCell ref="M415:Q415"/>
    <mergeCell ref="D416:E416"/>
    <mergeCell ref="M416:Q416"/>
    <mergeCell ref="A417:L418"/>
    <mergeCell ref="M417:S417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A426:L427"/>
    <mergeCell ref="M426:S426"/>
    <mergeCell ref="M427:S427"/>
    <mergeCell ref="A428:W428"/>
    <mergeCell ref="D429:E429"/>
    <mergeCell ref="M429:Q429"/>
    <mergeCell ref="D430:E430"/>
    <mergeCell ref="M430:Q430"/>
    <mergeCell ref="A431:L432"/>
    <mergeCell ref="M431:S431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A438:L439"/>
    <mergeCell ref="M438:S438"/>
    <mergeCell ref="M439:S439"/>
    <mergeCell ref="A440:W440"/>
    <mergeCell ref="D441:E441"/>
    <mergeCell ref="M441:Q441"/>
    <mergeCell ref="D442:E442"/>
    <mergeCell ref="M442:Q442"/>
    <mergeCell ref="A443:L444"/>
    <mergeCell ref="M443:S443"/>
    <mergeCell ref="M444:S444"/>
    <mergeCell ref="A445:W445"/>
    <mergeCell ref="D446:E446"/>
    <mergeCell ref="M446:Q446"/>
    <mergeCell ref="D447:E447"/>
    <mergeCell ref="M447:Q447"/>
    <mergeCell ref="A448:L449"/>
    <mergeCell ref="M448:S448"/>
    <mergeCell ref="M449:S449"/>
    <mergeCell ref="A450:W450"/>
    <mergeCell ref="D451:E451"/>
    <mergeCell ref="M451:Q451"/>
    <mergeCell ref="D452:E452"/>
    <mergeCell ref="M452:Q452"/>
    <mergeCell ref="A453:L454"/>
    <mergeCell ref="M453:S453"/>
    <mergeCell ref="M454:S454"/>
    <mergeCell ref="A455:W455"/>
    <mergeCell ref="A456:W456"/>
    <mergeCell ref="D457:E457"/>
    <mergeCell ref="M457:Q457"/>
    <mergeCell ref="A458:L459"/>
    <mergeCell ref="M458:S458"/>
    <mergeCell ref="M459:S459"/>
    <mergeCell ref="A460:L465"/>
    <mergeCell ref="M460:S460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2" aboveAverage="0" equalAverage="0" bottom="0" percent="0" rank="0" text="" dxfId="0">
      <formula>IF($S$5="самовывоз",1,0)</formula>
    </cfRule>
  </conditionalFormatting>
  <conditionalFormatting sqref="H10:K10">
    <cfRule type="expression" priority="3" aboveAverage="0" equalAverage="0" bottom="0" percent="0" rank="0" text="" dxfId="0">
      <formula>IF($S$5="самовывоз",1,0)</formula>
    </cfRule>
  </conditionalFormatting>
  <conditionalFormatting sqref="J9:K9">
    <cfRule type="expression" priority="4" aboveAverage="0" equalAverage="0" bottom="0" percent="0" rank="0" text="" dxfId="0">
      <formula>IF($S$5="самовывоз",1,0)</formula>
    </cfRule>
  </conditionalFormatting>
  <conditionalFormatting sqref="H9:I9">
    <cfRule type="expression" priority="5" aboveAverage="0" equalAverage="0" bottom="0" percent="0" rank="0" text="" dxfId="0">
      <formula>IF($S$5="самовывоз",1,0)</formula>
    </cfRule>
  </conditionalFormatting>
  <conditionalFormatting sqref="F9:G9">
    <cfRule type="expression" priority="6" aboveAverage="0" equalAverage="0" bottom="0" percent="0" rank="0" text="" dxfId="0">
      <formula>IF($S$5="самовывоз",1,0)</formula>
    </cfRule>
  </conditionalFormatting>
  <conditionalFormatting sqref="F10:G10">
    <cfRule type="expression" priority="7" aboveAverage="0" equalAverage="0" bottom="0" percent="0" rank="0" text="" dxfId="0">
      <formula>IF($S$5="самовывоз",1,0)</formula>
    </cfRule>
  </conditionalFormatting>
  <conditionalFormatting sqref="D9:E9">
    <cfRule type="expression" priority="8" aboveAverage="0" equalAverage="0" bottom="0" percent="0" rank="0" text="" dxfId="0">
      <formula>IF($S$5="самовывоз",1,0)</formula>
    </cfRule>
  </conditionalFormatting>
  <conditionalFormatting sqref="D10:E10">
    <cfRule type="expression" priority="9" aboveAverage="0" equalAverage="0" bottom="0" percent="0" rank="0" text="" dxfId="0">
      <formula>IF($S$5="самовывоз",1,0)</formula>
    </cfRule>
  </conditionalFormatting>
  <dataValidations count="16">
    <dataValidation allowBlank="true" operator="between" prompt="День недели загрузки. Считается сам." showDropDown="false" showErrorMessage="true" showInputMessage="true" sqref="N6:N7" type="none">
      <formula1>0</formula1>
      <formula2>0</formula2>
    </dataValidation>
    <dataValidation allowBlank="true" operator="between" showDropDown="false" showErrorMessage="true" showInputMessage="true" sqref="U16:Y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N5:O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S6:S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S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S11:T11" type="list">
      <formula1>"Основной заказ,Дозаказ,Замена"</formula1>
      <formula2>0</formula2>
    </dataValidation>
    <dataValidation allowBlank="true" operator="between" showDropDown="false" showErrorMessage="true" showInputMessage="true" sqref="D6:K6" type="list">
      <formula1>DeliveryAdressList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S5:T5" type="list">
      <formula1>DeliveryMethodList</formula1>
      <formula2>0</formula2>
    </dataValidation>
    <dataValidation allowBlank="true" operator="between" showDropDown="false" showErrorMessage="true" showInputMessage="true" sqref="D8:K8" type="list">
      <formula1>CHOOSE($D$7,UnloadAdressList0001,UnloadAdressList0002,UnloadAdressList0003,UnloadAdressList0004,UnloadAdressList0005,UnloadAdressList0006,UnloadAdressList0007,UnloadAdressList0008)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N8:O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N10:O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N9:O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W22:Y22" type="none">
      <formula1>0</formula1>
      <formula2>0</formula2>
    </dataValidation>
    <dataValidation allowBlank="true" operator="between" showDropDown="false" showErrorMessage="true" showInputMessage="true" sqref="S12" type="list">
      <formula1>DeliveryConditionsList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1" sqref="V11:W11 B10"/>
    </sheetView>
  </sheetViews>
  <sheetFormatPr defaultColWidth="8.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9.57"/>
    <col collapsed="false" customWidth="true" hidden="false" outlineLevel="0" max="3" min="3" style="0" width="34.13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608</v>
      </c>
      <c r="H1" s="6"/>
    </row>
    <row r="3" customFormat="false" ht="12.75" hidden="false" customHeight="false" outlineLevel="0" collapsed="false">
      <c r="B3" s="115" t="s">
        <v>609</v>
      </c>
      <c r="C3" s="115"/>
      <c r="D3" s="115"/>
      <c r="E3" s="115"/>
    </row>
    <row r="4" customFormat="false" ht="12.75" hidden="false" customHeight="false" outlineLevel="0" collapsed="false">
      <c r="B4" s="115" t="s">
        <v>12</v>
      </c>
      <c r="C4" s="115"/>
      <c r="D4" s="115"/>
      <c r="E4" s="115"/>
    </row>
    <row r="6" customFormat="false" ht="12.75" hidden="false" customHeight="false" outlineLevel="0" collapsed="false">
      <c r="B6" s="115" t="s">
        <v>14</v>
      </c>
      <c r="C6" s="115" t="s">
        <v>610</v>
      </c>
      <c r="D6" s="115" t="s">
        <v>611</v>
      </c>
      <c r="E6" s="115"/>
    </row>
    <row r="7" customFormat="false" ht="12.75" hidden="false" customHeight="false" outlineLevel="0" collapsed="false">
      <c r="B7" s="115" t="s">
        <v>612</v>
      </c>
      <c r="C7" s="115" t="s">
        <v>613</v>
      </c>
      <c r="D7" s="115" t="s">
        <v>614</v>
      </c>
      <c r="E7" s="115"/>
    </row>
    <row r="8" customFormat="false" ht="12.75" hidden="false" customHeight="false" outlineLevel="0" collapsed="false">
      <c r="B8" s="115" t="s">
        <v>615</v>
      </c>
      <c r="C8" s="115" t="s">
        <v>616</v>
      </c>
      <c r="D8" s="115" t="s">
        <v>617</v>
      </c>
      <c r="E8" s="115"/>
    </row>
    <row r="9" customFormat="false" ht="12.75" hidden="false" customHeight="false" outlineLevel="0" collapsed="false">
      <c r="B9" s="115" t="s">
        <v>618</v>
      </c>
      <c r="C9" s="115" t="s">
        <v>619</v>
      </c>
      <c r="D9" s="115" t="s">
        <v>620</v>
      </c>
      <c r="E9" s="115"/>
    </row>
    <row r="10" customFormat="false" ht="12.75" hidden="false" customHeight="false" outlineLevel="0" collapsed="false">
      <c r="B10" s="115" t="s">
        <v>621</v>
      </c>
      <c r="C10" s="115" t="s">
        <v>622</v>
      </c>
      <c r="D10" s="115" t="s">
        <v>623</v>
      </c>
      <c r="E10" s="115"/>
    </row>
    <row r="11" customFormat="false" ht="12.75" hidden="false" customHeight="false" outlineLevel="0" collapsed="false">
      <c r="B11" s="115" t="s">
        <v>624</v>
      </c>
      <c r="C11" s="115" t="s">
        <v>625</v>
      </c>
      <c r="D11" s="115" t="s">
        <v>626</v>
      </c>
      <c r="E11" s="115"/>
    </row>
    <row r="12" customFormat="false" ht="12.75" hidden="false" customHeight="false" outlineLevel="0" collapsed="false">
      <c r="B12" s="115" t="s">
        <v>627</v>
      </c>
      <c r="C12" s="115" t="s">
        <v>628</v>
      </c>
      <c r="D12" s="115" t="s">
        <v>629</v>
      </c>
      <c r="E12" s="115"/>
    </row>
    <row r="13" customFormat="false" ht="12.75" hidden="false" customHeight="false" outlineLevel="0" collapsed="false">
      <c r="B13" s="115" t="s">
        <v>630</v>
      </c>
      <c r="C13" s="115" t="s">
        <v>631</v>
      </c>
      <c r="D13" s="115" t="s">
        <v>632</v>
      </c>
      <c r="E13" s="115"/>
    </row>
    <row r="15" customFormat="false" ht="12.75" hidden="false" customHeight="false" outlineLevel="0" collapsed="false">
      <c r="B15" s="115" t="s">
        <v>633</v>
      </c>
      <c r="C15" s="115" t="s">
        <v>610</v>
      </c>
      <c r="D15" s="115"/>
      <c r="E15" s="115"/>
    </row>
    <row r="17" customFormat="false" ht="12.75" hidden="false" customHeight="false" outlineLevel="0" collapsed="false">
      <c r="B17" s="115" t="s">
        <v>634</v>
      </c>
      <c r="C17" s="115" t="s">
        <v>613</v>
      </c>
      <c r="D17" s="115"/>
      <c r="E17" s="115"/>
    </row>
    <row r="19" customFormat="false" ht="12.75" hidden="false" customHeight="false" outlineLevel="0" collapsed="false">
      <c r="B19" s="115" t="s">
        <v>635</v>
      </c>
      <c r="C19" s="115" t="s">
        <v>616</v>
      </c>
      <c r="D19" s="115"/>
      <c r="E19" s="115"/>
    </row>
    <row r="21" customFormat="false" ht="12.75" hidden="false" customHeight="false" outlineLevel="0" collapsed="false">
      <c r="B21" s="115" t="s">
        <v>636</v>
      </c>
      <c r="C21" s="115" t="s">
        <v>619</v>
      </c>
      <c r="D21" s="115"/>
      <c r="E21" s="115"/>
    </row>
    <row r="23" customFormat="false" ht="12.75" hidden="false" customHeight="false" outlineLevel="0" collapsed="false">
      <c r="B23" s="115" t="s">
        <v>637</v>
      </c>
      <c r="C23" s="115" t="s">
        <v>622</v>
      </c>
      <c r="D23" s="115"/>
      <c r="E23" s="115"/>
    </row>
    <row r="25" customFormat="false" ht="12.75" hidden="false" customHeight="false" outlineLevel="0" collapsed="false">
      <c r="B25" s="115" t="s">
        <v>638</v>
      </c>
      <c r="C25" s="115" t="s">
        <v>625</v>
      </c>
      <c r="D25" s="115"/>
      <c r="E25" s="115"/>
    </row>
    <row r="27" customFormat="false" ht="12.75" hidden="false" customHeight="false" outlineLevel="0" collapsed="false">
      <c r="B27" s="115" t="s">
        <v>639</v>
      </c>
      <c r="C27" s="115" t="s">
        <v>628</v>
      </c>
      <c r="D27" s="115"/>
      <c r="E27" s="115"/>
    </row>
    <row r="29" customFormat="false" ht="12.75" hidden="false" customHeight="false" outlineLevel="0" collapsed="false">
      <c r="B29" s="115" t="s">
        <v>640</v>
      </c>
      <c r="C29" s="115" t="s">
        <v>631</v>
      </c>
      <c r="D29" s="115"/>
      <c r="E29" s="115"/>
    </row>
    <row r="31" customFormat="false" ht="12.75" hidden="false" customHeight="false" outlineLevel="0" collapsed="false">
      <c r="B31" s="115" t="s">
        <v>641</v>
      </c>
      <c r="C31" s="115"/>
      <c r="D31" s="115"/>
      <c r="E31" s="115"/>
    </row>
    <row r="32" customFormat="false" ht="12.75" hidden="false" customHeight="false" outlineLevel="0" collapsed="false">
      <c r="B32" s="115" t="s">
        <v>642</v>
      </c>
      <c r="C32" s="115"/>
      <c r="D32" s="115"/>
      <c r="E32" s="115"/>
    </row>
    <row r="33" customFormat="false" ht="12.75" hidden="false" customHeight="false" outlineLevel="0" collapsed="false">
      <c r="B33" s="115" t="s">
        <v>643</v>
      </c>
      <c r="C33" s="115"/>
      <c r="D33" s="115"/>
      <c r="E33" s="115"/>
    </row>
    <row r="34" customFormat="false" ht="12.75" hidden="false" customHeight="false" outlineLevel="0" collapsed="false">
      <c r="B34" s="115" t="s">
        <v>644</v>
      </c>
      <c r="C34" s="115"/>
      <c r="D34" s="115"/>
      <c r="E34" s="115"/>
    </row>
    <row r="35" customFormat="false" ht="12.75" hidden="false" customHeight="false" outlineLevel="0" collapsed="false">
      <c r="B35" s="115" t="s">
        <v>645</v>
      </c>
      <c r="C35" s="115"/>
      <c r="D35" s="115"/>
      <c r="E35" s="115"/>
    </row>
    <row r="36" customFormat="false" ht="12.75" hidden="false" customHeight="false" outlineLevel="0" collapsed="false">
      <c r="B36" s="115" t="s">
        <v>646</v>
      </c>
      <c r="C36" s="115"/>
      <c r="D36" s="115"/>
      <c r="E36" s="115"/>
    </row>
    <row r="37" customFormat="false" ht="12.75" hidden="false" customHeight="false" outlineLevel="0" collapsed="false">
      <c r="B37" s="115" t="s">
        <v>647</v>
      </c>
      <c r="C37" s="115"/>
      <c r="D37" s="115"/>
      <c r="E37" s="115"/>
    </row>
    <row r="38" customFormat="false" ht="12.75" hidden="false" customHeight="false" outlineLevel="0" collapsed="false">
      <c r="B38" s="115" t="s">
        <v>648</v>
      </c>
      <c r="C38" s="115"/>
      <c r="D38" s="115"/>
      <c r="E38" s="115"/>
    </row>
    <row r="39" customFormat="false" ht="12.75" hidden="false" customHeight="false" outlineLevel="0" collapsed="false">
      <c r="B39" s="115" t="s">
        <v>649</v>
      </c>
      <c r="C39" s="115"/>
      <c r="D39" s="115"/>
      <c r="E39" s="115"/>
    </row>
    <row r="40" customFormat="false" ht="12.75" hidden="false" customHeight="false" outlineLevel="0" collapsed="false">
      <c r="B40" s="115" t="s">
        <v>650</v>
      </c>
      <c r="C40" s="115"/>
      <c r="D40" s="115"/>
      <c r="E40" s="115"/>
    </row>
    <row r="41" customFormat="false" ht="12.75" hidden="false" customHeight="false" outlineLevel="0" collapsed="false">
      <c r="B41" s="115" t="s">
        <v>651</v>
      </c>
      <c r="C41" s="115"/>
      <c r="D41" s="115"/>
      <c r="E41" s="115"/>
    </row>
  </sheetData>
  <sheetProtection algorithmName="SHA-512" hashValue="18ArfzdgVvIjshgkCe4KKfMpGQp5f2JVfEevNyvFUbMIRW+cd5BuJXiFtfHy17DuVq+G0YfYoemxpNSy/wJ7Pg==" saltValue="4V6o9BEJHdd5XEPAhGgZog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/>
  <dcterms:modified xsi:type="dcterms:W3CDTF">2023-09-09T13:15:19Z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