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825" windowHeight="1203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63" i="1" s="1"/>
  <c r="U459" i="1"/>
  <c r="V458" i="1"/>
  <c r="U458" i="1"/>
  <c r="V457" i="1"/>
  <c r="M457" i="1"/>
  <c r="U454" i="1"/>
  <c r="U453" i="1"/>
  <c r="V452" i="1"/>
  <c r="W452" i="1" s="1"/>
  <c r="M452" i="1"/>
  <c r="V451" i="1"/>
  <c r="M451" i="1"/>
  <c r="V449" i="1"/>
  <c r="U449" i="1"/>
  <c r="V448" i="1"/>
  <c r="U448" i="1"/>
  <c r="V447" i="1"/>
  <c r="W447" i="1" s="1"/>
  <c r="M447" i="1"/>
  <c r="W446" i="1"/>
  <c r="V446" i="1"/>
  <c r="M446" i="1"/>
  <c r="U444" i="1"/>
  <c r="U443" i="1"/>
  <c r="W442" i="1"/>
  <c r="V442" i="1"/>
  <c r="M442" i="1"/>
  <c r="W441" i="1"/>
  <c r="W443" i="1" s="1"/>
  <c r="V441" i="1"/>
  <c r="V443" i="1" s="1"/>
  <c r="M441" i="1"/>
  <c r="U439" i="1"/>
  <c r="U438" i="1"/>
  <c r="W437" i="1"/>
  <c r="V437" i="1"/>
  <c r="M437" i="1"/>
  <c r="V436" i="1"/>
  <c r="M436" i="1"/>
  <c r="U432" i="1"/>
  <c r="V431" i="1"/>
  <c r="U431" i="1"/>
  <c r="V430" i="1"/>
  <c r="W430" i="1" s="1"/>
  <c r="M430" i="1"/>
  <c r="V429" i="1"/>
  <c r="V432" i="1" s="1"/>
  <c r="M429" i="1"/>
  <c r="U427" i="1"/>
  <c r="U426" i="1"/>
  <c r="V425" i="1"/>
  <c r="W425" i="1" s="1"/>
  <c r="W424" i="1"/>
  <c r="V424" i="1"/>
  <c r="V423" i="1"/>
  <c r="W423" i="1" s="1"/>
  <c r="V422" i="1"/>
  <c r="V426" i="1" s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6" i="1"/>
  <c r="W406" i="1" s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W388" i="1"/>
  <c r="V388" i="1"/>
  <c r="M388" i="1"/>
  <c r="V387" i="1"/>
  <c r="W387" i="1" s="1"/>
  <c r="M387" i="1"/>
  <c r="V386" i="1"/>
  <c r="W386" i="1" s="1"/>
  <c r="V385" i="1"/>
  <c r="W385" i="1" s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U371" i="1"/>
  <c r="U370" i="1"/>
  <c r="W369" i="1"/>
  <c r="V369" i="1"/>
  <c r="M369" i="1"/>
  <c r="V368" i="1"/>
  <c r="W368" i="1" s="1"/>
  <c r="M368" i="1"/>
  <c r="V367" i="1"/>
  <c r="V370" i="1" s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W357" i="1"/>
  <c r="V357" i="1"/>
  <c r="M357" i="1"/>
  <c r="V356" i="1"/>
  <c r="W356" i="1" s="1"/>
  <c r="W360" i="1" s="1"/>
  <c r="M356" i="1"/>
  <c r="U354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W344" i="1" s="1"/>
  <c r="M344" i="1"/>
  <c r="W343" i="1"/>
  <c r="V343" i="1"/>
  <c r="M343" i="1"/>
  <c r="V342" i="1"/>
  <c r="V353" i="1" s="1"/>
  <c r="M342" i="1"/>
  <c r="V341" i="1"/>
  <c r="W341" i="1" s="1"/>
  <c r="M341" i="1"/>
  <c r="V340" i="1"/>
  <c r="M340" i="1"/>
  <c r="V338" i="1"/>
  <c r="U338" i="1"/>
  <c r="V337" i="1"/>
  <c r="U337" i="1"/>
  <c r="V336" i="1"/>
  <c r="W336" i="1" s="1"/>
  <c r="M336" i="1"/>
  <c r="W335" i="1"/>
  <c r="W337" i="1" s="1"/>
  <c r="V335" i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W324" i="1"/>
  <c r="V324" i="1"/>
  <c r="V327" i="1" s="1"/>
  <c r="M324" i="1"/>
  <c r="V323" i="1"/>
  <c r="W323" i="1" s="1"/>
  <c r="M323" i="1"/>
  <c r="V322" i="1"/>
  <c r="W322" i="1" s="1"/>
  <c r="M322" i="1"/>
  <c r="U320" i="1"/>
  <c r="U319" i="1"/>
  <c r="V318" i="1"/>
  <c r="W318" i="1" s="1"/>
  <c r="W319" i="1" s="1"/>
  <c r="M318" i="1"/>
  <c r="W317" i="1"/>
  <c r="V317" i="1"/>
  <c r="M317" i="1"/>
  <c r="U315" i="1"/>
  <c r="U314" i="1"/>
  <c r="W313" i="1"/>
  <c r="V313" i="1"/>
  <c r="M313" i="1"/>
  <c r="W312" i="1"/>
  <c r="V312" i="1"/>
  <c r="M312" i="1"/>
  <c r="V311" i="1"/>
  <c r="V315" i="1" s="1"/>
  <c r="M311" i="1"/>
  <c r="V310" i="1"/>
  <c r="V314" i="1" s="1"/>
  <c r="M310" i="1"/>
  <c r="V307" i="1"/>
  <c r="U307" i="1"/>
  <c r="U306" i="1"/>
  <c r="V305" i="1"/>
  <c r="W305" i="1" s="1"/>
  <c r="W306" i="1" s="1"/>
  <c r="M305" i="1"/>
  <c r="U303" i="1"/>
  <c r="U302" i="1"/>
  <c r="V301" i="1"/>
  <c r="W301" i="1" s="1"/>
  <c r="W302" i="1" s="1"/>
  <c r="M301" i="1"/>
  <c r="V299" i="1"/>
  <c r="U299" i="1"/>
  <c r="W298" i="1"/>
  <c r="V298" i="1"/>
  <c r="U298" i="1"/>
  <c r="V297" i="1"/>
  <c r="W297" i="1" s="1"/>
  <c r="M297" i="1"/>
  <c r="W296" i="1"/>
  <c r="V296" i="1"/>
  <c r="M296" i="1"/>
  <c r="U294" i="1"/>
  <c r="U293" i="1"/>
  <c r="W292" i="1"/>
  <c r="V292" i="1"/>
  <c r="M292" i="1"/>
  <c r="V291" i="1"/>
  <c r="W291" i="1" s="1"/>
  <c r="M291" i="1"/>
  <c r="W290" i="1"/>
  <c r="V290" i="1"/>
  <c r="W289" i="1"/>
  <c r="V289" i="1"/>
  <c r="M289" i="1"/>
  <c r="V288" i="1"/>
  <c r="W288" i="1" s="1"/>
  <c r="M288" i="1"/>
  <c r="W287" i="1"/>
  <c r="V287" i="1"/>
  <c r="M287" i="1"/>
  <c r="V286" i="1"/>
  <c r="W286" i="1" s="1"/>
  <c r="M286" i="1"/>
  <c r="W285" i="1"/>
  <c r="V285" i="1"/>
  <c r="M470" i="1" s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V270" i="1"/>
  <c r="V272" i="1" s="1"/>
  <c r="M270" i="1"/>
  <c r="W269" i="1"/>
  <c r="V269" i="1"/>
  <c r="M269" i="1"/>
  <c r="U267" i="1"/>
  <c r="U266" i="1"/>
  <c r="W265" i="1"/>
  <c r="V265" i="1"/>
  <c r="M265" i="1"/>
  <c r="V264" i="1"/>
  <c r="M264" i="1"/>
  <c r="V261" i="1"/>
  <c r="U261" i="1"/>
  <c r="W260" i="1"/>
  <c r="V260" i="1"/>
  <c r="U260" i="1"/>
  <c r="V259" i="1"/>
  <c r="W259" i="1" s="1"/>
  <c r="M259" i="1"/>
  <c r="W258" i="1"/>
  <c r="V258" i="1"/>
  <c r="M258" i="1"/>
  <c r="U256" i="1"/>
  <c r="U255" i="1"/>
  <c r="W254" i="1"/>
  <c r="V254" i="1"/>
  <c r="M254" i="1"/>
  <c r="V253" i="1"/>
  <c r="W253" i="1" s="1"/>
  <c r="M253" i="1"/>
  <c r="W252" i="1"/>
  <c r="V252" i="1"/>
  <c r="M252" i="1"/>
  <c r="V251" i="1"/>
  <c r="W251" i="1" s="1"/>
  <c r="M251" i="1"/>
  <c r="W250" i="1"/>
  <c r="V250" i="1"/>
  <c r="M250" i="1"/>
  <c r="W249" i="1"/>
  <c r="V249" i="1"/>
  <c r="M249" i="1"/>
  <c r="W248" i="1"/>
  <c r="V248" i="1"/>
  <c r="M248" i="1"/>
  <c r="U245" i="1"/>
  <c r="U244" i="1"/>
  <c r="W243" i="1"/>
  <c r="V243" i="1"/>
  <c r="V244" i="1" s="1"/>
  <c r="M243" i="1"/>
  <c r="V242" i="1"/>
  <c r="W242" i="1" s="1"/>
  <c r="M242" i="1"/>
  <c r="W241" i="1"/>
  <c r="W244" i="1" s="1"/>
  <c r="V241" i="1"/>
  <c r="M241" i="1"/>
  <c r="U239" i="1"/>
  <c r="U238" i="1"/>
  <c r="W237" i="1"/>
  <c r="V237" i="1"/>
  <c r="M237" i="1"/>
  <c r="V236" i="1"/>
  <c r="V239" i="1" s="1"/>
  <c r="V235" i="1"/>
  <c r="W235" i="1" s="1"/>
  <c r="U233" i="1"/>
  <c r="V232" i="1"/>
  <c r="U232" i="1"/>
  <c r="W231" i="1"/>
  <c r="V231" i="1"/>
  <c r="M231" i="1"/>
  <c r="W230" i="1"/>
  <c r="V230" i="1"/>
  <c r="M230" i="1"/>
  <c r="W229" i="1"/>
  <c r="V229" i="1"/>
  <c r="V233" i="1" s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V222" i="1"/>
  <c r="V225" i="1" s="1"/>
  <c r="M222" i="1"/>
  <c r="W221" i="1"/>
  <c r="V221" i="1"/>
  <c r="M221" i="1"/>
  <c r="V220" i="1"/>
  <c r="W220" i="1" s="1"/>
  <c r="M220" i="1"/>
  <c r="W219" i="1"/>
  <c r="V219" i="1"/>
  <c r="M219" i="1"/>
  <c r="U217" i="1"/>
  <c r="V216" i="1"/>
  <c r="U216" i="1"/>
  <c r="W215" i="1"/>
  <c r="V215" i="1"/>
  <c r="M215" i="1"/>
  <c r="W214" i="1"/>
  <c r="V214" i="1"/>
  <c r="M214" i="1"/>
  <c r="W213" i="1"/>
  <c r="V213" i="1"/>
  <c r="V217" i="1" s="1"/>
  <c r="M213" i="1"/>
  <c r="V212" i="1"/>
  <c r="W212" i="1" s="1"/>
  <c r="M212" i="1"/>
  <c r="V210" i="1"/>
  <c r="U210" i="1"/>
  <c r="V209" i="1"/>
  <c r="U209" i="1"/>
  <c r="V208" i="1"/>
  <c r="W208" i="1" s="1"/>
  <c r="W209" i="1" s="1"/>
  <c r="M208" i="1"/>
  <c r="U206" i="1"/>
  <c r="U205" i="1"/>
  <c r="V204" i="1"/>
  <c r="W204" i="1" s="1"/>
  <c r="M204" i="1"/>
  <c r="W203" i="1"/>
  <c r="V203" i="1"/>
  <c r="M203" i="1"/>
  <c r="W202" i="1"/>
  <c r="V202" i="1"/>
  <c r="M202" i="1"/>
  <c r="W201" i="1"/>
  <c r="V201" i="1"/>
  <c r="M201" i="1"/>
  <c r="V200" i="1"/>
  <c r="W200" i="1" s="1"/>
  <c r="M200" i="1"/>
  <c r="W199" i="1"/>
  <c r="V199" i="1"/>
  <c r="M199" i="1"/>
  <c r="W198" i="1"/>
  <c r="V198" i="1"/>
  <c r="M198" i="1"/>
  <c r="W197" i="1"/>
  <c r="V197" i="1"/>
  <c r="M197" i="1"/>
  <c r="V196" i="1"/>
  <c r="W196" i="1" s="1"/>
  <c r="M196" i="1"/>
  <c r="W195" i="1"/>
  <c r="V195" i="1"/>
  <c r="M195" i="1"/>
  <c r="W194" i="1"/>
  <c r="V194" i="1"/>
  <c r="M194" i="1"/>
  <c r="V193" i="1"/>
  <c r="W193" i="1" s="1"/>
  <c r="M193" i="1"/>
  <c r="V192" i="1"/>
  <c r="W192" i="1" s="1"/>
  <c r="M192" i="1"/>
  <c r="W191" i="1"/>
  <c r="V191" i="1"/>
  <c r="M191" i="1"/>
  <c r="V190" i="1"/>
  <c r="J470" i="1" s="1"/>
  <c r="M190" i="1"/>
  <c r="U187" i="1"/>
  <c r="W186" i="1"/>
  <c r="U186" i="1"/>
  <c r="W185" i="1"/>
  <c r="V185" i="1"/>
  <c r="M185" i="1"/>
  <c r="W184" i="1"/>
  <c r="V184" i="1"/>
  <c r="V186" i="1" s="1"/>
  <c r="M184" i="1"/>
  <c r="U182" i="1"/>
  <c r="U181" i="1"/>
  <c r="W180" i="1"/>
  <c r="V180" i="1"/>
  <c r="M180" i="1"/>
  <c r="V179" i="1"/>
  <c r="W179" i="1" s="1"/>
  <c r="M179" i="1"/>
  <c r="W178" i="1"/>
  <c r="V178" i="1"/>
  <c r="M178" i="1"/>
  <c r="W177" i="1"/>
  <c r="V177" i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W169" i="1"/>
  <c r="V169" i="1"/>
  <c r="M169" i="1"/>
  <c r="W168" i="1"/>
  <c r="V168" i="1"/>
  <c r="M168" i="1"/>
  <c r="V167" i="1"/>
  <c r="W167" i="1" s="1"/>
  <c r="M167" i="1"/>
  <c r="W166" i="1"/>
  <c r="V166" i="1"/>
  <c r="M166" i="1"/>
  <c r="W165" i="1"/>
  <c r="V165" i="1"/>
  <c r="M165" i="1"/>
  <c r="W164" i="1"/>
  <c r="W181" i="1" s="1"/>
  <c r="V164" i="1"/>
  <c r="V181" i="1" s="1"/>
  <c r="M164" i="1"/>
  <c r="U162" i="1"/>
  <c r="U161" i="1"/>
  <c r="V160" i="1"/>
  <c r="W160" i="1" s="1"/>
  <c r="M160" i="1"/>
  <c r="V159" i="1"/>
  <c r="W159" i="1" s="1"/>
  <c r="M159" i="1"/>
  <c r="W158" i="1"/>
  <c r="V158" i="1"/>
  <c r="M158" i="1"/>
  <c r="V157" i="1"/>
  <c r="V162" i="1" s="1"/>
  <c r="M157" i="1"/>
  <c r="U155" i="1"/>
  <c r="W154" i="1"/>
  <c r="U154" i="1"/>
  <c r="W153" i="1"/>
  <c r="V153" i="1"/>
  <c r="M153" i="1"/>
  <c r="W152" i="1"/>
  <c r="V152" i="1"/>
  <c r="V154" i="1" s="1"/>
  <c r="U150" i="1"/>
  <c r="U149" i="1"/>
  <c r="V148" i="1"/>
  <c r="W148" i="1" s="1"/>
  <c r="W149" i="1" s="1"/>
  <c r="M148" i="1"/>
  <c r="W147" i="1"/>
  <c r="V147" i="1"/>
  <c r="M147" i="1"/>
  <c r="U144" i="1"/>
  <c r="U143" i="1"/>
  <c r="W142" i="1"/>
  <c r="V142" i="1"/>
  <c r="M142" i="1"/>
  <c r="W141" i="1"/>
  <c r="V141" i="1"/>
  <c r="M141" i="1"/>
  <c r="V140" i="1"/>
  <c r="W140" i="1" s="1"/>
  <c r="M140" i="1"/>
  <c r="V139" i="1"/>
  <c r="W139" i="1" s="1"/>
  <c r="M139" i="1"/>
  <c r="W138" i="1"/>
  <c r="V138" i="1"/>
  <c r="M138" i="1"/>
  <c r="V137" i="1"/>
  <c r="W137" i="1" s="1"/>
  <c r="M137" i="1"/>
  <c r="W136" i="1"/>
  <c r="V136" i="1"/>
  <c r="M136" i="1"/>
  <c r="V135" i="1"/>
  <c r="W135" i="1" s="1"/>
  <c r="M135" i="1"/>
  <c r="U132" i="1"/>
  <c r="U131" i="1"/>
  <c r="W130" i="1"/>
  <c r="V130" i="1"/>
  <c r="M130" i="1"/>
  <c r="V129" i="1"/>
  <c r="V131" i="1" s="1"/>
  <c r="M129" i="1"/>
  <c r="W128" i="1"/>
  <c r="V128" i="1"/>
  <c r="M128" i="1"/>
  <c r="U124" i="1"/>
  <c r="U123" i="1"/>
  <c r="W122" i="1"/>
  <c r="V122" i="1"/>
  <c r="M122" i="1"/>
  <c r="W121" i="1"/>
  <c r="V121" i="1"/>
  <c r="M121" i="1"/>
  <c r="W120" i="1"/>
  <c r="V120" i="1"/>
  <c r="M120" i="1"/>
  <c r="V119" i="1"/>
  <c r="F470" i="1" s="1"/>
  <c r="M119" i="1"/>
  <c r="U116" i="1"/>
  <c r="U115" i="1"/>
  <c r="V114" i="1"/>
  <c r="W114" i="1" s="1"/>
  <c r="W113" i="1"/>
  <c r="V113" i="1"/>
  <c r="M113" i="1"/>
  <c r="W112" i="1"/>
  <c r="V112" i="1"/>
  <c r="M112" i="1"/>
  <c r="V111" i="1"/>
  <c r="V115" i="1" s="1"/>
  <c r="M111" i="1"/>
  <c r="W110" i="1"/>
  <c r="V110" i="1"/>
  <c r="V108" i="1"/>
  <c r="U108" i="1"/>
  <c r="U107" i="1"/>
  <c r="W106" i="1"/>
  <c r="V106" i="1"/>
  <c r="M106" i="1"/>
  <c r="W105" i="1"/>
  <c r="V105" i="1"/>
  <c r="W104" i="1"/>
  <c r="V104" i="1"/>
  <c r="W103" i="1"/>
  <c r="V103" i="1"/>
  <c r="W102" i="1"/>
  <c r="V102" i="1"/>
  <c r="M102" i="1"/>
  <c r="W101" i="1"/>
  <c r="V101" i="1"/>
  <c r="M101" i="1"/>
  <c r="W100" i="1"/>
  <c r="V100" i="1"/>
  <c r="W99" i="1"/>
  <c r="W107" i="1" s="1"/>
  <c r="V99" i="1"/>
  <c r="V107" i="1" s="1"/>
  <c r="U97" i="1"/>
  <c r="U96" i="1"/>
  <c r="W95" i="1"/>
  <c r="V95" i="1"/>
  <c r="M95" i="1"/>
  <c r="W94" i="1"/>
  <c r="V94" i="1"/>
  <c r="M94" i="1"/>
  <c r="V93" i="1"/>
  <c r="W93" i="1" s="1"/>
  <c r="M93" i="1"/>
  <c r="W92" i="1"/>
  <c r="V92" i="1"/>
  <c r="M92" i="1"/>
  <c r="W91" i="1"/>
  <c r="V91" i="1"/>
  <c r="M91" i="1"/>
  <c r="W90" i="1"/>
  <c r="V90" i="1"/>
  <c r="M90" i="1"/>
  <c r="V89" i="1"/>
  <c r="W89" i="1" s="1"/>
  <c r="M89" i="1"/>
  <c r="W88" i="1"/>
  <c r="V88" i="1"/>
  <c r="M88" i="1"/>
  <c r="W87" i="1"/>
  <c r="V87" i="1"/>
  <c r="V96" i="1" s="1"/>
  <c r="M87" i="1"/>
  <c r="U85" i="1"/>
  <c r="U84" i="1"/>
  <c r="W83" i="1"/>
  <c r="V83" i="1"/>
  <c r="M83" i="1"/>
  <c r="W82" i="1"/>
  <c r="V82" i="1"/>
  <c r="M82" i="1"/>
  <c r="V81" i="1"/>
  <c r="W81" i="1" s="1"/>
  <c r="W80" i="1"/>
  <c r="V80" i="1"/>
  <c r="M80" i="1"/>
  <c r="W79" i="1"/>
  <c r="V79" i="1"/>
  <c r="W78" i="1"/>
  <c r="W84" i="1" s="1"/>
  <c r="V78" i="1"/>
  <c r="V84" i="1" s="1"/>
  <c r="U76" i="1"/>
  <c r="U75" i="1"/>
  <c r="W74" i="1"/>
  <c r="V74" i="1"/>
  <c r="M74" i="1"/>
  <c r="W73" i="1"/>
  <c r="V73" i="1"/>
  <c r="M73" i="1"/>
  <c r="V72" i="1"/>
  <c r="W72" i="1" s="1"/>
  <c r="M72" i="1"/>
  <c r="W71" i="1"/>
  <c r="V71" i="1"/>
  <c r="M71" i="1"/>
  <c r="W70" i="1"/>
  <c r="V70" i="1"/>
  <c r="M70" i="1"/>
  <c r="W69" i="1"/>
  <c r="V69" i="1"/>
  <c r="M69" i="1"/>
  <c r="V68" i="1"/>
  <c r="W68" i="1" s="1"/>
  <c r="M68" i="1"/>
  <c r="W67" i="1"/>
  <c r="V67" i="1"/>
  <c r="M67" i="1"/>
  <c r="W66" i="1"/>
  <c r="V66" i="1"/>
  <c r="M66" i="1"/>
  <c r="W65" i="1"/>
  <c r="V65" i="1"/>
  <c r="M65" i="1"/>
  <c r="V64" i="1"/>
  <c r="W64" i="1" s="1"/>
  <c r="M64" i="1"/>
  <c r="W63" i="1"/>
  <c r="V63" i="1"/>
  <c r="M63" i="1"/>
  <c r="W62" i="1"/>
  <c r="V62" i="1"/>
  <c r="M62" i="1"/>
  <c r="W61" i="1"/>
  <c r="V61" i="1"/>
  <c r="M61" i="1"/>
  <c r="V60" i="1"/>
  <c r="V76" i="1" s="1"/>
  <c r="M60" i="1"/>
  <c r="W59" i="1"/>
  <c r="V59" i="1"/>
  <c r="M59" i="1"/>
  <c r="U56" i="1"/>
  <c r="U55" i="1"/>
  <c r="W54" i="1"/>
  <c r="V54" i="1"/>
  <c r="W53" i="1"/>
  <c r="V53" i="1"/>
  <c r="M53" i="1"/>
  <c r="V52" i="1"/>
  <c r="V56" i="1" s="1"/>
  <c r="M52" i="1"/>
  <c r="U49" i="1"/>
  <c r="U48" i="1"/>
  <c r="V47" i="1"/>
  <c r="V48" i="1" s="1"/>
  <c r="M47" i="1"/>
  <c r="W46" i="1"/>
  <c r="V46" i="1"/>
  <c r="M46" i="1"/>
  <c r="V42" i="1"/>
  <c r="U42" i="1"/>
  <c r="V41" i="1"/>
  <c r="U41" i="1"/>
  <c r="W40" i="1"/>
  <c r="W41" i="1" s="1"/>
  <c r="V40" i="1"/>
  <c r="M40" i="1"/>
  <c r="V38" i="1"/>
  <c r="U38" i="1"/>
  <c r="V37" i="1"/>
  <c r="U37" i="1"/>
  <c r="W36" i="1"/>
  <c r="V36" i="1"/>
  <c r="M36" i="1"/>
  <c r="W35" i="1"/>
  <c r="W37" i="1" s="1"/>
  <c r="V35" i="1"/>
  <c r="M35" i="1"/>
  <c r="U33" i="1"/>
  <c r="U32" i="1"/>
  <c r="W31" i="1"/>
  <c r="V31" i="1"/>
  <c r="M31" i="1"/>
  <c r="W30" i="1"/>
  <c r="V30" i="1"/>
  <c r="M30" i="1"/>
  <c r="V29" i="1"/>
  <c r="V33" i="1" s="1"/>
  <c r="M29" i="1"/>
  <c r="W28" i="1"/>
  <c r="V28" i="1"/>
  <c r="M28" i="1"/>
  <c r="W27" i="1"/>
  <c r="V27" i="1"/>
  <c r="M27" i="1"/>
  <c r="W26" i="1"/>
  <c r="V26" i="1"/>
  <c r="V32" i="1" s="1"/>
  <c r="M26" i="1"/>
  <c r="U24" i="1"/>
  <c r="U460" i="1" s="1"/>
  <c r="U23" i="1"/>
  <c r="W22" i="1"/>
  <c r="W23" i="1" s="1"/>
  <c r="V22" i="1"/>
  <c r="V462" i="1" s="1"/>
  <c r="M22" i="1"/>
  <c r="H10" i="1"/>
  <c r="A9" i="1"/>
  <c r="A10" i="1" s="1"/>
  <c r="D7" i="1"/>
  <c r="N6" i="1"/>
  <c r="M2" i="1"/>
  <c r="F9" i="1" l="1"/>
  <c r="F10" i="1"/>
  <c r="W96" i="1"/>
  <c r="W32" i="1"/>
  <c r="W75" i="1"/>
  <c r="V85" i="1"/>
  <c r="V97" i="1"/>
  <c r="V256" i="1"/>
  <c r="V267" i="1"/>
  <c r="W264" i="1"/>
  <c r="W266" i="1" s="1"/>
  <c r="V273" i="1"/>
  <c r="V294" i="1"/>
  <c r="H9" i="1"/>
  <c r="U464" i="1"/>
  <c r="V24" i="1"/>
  <c r="W29" i="1"/>
  <c r="C470" i="1"/>
  <c r="W47" i="1"/>
  <c r="W48" i="1" s="1"/>
  <c r="W52" i="1"/>
  <c r="W55" i="1" s="1"/>
  <c r="E470" i="1"/>
  <c r="W60" i="1"/>
  <c r="V75" i="1"/>
  <c r="W111" i="1"/>
  <c r="W115" i="1" s="1"/>
  <c r="W119" i="1"/>
  <c r="W123" i="1" s="1"/>
  <c r="G470" i="1"/>
  <c r="W129" i="1"/>
  <c r="W131" i="1" s="1"/>
  <c r="V132" i="1"/>
  <c r="V143" i="1"/>
  <c r="I470" i="1"/>
  <c r="V150" i="1"/>
  <c r="W157" i="1"/>
  <c r="W161" i="1" s="1"/>
  <c r="W190" i="1"/>
  <c r="W205" i="1" s="1"/>
  <c r="V205" i="1"/>
  <c r="W216" i="1"/>
  <c r="W222" i="1"/>
  <c r="W225" i="1" s="1"/>
  <c r="W232" i="1"/>
  <c r="W236" i="1"/>
  <c r="V266" i="1"/>
  <c r="W270" i="1"/>
  <c r="W272" i="1" s="1"/>
  <c r="W293" i="1"/>
  <c r="V303" i="1"/>
  <c r="V306" i="1"/>
  <c r="W311" i="1"/>
  <c r="V320" i="1"/>
  <c r="W342" i="1"/>
  <c r="V360" i="1"/>
  <c r="V391" i="1"/>
  <c r="Q470" i="1"/>
  <c r="V413" i="1"/>
  <c r="W422" i="1"/>
  <c r="W426" i="1" s="1"/>
  <c r="V427" i="1"/>
  <c r="W448" i="1"/>
  <c r="V454" i="1"/>
  <c r="V453" i="1"/>
  <c r="S470" i="1"/>
  <c r="V459" i="1"/>
  <c r="W457" i="1"/>
  <c r="W458" i="1" s="1"/>
  <c r="H470" i="1"/>
  <c r="V123" i="1"/>
  <c r="D470" i="1"/>
  <c r="J9" i="1"/>
  <c r="V23" i="1"/>
  <c r="V49" i="1"/>
  <c r="V116" i="1"/>
  <c r="V149" i="1"/>
  <c r="V155" i="1"/>
  <c r="V187" i="1"/>
  <c r="V238" i="1"/>
  <c r="V245" i="1"/>
  <c r="K470" i="1"/>
  <c r="V255" i="1"/>
  <c r="V293" i="1"/>
  <c r="V302" i="1"/>
  <c r="N470" i="1"/>
  <c r="W310" i="1"/>
  <c r="V319" i="1"/>
  <c r="W412" i="1"/>
  <c r="V444" i="1"/>
  <c r="L470" i="1"/>
  <c r="V55" i="1"/>
  <c r="V206" i="1"/>
  <c r="V354" i="1"/>
  <c r="W390" i="1"/>
  <c r="B470" i="1"/>
  <c r="V461" i="1"/>
  <c r="V463" i="1" s="1"/>
  <c r="V124" i="1"/>
  <c r="W143" i="1"/>
  <c r="V144" i="1"/>
  <c r="V161" i="1"/>
  <c r="V182" i="1"/>
  <c r="V226" i="1"/>
  <c r="W238" i="1"/>
  <c r="W255" i="1"/>
  <c r="W326" i="1"/>
  <c r="O470" i="1"/>
  <c r="V361" i="1"/>
  <c r="R470" i="1"/>
  <c r="V438" i="1"/>
  <c r="V439" i="1"/>
  <c r="W436" i="1"/>
  <c r="W438" i="1" s="1"/>
  <c r="P470" i="1"/>
  <c r="V326" i="1"/>
  <c r="V371" i="1"/>
  <c r="V390" i="1"/>
  <c r="V412" i="1"/>
  <c r="W340" i="1"/>
  <c r="W353" i="1" s="1"/>
  <c r="W367" i="1"/>
  <c r="W370" i="1" s="1"/>
  <c r="W429" i="1"/>
  <c r="W431" i="1" s="1"/>
  <c r="W451" i="1"/>
  <c r="W453" i="1" s="1"/>
  <c r="V464" i="1" l="1"/>
  <c r="V460" i="1"/>
  <c r="W314" i="1"/>
  <c r="W465" i="1" s="1"/>
</calcChain>
</file>

<file path=xl/sharedStrings.xml><?xml version="1.0" encoding="utf-8"?>
<sst xmlns="http://schemas.openxmlformats.org/spreadsheetml/2006/main" count="1695" uniqueCount="653">
  <si>
    <t xml:space="preserve">  БЛАНК ЗАКАЗА </t>
  </si>
  <si>
    <t>КИ</t>
  </si>
  <si>
    <t>на отгрузку продукции с ООО Трейд-Сервис с</t>
  </si>
  <si>
    <t>11.09.2023</t>
  </si>
  <si>
    <t>бланк создан</t>
  </si>
  <si>
    <t>06.09.2023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</si>
  <si>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</si>
  <si>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</si>
  <si>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</si>
  <si>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</si>
  <si>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</si>
  <si>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</si>
  <si>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</si>
  <si>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</si>
  <si>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</si>
  <si>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</si>
  <si>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</si>
  <si>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</si>
  <si>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</si>
  <si>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</si>
  <si>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</si>
  <si>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</si>
  <si>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</si>
  <si>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</si>
  <si>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</si>
  <si>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</si>
  <si>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</si>
  <si>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</si>
  <si>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</si>
  <si>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</si>
  <si>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</si>
  <si>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</si>
  <si>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</si>
  <si>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</si>
  <si>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</si>
  <si>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</si>
  <si>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</si>
  <si>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</si>
  <si>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</si>
  <si>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</si>
  <si>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</si>
  <si>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</si>
  <si>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</si>
  <si>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</si>
  <si>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</si>
  <si>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</si>
  <si>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</si>
  <si>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</si>
  <si>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</si>
  <si>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</si>
  <si>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</si>
  <si>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</si>
  <si>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</si>
  <si>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</si>
  <si>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</si>
  <si>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</si>
  <si>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</si>
  <si>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</si>
  <si>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</si>
  <si>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</si>
  <si>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</si>
  <si>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</si>
  <si>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</si>
  <si>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</si>
  <si>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</si>
  <si>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</si>
  <si>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</si>
  <si>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</si>
  <si>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</si>
  <si>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</si>
  <si>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</si>
  <si>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</si>
  <si>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</si>
  <si>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</si>
  <si>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</si>
  <si>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</si>
  <si>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</si>
  <si>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</si>
  <si>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</si>
  <si>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</si>
  <si>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</si>
  <si>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</si>
  <si>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</si>
  <si>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</si>
  <si>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</si>
  <si>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</si>
  <si>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</si>
  <si>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</si>
  <si>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</si>
  <si>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</si>
  <si>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</si>
  <si>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</si>
  <si>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</si>
  <si>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</si>
  <si>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</si>
  <si>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</si>
  <si>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</si>
  <si>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</si>
  <si>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</si>
  <si>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</si>
  <si>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</si>
  <si>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</si>
  <si>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</si>
  <si>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</si>
  <si>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</si>
  <si>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</si>
  <si>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</si>
  <si>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</si>
  <si>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</si>
  <si>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</si>
  <si>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</si>
  <si>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</si>
  <si>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</si>
  <si>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</si>
  <si>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</si>
  <si>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</si>
  <si>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</si>
  <si>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</si>
  <si>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</si>
  <si>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</si>
  <si>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</si>
  <si>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</si>
  <si>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</si>
  <si>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</si>
  <si>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</si>
  <si>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</si>
  <si>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</si>
  <si>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</si>
  <si>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</si>
  <si>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</si>
  <si>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</si>
  <si>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</si>
  <si>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</si>
  <si>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</si>
  <si>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</si>
  <si>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</si>
  <si>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</si>
  <si>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</si>
  <si>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</si>
  <si>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</si>
  <si>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</si>
  <si>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</si>
  <si>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</si>
  <si>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</si>
  <si>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</si>
  <si>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</si>
  <si>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</si>
  <si>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</si>
  <si>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</si>
  <si>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</si>
  <si>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</si>
  <si>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</si>
  <si>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</si>
  <si>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</si>
  <si>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</si>
  <si>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</si>
  <si>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</si>
  <si>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</si>
  <si>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</si>
  <si>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</si>
  <si>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</si>
  <si>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</si>
  <si>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</si>
  <si>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</si>
  <si>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</si>
  <si>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</si>
  <si>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</si>
  <si>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</si>
  <si>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</si>
  <si>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</si>
  <si>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</si>
  <si>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</si>
  <si>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</si>
  <si>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</si>
  <si>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</si>
  <si>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</si>
  <si>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</si>
  <si>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</si>
  <si>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</si>
  <si>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15.09.2023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</si>
  <si>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</si>
  <si>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</si>
  <si>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</si>
  <si>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</si>
  <si>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</si>
  <si>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</si>
  <si>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</si>
  <si>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</si>
  <si>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</si>
  <si>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</si>
  <si>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</si>
  <si>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</si>
  <si>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</si>
  <si>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</si>
  <si>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</si>
  <si>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</si>
  <si>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</si>
  <si>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</si>
  <si>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</si>
  <si>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</si>
  <si>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</si>
  <si>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</si>
  <si>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</si>
  <si>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</si>
  <si>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</si>
  <si>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</si>
  <si>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</si>
  <si>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</si>
  <si>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</si>
  <si>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</si>
  <si>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</si>
  <si>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</si>
  <si>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</si>
  <si>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</si>
  <si>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</si>
  <si>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</si>
  <si>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</si>
  <si>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</si>
  <si>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</si>
  <si>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</si>
  <si>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</si>
  <si>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</si>
  <si>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</si>
  <si>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</si>
  <si>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</si>
  <si>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</si>
  <si>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</si>
  <si>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</si>
  <si>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</si>
  <si>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</si>
  <si>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</si>
  <si>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</si>
  <si>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</si>
  <si>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</si>
  <si>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</si>
  <si>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</si>
  <si>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</si>
  <si>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</si>
  <si>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</si>
  <si>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</si>
  <si>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</si>
  <si>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</si>
  <si>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</si>
  <si>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</si>
  <si>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</si>
  <si>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</si>
  <si>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</si>
  <si>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</si>
  <si>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</si>
  <si>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</si>
  <si>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</si>
  <si>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</si>
  <si>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</si>
  <si>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</si>
  <si>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</si>
  <si>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</si>
  <si>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</si>
  <si>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</si>
  <si>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</si>
  <si>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</si>
  <si>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</si>
  <si>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</si>
  <si>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</si>
  <si>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</si>
  <si>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</si>
  <si>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</si>
  <si>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</si>
  <si>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</si>
  <si>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</si>
  <si>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</si>
  <si>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</si>
  <si>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</si>
  <si>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</si>
  <si>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</si>
  <si>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</si>
  <si>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</si>
  <si>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</si>
  <si>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</si>
  <si>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</si>
  <si>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</si>
  <si>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</si>
  <si>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</si>
  <si>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</si>
  <si>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</si>
  <si>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</si>
  <si>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</si>
  <si>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</si>
  <si>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</si>
  <si>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</si>
  <si>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</si>
  <si>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</si>
  <si>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</si>
  <si>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</si>
  <si>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</si>
  <si>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</si>
  <si>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</si>
  <si>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</si>
  <si>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</si>
  <si>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</si>
  <si>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</si>
  <si>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</si>
  <si>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</si>
  <si>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</si>
  <si>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</si>
  <si>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</si>
  <si>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</si>
  <si>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</si>
  <si>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</si>
  <si>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</si>
  <si>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</si>
  <si>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</si>
  <si>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</si>
  <si>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</si>
  <si>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</si>
  <si>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</si>
  <si>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</si>
  <si>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</si>
  <si>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</si>
  <si>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</si>
  <si>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</si>
  <si>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</si>
  <si>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</si>
  <si>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</si>
  <si>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</si>
  <si>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</si>
  <si>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</si>
  <si>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</si>
  <si>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</si>
  <si>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</si>
  <si>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</si>
  <si>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</si>
  <si>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</si>
  <si>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</si>
  <si>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</si>
  <si>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</si>
  <si>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</si>
  <si>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</si>
  <si>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</si>
  <si>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</si>
  <si>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</si>
  <si>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</si>
  <si>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</si>
  <si>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</si>
  <si>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</si>
  <si>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</si>
  <si>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</si>
  <si>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</si>
  <si>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</si>
  <si>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</si>
  <si>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</si>
  <si>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</si>
  <si>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</si>
  <si>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</si>
  <si>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</si>
  <si>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</si>
  <si>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</si>
  <si>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</si>
  <si>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</si>
  <si>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</si>
  <si>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</si>
  <si>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</si>
  <si>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</si>
  <si>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</si>
  <si>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</si>
  <si>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</si>
  <si>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</si>
  <si>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</si>
  <si>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</si>
  <si>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</si>
  <si>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</si>
  <si>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</si>
  <si>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</si>
  <si>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</si>
  <si>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</si>
  <si>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</si>
  <si>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</si>
  <si>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</si>
  <si>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</si>
  <si>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</si>
  <si>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</si>
  <si>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</si>
  <si>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</si>
  <si>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</si>
  <si>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</si>
  <si>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</si>
  <si>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</si>
  <si>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</si>
  <si>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</si>
  <si>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</si>
  <si>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</si>
  <si>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</si>
  <si>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</si>
  <si>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</si>
  <si>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</si>
  <si>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</si>
  <si>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</si>
  <si>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</si>
  <si>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</si>
  <si>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</si>
  <si>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</si>
  <si>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</si>
  <si>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</si>
  <si>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</si>
  <si>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</si>
  <si>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</si>
  <si>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</si>
  <si>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</si>
  <si>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</si>
  <si>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</si>
  <si>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</si>
  <si>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</si>
  <si>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</si>
  <si>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</si>
  <si>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</si>
  <si>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</si>
  <si>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</si>
  <si>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</si>
  <si>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</si>
  <si>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</si>
  <si>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</si>
  <si>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</si>
  <si>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</si>
  <si>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</si>
  <si>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</si>
  <si>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</si>
  <si>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</si>
  <si>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</si>
  <si>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</si>
  <si>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</si>
  <si>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</si>
  <si>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</si>
  <si>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</si>
  <si>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</si>
  <si>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</si>
  <si>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</si>
  <si>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</si>
  <si>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</si>
  <si>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</si>
  <si>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</si>
  <si>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</si>
  <si>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</si>
  <si>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</si>
  <si>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</si>
  <si>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</si>
  <si>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</si>
  <si>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</si>
  <si>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</si>
  <si>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</si>
  <si>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</si>
  <si>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</si>
  <si>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</si>
  <si>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</si>
  <si>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</si>
  <si>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</si>
  <si>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</si>
  <si>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</si>
  <si>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</si>
  <si>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</si>
  <si>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</si>
  <si>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</si>
  <si>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</si>
  <si>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</si>
  <si>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</si>
  <si>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</si>
  <si>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</si>
  <si>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</si>
  <si>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</si>
  <si>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</si>
  <si>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</si>
  <si>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</si>
  <si>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</si>
  <si>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</si>
  <si>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</si>
  <si>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</si>
  <si>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</si>
  <si>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</si>
  <si>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</si>
  <si>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</si>
  <si>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</si>
  <si>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</si>
  <si>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</si>
  <si>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</si>
  <si>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</si>
  <si>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</si>
  <si>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</si>
  <si>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</si>
  <si>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</si>
  <si>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</si>
  <si>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</si>
  <si>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</si>
  <si>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</si>
  <si>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</si>
  <si>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</si>
  <si>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</si>
  <si>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</si>
  <si>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</si>
  <si>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</si>
  <si>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</si>
  <si>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</si>
  <si>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</si>
  <si>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</si>
  <si>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</si>
  <si>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</si>
  <si>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</si>
  <si>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</si>
  <si>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</si>
  <si>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</si>
  <si>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</si>
  <si>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</si>
  <si>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</si>
  <si>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</si>
  <si>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</si>
  <si>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</si>
  <si>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</si>
  <si>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</si>
  <si>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</si>
  <si>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</si>
  <si>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</si>
  <si>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</si>
  <si>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</si>
  <si>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</si>
  <si>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</si>
  <si>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</si>
  <si>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</si>
  <si>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</si>
  <si>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</si>
  <si>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</si>
  <si>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</si>
  <si>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</si>
  <si>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</si>
  <si>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</si>
  <si>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</si>
  <si>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</si>
  <si>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</si>
  <si>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</si>
  <si>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</si>
  <si>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</si>
  <si>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</si>
  <si>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</si>
  <si>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</si>
  <si>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</si>
  <si>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</si>
  <si>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</si>
  <si>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</si>
  <si>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</si>
  <si>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</si>
  <si>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</si>
  <si>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</si>
  <si>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</si>
  <si>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</si>
  <si>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</si>
  <si>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</si>
  <si>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</si>
  <si>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</si>
  <si>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</si>
  <si>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</si>
  <si>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</si>
  <si>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</si>
  <si>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</si>
  <si>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</si>
  <si>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</si>
  <si>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</si>
  <si>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</si>
  <si>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</si>
  <si>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</si>
  <si>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</si>
  <si>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</si>
  <si>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</si>
  <si>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</si>
  <si>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</si>
  <si>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</si>
  <si>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</si>
  <si>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</si>
  <si>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</si>
  <si>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</si>
  <si>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</si>
  <si>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</si>
  <si>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</si>
  <si>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</si>
  <si>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</si>
  <si>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</si>
  <si>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</si>
  <si>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</si>
  <si>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</si>
  <si>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</si>
  <si>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</si>
  <si>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</si>
  <si>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</si>
  <si>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</si>
  <si>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</si>
  <si>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</si>
  <si>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</si>
  <si>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</si>
  <si>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</si>
  <si>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</si>
  <si>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</si>
  <si>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</si>
  <si>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</si>
  <si>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</si>
  <si>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</si>
  <si>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</si>
  <si>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</si>
  <si>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</si>
  <si>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</si>
  <si>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</si>
  <si>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</si>
  <si>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</si>
  <si>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</si>
  <si>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</si>
  <si>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</si>
  <si>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</si>
  <si>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</si>
  <si>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</si>
  <si>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</si>
  <si>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</si>
  <si>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</si>
  <si>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</si>
  <si>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</si>
  <si>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</si>
  <si>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</si>
  <si>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</si>
  <si>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</si>
  <si>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</si>
  <si>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</si>
  <si>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</si>
  <si>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</si>
  <si>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</si>
  <si>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</si>
  <si>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</si>
  <si>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</si>
  <si>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</si>
  <si>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</si>
  <si>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</si>
  <si>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</si>
  <si>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</si>
  <si>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</si>
  <si>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</si>
  <si>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</si>
  <si>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</si>
  <si>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</si>
  <si>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</si>
  <si>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</si>
  <si>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</si>
  <si>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</si>
  <si>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</si>
  <si>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</si>
  <si>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</si>
  <si>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</si>
  <si>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</si>
  <si>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</si>
  <si>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</si>
  <si>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</si>
  <si>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шестым подписать №6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</si>
</sst>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652</v>
      </c>
      <c r="I5" s="320"/>
      <c r="J5" s="320"/>
      <c r="K5" s="318"/>
      <c r="M5" s="25" t="s">
        <v>10</v>
      </c>
      <c r="N5" s="321">
        <v>45183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624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Четверг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6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0.45833333333333331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27" customHeight="1" x14ac:dyDescent="0.25">
      <c r="A78" s="55" t="s">
        <v>142</v>
      </c>
      <c r="B78" s="55" t="s">
        <v>143</v>
      </c>
      <c r="C78" s="32">
        <v>4301020258</v>
      </c>
      <c r="D78" s="385">
        <v>4680115882775</v>
      </c>
      <c r="E78" s="329"/>
      <c r="F78" s="304">
        <v>0.3</v>
      </c>
      <c r="G78" s="33">
        <v>8</v>
      </c>
      <c r="H78" s="304">
        <v>2.4</v>
      </c>
      <c r="I78" s="304">
        <v>2.5</v>
      </c>
      <c r="J78" s="33">
        <v>234</v>
      </c>
      <c r="K78" s="34" t="s">
        <v>123</v>
      </c>
      <c r="L78" s="33">
        <v>50</v>
      </c>
      <c r="M78" s="421" t="s">
        <v>144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3" si="4">IFERROR(IF(U78="",0,CEILING((U78/$H78),1)*$H78),"")</f>
        <v>0</v>
      </c>
      <c r="W78" s="37" t="str">
        <f>IFERROR(IF(V78=0,"",ROUNDUP(V78/H78,0)*0.00502),"")</f>
        <v/>
      </c>
      <c r="X78" s="57"/>
      <c r="Y78" s="58" t="s">
        <v>145</v>
      </c>
      <c r="AC78" s="59"/>
      <c r="AZ78" s="91" t="s">
        <v>1</v>
      </c>
    </row>
    <row r="79" spans="1:52" ht="27" customHeight="1" x14ac:dyDescent="0.25">
      <c r="A79" s="55" t="s">
        <v>146</v>
      </c>
      <c r="B79" s="55" t="s">
        <v>147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148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149</v>
      </c>
      <c r="B80" s="55" t="s">
        <v>150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153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5">
        <v>4680115880658</v>
      </c>
      <c r="E82" s="329"/>
      <c r="F82" s="304">
        <v>0.4</v>
      </c>
      <c r="G82" s="33">
        <v>6</v>
      </c>
      <c r="H82" s="304">
        <v>2.4</v>
      </c>
      <c r="I82" s="304">
        <v>2.6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5">
        <v>4607091381962</v>
      </c>
      <c r="E83" s="329"/>
      <c r="F83" s="304">
        <v>0.5</v>
      </c>
      <c r="G83" s="33">
        <v>6</v>
      </c>
      <c r="H83" s="304">
        <v>3</v>
      </c>
      <c r="I83" s="304">
        <v>3.2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9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65</v>
      </c>
      <c r="U84" s="307">
        <f>IFERROR(U78/H78,"0")+IFERROR(U79/H79,"0")+IFERROR(U80/H80,"0")+IFERROR(U81/H81,"0")+IFERROR(U82/H82,"0")+IFERROR(U83/H83,"0")</f>
        <v>0</v>
      </c>
      <c r="V84" s="307">
        <f>IFERROR(V78/H78,"0")+IFERROR(V79/H79,"0")+IFERROR(V80/H80,"0")+IFERROR(V81/H81,"0")+IFERROR(V82/H82,"0")+IFERROR(V83/H83,"0")</f>
        <v>0</v>
      </c>
      <c r="W84" s="307">
        <f>IFERROR(IF(W78="",0,W78),"0")+IFERROR(IF(W79="",0,W79),"0")+IFERROR(IF(W80="",0,W80),"0")+IFERROR(IF(W81="",0,W81),"0")+IFERROR(IF(W82="",0,W82),"0")+IFERROR(IF(W83="",0,W83),"0")</f>
        <v>0</v>
      </c>
      <c r="X84" s="308"/>
      <c r="Y84" s="308"/>
    </row>
    <row r="85" spans="1:52" x14ac:dyDescent="0.2">
      <c r="A85" s="313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63</v>
      </c>
      <c r="U85" s="307">
        <f>IFERROR(SUM(U78:U83),"0")</f>
        <v>0</v>
      </c>
      <c r="V85" s="307">
        <f>IFERROR(SUM(V78:V83),"0")</f>
        <v>0</v>
      </c>
      <c r="W85" s="38"/>
      <c r="X85" s="308"/>
      <c r="Y85" s="308"/>
    </row>
    <row r="86" spans="1:52" ht="14.25" customHeight="1" x14ac:dyDescent="0.25">
      <c r="A86" s="384" t="s">
        <v>59</v>
      </c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5">
        <v>4607091387667</v>
      </c>
      <c r="E87" s="329"/>
      <c r="F87" s="304">
        <v>0.9</v>
      </c>
      <c r="G87" s="33">
        <v>10</v>
      </c>
      <c r="H87" s="304">
        <v>9</v>
      </c>
      <c r="I87" s="304">
        <v>9.6300000000000008</v>
      </c>
      <c r="J87" s="33">
        <v>56</v>
      </c>
      <c r="K87" s="34" t="s">
        <v>96</v>
      </c>
      <c r="L87" s="33">
        <v>40</v>
      </c>
      <c r="M87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5">
        <v>4607091387636</v>
      </c>
      <c r="E88" s="329"/>
      <c r="F88" s="304">
        <v>0.7</v>
      </c>
      <c r="G88" s="33">
        <v>6</v>
      </c>
      <c r="H88" s="304">
        <v>4.2</v>
      </c>
      <c r="I88" s="304">
        <v>4.5</v>
      </c>
      <c r="J88" s="33">
        <v>120</v>
      </c>
      <c r="K88" s="34" t="s">
        <v>62</v>
      </c>
      <c r="L88" s="33">
        <v>40</v>
      </c>
      <c r="M88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5">
        <v>4607091384727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5">
        <v>4607091386745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5">
        <v>4607091382426</v>
      </c>
      <c r="E91" s="329"/>
      <c r="F91" s="304">
        <v>0.9</v>
      </c>
      <c r="G91" s="33">
        <v>10</v>
      </c>
      <c r="H91" s="304">
        <v>9</v>
      </c>
      <c r="I91" s="304">
        <v>9.6300000000000008</v>
      </c>
      <c r="J91" s="33">
        <v>56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5">
        <v>4607091386547</v>
      </c>
      <c r="E92" s="329"/>
      <c r="F92" s="304">
        <v>0.35</v>
      </c>
      <c r="G92" s="33">
        <v>8</v>
      </c>
      <c r="H92" s="304">
        <v>2.8</v>
      </c>
      <c r="I92" s="304">
        <v>2.94</v>
      </c>
      <c r="J92" s="33">
        <v>234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5">
        <v>4607091384703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5">
        <v>4607091384734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5">
        <v>4607091382464</v>
      </c>
      <c r="E95" s="329"/>
      <c r="F95" s="304">
        <v>0.35</v>
      </c>
      <c r="G95" s="33">
        <v>8</v>
      </c>
      <c r="H95" s="304">
        <v>2.8</v>
      </c>
      <c r="I95" s="304">
        <v>2.964</v>
      </c>
      <c r="J95" s="33">
        <v>234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9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65</v>
      </c>
      <c r="U96" s="307">
        <f>IFERROR(U87/H87,"0")+IFERROR(U88/H88,"0")+IFERROR(U89/H89,"0")+IFERROR(U90/H90,"0")+IFERROR(U91/H91,"0")+IFERROR(U92/H92,"0")+IFERROR(U93/H93,"0")+IFERROR(U94/H94,"0")+IFERROR(U95/H95,"0")</f>
        <v>0</v>
      </c>
      <c r="V96" s="307">
        <f>IFERROR(V87/H87,"0")+IFERROR(V88/H88,"0")+IFERROR(V89/H89,"0")+IFERROR(V90/H90,"0")+IFERROR(V91/H91,"0")+IFERROR(V92/H92,"0")+IFERROR(V93/H93,"0")+IFERROR(V94/H94,"0")+IFERROR(V95/H95,"0")</f>
        <v>0</v>
      </c>
      <c r="W96" s="307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8"/>
      <c r="Y96" s="308"/>
    </row>
    <row r="97" spans="1:52" x14ac:dyDescent="0.2">
      <c r="A97" s="313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63</v>
      </c>
      <c r="U97" s="307">
        <f>IFERROR(SUM(U87:U95),"0")</f>
        <v>0</v>
      </c>
      <c r="V97" s="307">
        <f>IFERROR(SUM(V87:V95),"0")</f>
        <v>0</v>
      </c>
      <c r="W97" s="38"/>
      <c r="X97" s="308"/>
      <c r="Y97" s="308"/>
    </row>
    <row r="98" spans="1:52" ht="14.25" customHeight="1" x14ac:dyDescent="0.25">
      <c r="A98" s="384" t="s">
        <v>66</v>
      </c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  <c r="T98" s="313"/>
      <c r="U98" s="313"/>
      <c r="V98" s="313"/>
      <c r="W98" s="313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5">
        <v>4680115882645</v>
      </c>
      <c r="E99" s="329"/>
      <c r="F99" s="304">
        <v>0.3</v>
      </c>
      <c r="G99" s="33">
        <v>6</v>
      </c>
      <c r="H99" s="304">
        <v>1.8</v>
      </c>
      <c r="I99" s="304">
        <v>2.66</v>
      </c>
      <c r="J99" s="33">
        <v>156</v>
      </c>
      <c r="K99" s="34" t="s">
        <v>62</v>
      </c>
      <c r="L99" s="33">
        <v>40</v>
      </c>
      <c r="M99" s="436" t="s">
        <v>178</v>
      </c>
      <c r="N99" s="387"/>
      <c r="O99" s="387"/>
      <c r="P99" s="387"/>
      <c r="Q99" s="329"/>
      <c r="R99" s="35" t="s">
        <v>179</v>
      </c>
      <c r="S99" s="35"/>
      <c r="T99" s="36" t="s">
        <v>63</v>
      </c>
      <c r="U99" s="305">
        <v>0</v>
      </c>
      <c r="V99" s="306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145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182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189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192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195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IFERROR(U99/H99,"0")+IFERROR(U100/H100,"0")+IFERROR(U101/H101,"0")+IFERROR(U102/H102,"0")+IFERROR(U103/H103,"0")+IFERROR(U104/H104,"0")+IFERROR(U105/H105,"0")+IFERROR(U106/H106,"0")</f>
        <v>0</v>
      </c>
      <c r="V107" s="307">
        <f>IFERROR(V99/H99,"0")+IFERROR(V100/H100,"0")+IFERROR(V101/H101,"0")+IFERROR(V102/H102,"0")+IFERROR(V103/H103,"0")+IFERROR(V104/H104,"0")+IFERROR(V105/H105,"0")+IFERROR(V106/H106,"0")</f>
        <v>0</v>
      </c>
      <c r="W107" s="307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IFERROR(SUM(U99:U106),"0")</f>
        <v>0</v>
      </c>
      <c r="V108" s="307">
        <f>IFERROR(SUM(V99:V106),"0")</f>
        <v>0</v>
      </c>
      <c r="W108" s="38"/>
      <c r="X108" s="308"/>
      <c r="Y108" s="308"/>
    </row>
    <row r="109" spans="1:52" ht="14.25" customHeight="1" x14ac:dyDescent="0.25">
      <c r="A109" s="384" t="s">
        <v>198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5">
        <v>4680115882652</v>
      </c>
      <c r="E110" s="329"/>
      <c r="F110" s="304">
        <v>0.33</v>
      </c>
      <c r="G110" s="33">
        <v>6</v>
      </c>
      <c r="H110" s="304">
        <v>1.98</v>
      </c>
      <c r="I110" s="304">
        <v>2.84</v>
      </c>
      <c r="J110" s="33">
        <v>156</v>
      </c>
      <c r="K110" s="34" t="s">
        <v>62</v>
      </c>
      <c r="L110" s="33">
        <v>40</v>
      </c>
      <c r="M110" s="444" t="s">
        <v>201</v>
      </c>
      <c r="N110" s="387"/>
      <c r="O110" s="387"/>
      <c r="P110" s="387"/>
      <c r="Q110" s="329"/>
      <c r="R110" s="35" t="s">
        <v>179</v>
      </c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145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123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5">
        <v>4680115880238</v>
      </c>
      <c r="E113" s="329"/>
      <c r="F113" s="304">
        <v>0.33</v>
      </c>
      <c r="G113" s="33">
        <v>6</v>
      </c>
      <c r="H113" s="304">
        <v>1.98</v>
      </c>
      <c r="I113" s="304">
        <v>2.258</v>
      </c>
      <c r="J113" s="33">
        <v>156</v>
      </c>
      <c r="K113" s="34" t="s">
        <v>62</v>
      </c>
      <c r="L113" s="33">
        <v>40</v>
      </c>
      <c r="M113" s="4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5">
        <v>4680115881464</v>
      </c>
      <c r="E114" s="329"/>
      <c r="F114" s="304">
        <v>0.4</v>
      </c>
      <c r="G114" s="33">
        <v>6</v>
      </c>
      <c r="H114" s="304">
        <v>2.4</v>
      </c>
      <c r="I114" s="304">
        <v>2.6</v>
      </c>
      <c r="J114" s="33">
        <v>156</v>
      </c>
      <c r="K114" s="34" t="s">
        <v>123</v>
      </c>
      <c r="L114" s="33">
        <v>30</v>
      </c>
      <c r="M114" s="448" t="s">
        <v>210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9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65</v>
      </c>
      <c r="U115" s="307">
        <f>IFERROR(U110/H110,"0")+IFERROR(U111/H111,"0")+IFERROR(U112/H112,"0")+IFERROR(U113/H113,"0")+IFERROR(U114/H114,"0")</f>
        <v>0</v>
      </c>
      <c r="V115" s="307">
        <f>IFERROR(V110/H110,"0")+IFERROR(V111/H111,"0")+IFERROR(V112/H112,"0")+IFERROR(V113/H113,"0")+IFERROR(V114/H114,"0")</f>
        <v>0</v>
      </c>
      <c r="W115" s="307">
        <f>IFERROR(IF(W110="",0,W110),"0")+IFERROR(IF(W111="",0,W111),"0")+IFERROR(IF(W112="",0,W112),"0")+IFERROR(IF(W113="",0,W113),"0")+IFERROR(IF(W114="",0,W114),"0")</f>
        <v>0</v>
      </c>
      <c r="X115" s="308"/>
      <c r="Y115" s="308"/>
    </row>
    <row r="116" spans="1:52" x14ac:dyDescent="0.2">
      <c r="A116" s="313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63</v>
      </c>
      <c r="U116" s="307">
        <f>IFERROR(SUM(U110:U114),"0")</f>
        <v>0</v>
      </c>
      <c r="V116" s="307">
        <f>IFERROR(SUM(V110:V114),"0")</f>
        <v>0</v>
      </c>
      <c r="W116" s="38"/>
      <c r="X116" s="308"/>
      <c r="Y116" s="308"/>
    </row>
    <row r="117" spans="1:52" ht="16.5" customHeight="1" x14ac:dyDescent="0.25">
      <c r="A117" s="383" t="s">
        <v>211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0"/>
      <c r="Y117" s="300"/>
    </row>
    <row r="118" spans="1:52" ht="14.25" customHeight="1" x14ac:dyDescent="0.25">
      <c r="A118" s="384" t="s">
        <v>66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5">
        <v>4607091385168</v>
      </c>
      <c r="E119" s="329"/>
      <c r="F119" s="304">
        <v>1.35</v>
      </c>
      <c r="G119" s="33">
        <v>6</v>
      </c>
      <c r="H119" s="304">
        <v>8.1</v>
      </c>
      <c r="I119" s="304">
        <v>8.6579999999999995</v>
      </c>
      <c r="J119" s="33">
        <v>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100</v>
      </c>
      <c r="V119" s="306">
        <f>IFERROR(IF(U119="",0,CEILING((U119/$H119),1)*$H119),"")</f>
        <v>105.3</v>
      </c>
      <c r="W119" s="37">
        <f>IFERROR(IF(V119=0,"",ROUNDUP(V119/H119,0)*0.02175),"")</f>
        <v>0.28275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5">
        <v>4607091383256</v>
      </c>
      <c r="E120" s="329"/>
      <c r="F120" s="304">
        <v>0.33</v>
      </c>
      <c r="G120" s="33">
        <v>6</v>
      </c>
      <c r="H120" s="304">
        <v>1.98</v>
      </c>
      <c r="I120" s="304">
        <v>2.246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5">
        <v>4607091385748</v>
      </c>
      <c r="E121" s="329"/>
      <c r="F121" s="304">
        <v>0.45</v>
      </c>
      <c r="G121" s="33">
        <v>6</v>
      </c>
      <c r="H121" s="304">
        <v>2.7</v>
      </c>
      <c r="I121" s="304">
        <v>2.972</v>
      </c>
      <c r="J121" s="33">
        <v>156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5">
        <v>4607091384581</v>
      </c>
      <c r="E122" s="329"/>
      <c r="F122" s="304">
        <v>0.67</v>
      </c>
      <c r="G122" s="33">
        <v>4</v>
      </c>
      <c r="H122" s="304">
        <v>2.68</v>
      </c>
      <c r="I122" s="304">
        <v>2.9420000000000002</v>
      </c>
      <c r="J122" s="33">
        <v>120</v>
      </c>
      <c r="K122" s="34" t="s">
        <v>123</v>
      </c>
      <c r="L122" s="33">
        <v>45</v>
      </c>
      <c r="M122" s="45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9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65</v>
      </c>
      <c r="U123" s="307">
        <f>IFERROR(U119/H119,"0")+IFERROR(U120/H120,"0")+IFERROR(U121/H121,"0")+IFERROR(U122/H122,"0")</f>
        <v>12.345679012345679</v>
      </c>
      <c r="V123" s="307">
        <f>IFERROR(V119/H119,"0")+IFERROR(V120/H120,"0")+IFERROR(V121/H121,"0")+IFERROR(V122/H122,"0")</f>
        <v>13</v>
      </c>
      <c r="W123" s="307">
        <f>IFERROR(IF(W119="",0,W119),"0")+IFERROR(IF(W120="",0,W120),"0")+IFERROR(IF(W121="",0,W121),"0")+IFERROR(IF(W122="",0,W122),"0")</f>
        <v>0.28275</v>
      </c>
      <c r="X123" s="308"/>
      <c r="Y123" s="308"/>
    </row>
    <row r="124" spans="1:52" x14ac:dyDescent="0.2">
      <c r="A124" s="313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63</v>
      </c>
      <c r="U124" s="307">
        <f>IFERROR(SUM(U119:U122),"0")</f>
        <v>100</v>
      </c>
      <c r="V124" s="307">
        <f>IFERROR(SUM(V119:V122),"0")</f>
        <v>105.3</v>
      </c>
      <c r="W124" s="38"/>
      <c r="X124" s="308"/>
      <c r="Y124" s="308"/>
    </row>
    <row r="125" spans="1:52" ht="27.75" customHeight="1" x14ac:dyDescent="0.2">
      <c r="A125" s="381" t="s">
        <v>220</v>
      </c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382"/>
      <c r="P125" s="382"/>
      <c r="Q125" s="382"/>
      <c r="R125" s="382"/>
      <c r="S125" s="382"/>
      <c r="T125" s="382"/>
      <c r="U125" s="382"/>
      <c r="V125" s="382"/>
      <c r="W125" s="382"/>
      <c r="X125" s="49"/>
      <c r="Y125" s="49"/>
    </row>
    <row r="126" spans="1:52" ht="16.5" customHeight="1" x14ac:dyDescent="0.25">
      <c r="A126" s="383" t="s">
        <v>221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0"/>
      <c r="Y126" s="300"/>
    </row>
    <row r="127" spans="1:52" ht="14.25" customHeight="1" x14ac:dyDescent="0.25">
      <c r="A127" s="384" t="s">
        <v>100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5">
        <v>4607091383423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123</v>
      </c>
      <c r="L128" s="33">
        <v>35</v>
      </c>
      <c r="M128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5">
        <v>4607091381405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62</v>
      </c>
      <c r="L129" s="33">
        <v>35</v>
      </c>
      <c r="M12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5">
        <v>4607091386516</v>
      </c>
      <c r="E130" s="329"/>
      <c r="F130" s="304">
        <v>1.4</v>
      </c>
      <c r="G130" s="33">
        <v>8</v>
      </c>
      <c r="H130" s="304">
        <v>11.2</v>
      </c>
      <c r="I130" s="304">
        <v>11.776</v>
      </c>
      <c r="J130" s="33">
        <v>56</v>
      </c>
      <c r="K130" s="34" t="s">
        <v>62</v>
      </c>
      <c r="L130" s="33">
        <v>30</v>
      </c>
      <c r="M130" s="45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9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65</v>
      </c>
      <c r="U131" s="307">
        <f>IFERROR(U128/H128,"0")+IFERROR(U129/H129,"0")+IFERROR(U130/H130,"0")</f>
        <v>0</v>
      </c>
      <c r="V131" s="307">
        <f>IFERROR(V128/H128,"0")+IFERROR(V129/H129,"0")+IFERROR(V130/H130,"0")</f>
        <v>0</v>
      </c>
      <c r="W131" s="307">
        <f>IFERROR(IF(W128="",0,W128),"0")+IFERROR(IF(W129="",0,W129),"0")+IFERROR(IF(W130="",0,W130),"0")</f>
        <v>0</v>
      </c>
      <c r="X131" s="308"/>
      <c r="Y131" s="308"/>
    </row>
    <row r="132" spans="1:52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63</v>
      </c>
      <c r="U132" s="307">
        <f>IFERROR(SUM(U128:U130),"0")</f>
        <v>0</v>
      </c>
      <c r="V132" s="307">
        <f>IFERROR(SUM(V128:V130),"0")</f>
        <v>0</v>
      </c>
      <c r="W132" s="38"/>
      <c r="X132" s="308"/>
      <c r="Y132" s="308"/>
    </row>
    <row r="133" spans="1:52" ht="16.5" customHeight="1" x14ac:dyDescent="0.25">
      <c r="A133" s="383" t="s">
        <v>228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0"/>
      <c r="Y133" s="300"/>
    </row>
    <row r="134" spans="1:52" ht="14.25" customHeight="1" x14ac:dyDescent="0.25">
      <c r="A134" s="384" t="s">
        <v>59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5">
        <v>4680115880993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5">
        <v>4680115881761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5">
        <v>4680115881563</v>
      </c>
      <c r="E137" s="329"/>
      <c r="F137" s="304">
        <v>0.7</v>
      </c>
      <c r="G137" s="33">
        <v>6</v>
      </c>
      <c r="H137" s="304">
        <v>4.2</v>
      </c>
      <c r="I137" s="304">
        <v>4.4000000000000004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5">
        <v>4680115880986</v>
      </c>
      <c r="E138" s="329"/>
      <c r="F138" s="304">
        <v>0.35</v>
      </c>
      <c r="G138" s="33">
        <v>6</v>
      </c>
      <c r="H138" s="304">
        <v>2.1</v>
      </c>
      <c r="I138" s="304">
        <v>2.23</v>
      </c>
      <c r="J138" s="33">
        <v>234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5">
        <v>4680115880207</v>
      </c>
      <c r="E139" s="329"/>
      <c r="F139" s="304">
        <v>0.4</v>
      </c>
      <c r="G139" s="33">
        <v>6</v>
      </c>
      <c r="H139" s="304">
        <v>2.4</v>
      </c>
      <c r="I139" s="304">
        <v>2.63</v>
      </c>
      <c r="J139" s="33">
        <v>156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5">
        <v>4680115881785</v>
      </c>
      <c r="E140" s="329"/>
      <c r="F140" s="304">
        <v>0.35</v>
      </c>
      <c r="G140" s="33">
        <v>6</v>
      </c>
      <c r="H140" s="304">
        <v>2.1</v>
      </c>
      <c r="I140" s="304">
        <v>2.23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5">
        <v>4680115881679</v>
      </c>
      <c r="E141" s="329"/>
      <c r="F141" s="304">
        <v>0.35</v>
      </c>
      <c r="G141" s="33">
        <v>6</v>
      </c>
      <c r="H141" s="304">
        <v>2.1</v>
      </c>
      <c r="I141" s="304">
        <v>2.2000000000000002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5">
        <v>4680115880191</v>
      </c>
      <c r="E142" s="329"/>
      <c r="F142" s="304">
        <v>0.4</v>
      </c>
      <c r="G142" s="33">
        <v>6</v>
      </c>
      <c r="H142" s="304">
        <v>2.4</v>
      </c>
      <c r="I142" s="304">
        <v>2.6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9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65</v>
      </c>
      <c r="U143" s="307">
        <f>IFERROR(U135/H135,"0")+IFERROR(U136/H136,"0")+IFERROR(U137/H137,"0")+IFERROR(U138/H138,"0")+IFERROR(U139/H139,"0")+IFERROR(U140/H140,"0")+IFERROR(U141/H141,"0")+IFERROR(U142/H142,"0")</f>
        <v>0</v>
      </c>
      <c r="V143" s="307">
        <f>IFERROR(V135/H135,"0")+IFERROR(V136/H136,"0")+IFERROR(V137/H137,"0")+IFERROR(V138/H138,"0")+IFERROR(V139/H139,"0")+IFERROR(V140/H140,"0")+IFERROR(V141/H141,"0")+IFERROR(V142/H142,"0")</f>
        <v>0</v>
      </c>
      <c r="W143" s="307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8"/>
      <c r="Y143" s="308"/>
    </row>
    <row r="144" spans="1:52" x14ac:dyDescent="0.2">
      <c r="A144" s="313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63</v>
      </c>
      <c r="U144" s="307">
        <f>IFERROR(SUM(U135:U142),"0")</f>
        <v>0</v>
      </c>
      <c r="V144" s="307">
        <f>IFERROR(SUM(V135:V142),"0")</f>
        <v>0</v>
      </c>
      <c r="W144" s="38"/>
      <c r="X144" s="308"/>
      <c r="Y144" s="308"/>
    </row>
    <row r="145" spans="1:52" ht="16.5" customHeight="1" x14ac:dyDescent="0.25">
      <c r="A145" s="383" t="s">
        <v>245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0"/>
      <c r="Y145" s="300"/>
    </row>
    <row r="146" spans="1:52" ht="14.25" customHeight="1" x14ac:dyDescent="0.25">
      <c r="A146" s="384" t="s">
        <v>100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5">
        <v>4680115881402</v>
      </c>
      <c r="E147" s="329"/>
      <c r="F147" s="304">
        <v>1.35</v>
      </c>
      <c r="G147" s="33">
        <v>8</v>
      </c>
      <c r="H147" s="304">
        <v>10.8</v>
      </c>
      <c r="I147" s="304">
        <v>11.28</v>
      </c>
      <c r="J147" s="33">
        <v>56</v>
      </c>
      <c r="K147" s="34" t="s">
        <v>96</v>
      </c>
      <c r="L147" s="33">
        <v>55</v>
      </c>
      <c r="M147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5">
        <v>4680115881396</v>
      </c>
      <c r="E148" s="329"/>
      <c r="F148" s="304">
        <v>0.45</v>
      </c>
      <c r="G148" s="33">
        <v>6</v>
      </c>
      <c r="H148" s="304">
        <v>2.7</v>
      </c>
      <c r="I148" s="304">
        <v>2.9</v>
      </c>
      <c r="J148" s="33">
        <v>156</v>
      </c>
      <c r="K148" s="34" t="s">
        <v>62</v>
      </c>
      <c r="L148" s="33">
        <v>55</v>
      </c>
      <c r="M148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9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65</v>
      </c>
      <c r="U149" s="307">
        <f>IFERROR(U147/H147,"0")+IFERROR(U148/H148,"0")</f>
        <v>0</v>
      </c>
      <c r="V149" s="307">
        <f>IFERROR(V147/H147,"0")+IFERROR(V148/H148,"0")</f>
        <v>0</v>
      </c>
      <c r="W149" s="307">
        <f>IFERROR(IF(W147="",0,W147),"0")+IFERROR(IF(W148="",0,W148),"0")</f>
        <v>0</v>
      </c>
      <c r="X149" s="308"/>
      <c r="Y149" s="308"/>
    </row>
    <row r="150" spans="1:52" x14ac:dyDescent="0.2">
      <c r="A150" s="313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63</v>
      </c>
      <c r="U150" s="307">
        <f>IFERROR(SUM(U147:U148),"0")</f>
        <v>0</v>
      </c>
      <c r="V150" s="307">
        <f>IFERROR(SUM(V147:V148),"0")</f>
        <v>0</v>
      </c>
      <c r="W150" s="38"/>
      <c r="X150" s="308"/>
      <c r="Y150" s="308"/>
    </row>
    <row r="151" spans="1:52" ht="14.25" customHeight="1" x14ac:dyDescent="0.25">
      <c r="A151" s="384" t="s">
        <v>93</v>
      </c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  <c r="T151" s="313"/>
      <c r="U151" s="313"/>
      <c r="V151" s="313"/>
      <c r="W151" s="313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5">
        <v>4680115882935</v>
      </c>
      <c r="E152" s="329"/>
      <c r="F152" s="304">
        <v>1.35</v>
      </c>
      <c r="G152" s="33">
        <v>8</v>
      </c>
      <c r="H152" s="304">
        <v>10.8</v>
      </c>
      <c r="I152" s="304">
        <v>11.28</v>
      </c>
      <c r="J152" s="33">
        <v>56</v>
      </c>
      <c r="K152" s="34" t="s">
        <v>123</v>
      </c>
      <c r="L152" s="33">
        <v>50</v>
      </c>
      <c r="M152" s="466" t="s">
        <v>252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5">
        <v>4680115880764</v>
      </c>
      <c r="E153" s="329"/>
      <c r="F153" s="304">
        <v>0.35</v>
      </c>
      <c r="G153" s="33">
        <v>6</v>
      </c>
      <c r="H153" s="304">
        <v>2.1</v>
      </c>
      <c r="I153" s="304">
        <v>2.2999999999999998</v>
      </c>
      <c r="J153" s="33">
        <v>156</v>
      </c>
      <c r="K153" s="34" t="s">
        <v>96</v>
      </c>
      <c r="L153" s="33">
        <v>50</v>
      </c>
      <c r="M153" s="4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9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65</v>
      </c>
      <c r="U154" s="307">
        <f>IFERROR(U152/H152,"0")+IFERROR(U153/H153,"0")</f>
        <v>0</v>
      </c>
      <c r="V154" s="307">
        <f>IFERROR(V152/H152,"0")+IFERROR(V153/H153,"0")</f>
        <v>0</v>
      </c>
      <c r="W154" s="307">
        <f>IFERROR(IF(W152="",0,W152),"0")+IFERROR(IF(W153="",0,W153),"0")</f>
        <v>0</v>
      </c>
      <c r="X154" s="308"/>
      <c r="Y154" s="308"/>
    </row>
    <row r="155" spans="1:52" x14ac:dyDescent="0.2">
      <c r="A155" s="313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63</v>
      </c>
      <c r="U155" s="307">
        <f>IFERROR(SUM(U152:U153),"0")</f>
        <v>0</v>
      </c>
      <c r="V155" s="307">
        <f>IFERROR(SUM(V152:V153),"0")</f>
        <v>0</v>
      </c>
      <c r="W155" s="38"/>
      <c r="X155" s="308"/>
      <c r="Y155" s="308"/>
    </row>
    <row r="156" spans="1:52" ht="14.25" customHeight="1" x14ac:dyDescent="0.25">
      <c r="A156" s="384" t="s">
        <v>59</v>
      </c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  <c r="T156" s="313"/>
      <c r="U156" s="313"/>
      <c r="V156" s="313"/>
      <c r="W156" s="313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5">
        <v>4680115882683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5">
        <v>4680115882690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5">
        <v>4680115882669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5">
        <v>4680115882676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9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65</v>
      </c>
      <c r="U161" s="307">
        <f>IFERROR(U157/H157,"0")+IFERROR(U158/H158,"0")+IFERROR(U159/H159,"0")+IFERROR(U160/H160,"0")</f>
        <v>0</v>
      </c>
      <c r="V161" s="307">
        <f>IFERROR(V157/H157,"0")+IFERROR(V158/H158,"0")+IFERROR(V159/H159,"0")+IFERROR(V160/H160,"0")</f>
        <v>0</v>
      </c>
      <c r="W161" s="307">
        <f>IFERROR(IF(W157="",0,W157),"0")+IFERROR(IF(W158="",0,W158),"0")+IFERROR(IF(W159="",0,W159),"0")+IFERROR(IF(W160="",0,W160),"0")</f>
        <v>0</v>
      </c>
      <c r="X161" s="308"/>
      <c r="Y161" s="308"/>
    </row>
    <row r="162" spans="1:52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63</v>
      </c>
      <c r="U162" s="307">
        <f>IFERROR(SUM(U157:U160),"0")</f>
        <v>0</v>
      </c>
      <c r="V162" s="307">
        <f>IFERROR(SUM(V157:V160),"0")</f>
        <v>0</v>
      </c>
      <c r="W162" s="38"/>
      <c r="X162" s="308"/>
      <c r="Y162" s="308"/>
    </row>
    <row r="163" spans="1:52" ht="14.25" customHeight="1" x14ac:dyDescent="0.25">
      <c r="A163" s="384" t="s">
        <v>66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5">
        <v>4680115881556</v>
      </c>
      <c r="E164" s="329"/>
      <c r="F164" s="304">
        <v>1</v>
      </c>
      <c r="G164" s="33">
        <v>4</v>
      </c>
      <c r="H164" s="304">
        <v>4</v>
      </c>
      <c r="I164" s="304">
        <v>4.4080000000000004</v>
      </c>
      <c r="J164" s="33">
        <v>104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4301051470</v>
      </c>
      <c r="D165" s="385">
        <v>4680115880573</v>
      </c>
      <c r="E165" s="329"/>
      <c r="F165" s="304">
        <v>1.3</v>
      </c>
      <c r="G165" s="33">
        <v>6</v>
      </c>
      <c r="H165" s="304">
        <v>7.8</v>
      </c>
      <c r="I165" s="304">
        <v>8.3640000000000008</v>
      </c>
      <c r="J165" s="33">
        <v>56</v>
      </c>
      <c r="K165" s="34" t="s">
        <v>123</v>
      </c>
      <c r="L165" s="33">
        <v>45</v>
      </c>
      <c r="M165" s="47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267</v>
      </c>
      <c r="B166" s="55" t="s">
        <v>268</v>
      </c>
      <c r="C166" s="32">
        <v>4301051408</v>
      </c>
      <c r="D166" s="385">
        <v>4680115881594</v>
      </c>
      <c r="E166" s="329"/>
      <c r="F166" s="304">
        <v>1.35</v>
      </c>
      <c r="G166" s="33">
        <v>6</v>
      </c>
      <c r="H166" s="304">
        <v>8.1</v>
      </c>
      <c r="I166" s="304">
        <v>8.6639999999999997</v>
      </c>
      <c r="J166" s="33">
        <v>56</v>
      </c>
      <c r="K166" s="34" t="s">
        <v>123</v>
      </c>
      <c r="L166" s="33">
        <v>40</v>
      </c>
      <c r="M166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269</v>
      </c>
      <c r="B167" s="55" t="s">
        <v>270</v>
      </c>
      <c r="C167" s="32">
        <v>4301051433</v>
      </c>
      <c r="D167" s="385">
        <v>4680115881587</v>
      </c>
      <c r="E167" s="329"/>
      <c r="F167" s="304">
        <v>1</v>
      </c>
      <c r="G167" s="33">
        <v>4</v>
      </c>
      <c r="H167" s="304">
        <v>4</v>
      </c>
      <c r="I167" s="304">
        <v>4.4080000000000004</v>
      </c>
      <c r="J167" s="33">
        <v>104</v>
      </c>
      <c r="K167" s="34" t="s">
        <v>62</v>
      </c>
      <c r="L167" s="33">
        <v>35</v>
      </c>
      <c r="M167" s="47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271</v>
      </c>
      <c r="B168" s="55" t="s">
        <v>272</v>
      </c>
      <c r="C168" s="32">
        <v>4301051380</v>
      </c>
      <c r="D168" s="385">
        <v>4680115880962</v>
      </c>
      <c r="E168" s="329"/>
      <c r="F168" s="304">
        <v>1.3</v>
      </c>
      <c r="G168" s="33">
        <v>6</v>
      </c>
      <c r="H168" s="304">
        <v>7.8</v>
      </c>
      <c r="I168" s="304">
        <v>8.3640000000000008</v>
      </c>
      <c r="J168" s="33">
        <v>56</v>
      </c>
      <c r="K168" s="34" t="s">
        <v>62</v>
      </c>
      <c r="L168" s="33">
        <v>40</v>
      </c>
      <c r="M168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273</v>
      </c>
      <c r="B169" s="55" t="s">
        <v>274</v>
      </c>
      <c r="C169" s="32">
        <v>4301051411</v>
      </c>
      <c r="D169" s="385">
        <v>4680115881617</v>
      </c>
      <c r="E169" s="329"/>
      <c r="F169" s="304">
        <v>1.35</v>
      </c>
      <c r="G169" s="33">
        <v>6</v>
      </c>
      <c r="H169" s="304">
        <v>8.1</v>
      </c>
      <c r="I169" s="304">
        <v>8.6460000000000008</v>
      </c>
      <c r="J169" s="33">
        <v>56</v>
      </c>
      <c r="K169" s="34" t="s">
        <v>123</v>
      </c>
      <c r="L169" s="33">
        <v>40</v>
      </c>
      <c r="M169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275</v>
      </c>
      <c r="B170" s="55" t="s">
        <v>276</v>
      </c>
      <c r="C170" s="32">
        <v>4301051377</v>
      </c>
      <c r="D170" s="385">
        <v>4680115881228</v>
      </c>
      <c r="E170" s="329"/>
      <c r="F170" s="304">
        <v>0.4</v>
      </c>
      <c r="G170" s="33">
        <v>6</v>
      </c>
      <c r="H170" s="304">
        <v>2.4</v>
      </c>
      <c r="I170" s="304">
        <v>2.6</v>
      </c>
      <c r="J170" s="33">
        <v>156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277</v>
      </c>
      <c r="B171" s="55" t="s">
        <v>278</v>
      </c>
      <c r="C171" s="32">
        <v>4301051432</v>
      </c>
      <c r="D171" s="385">
        <v>4680115881037</v>
      </c>
      <c r="E171" s="329"/>
      <c r="F171" s="304">
        <v>0.84</v>
      </c>
      <c r="G171" s="33">
        <v>4</v>
      </c>
      <c r="H171" s="304">
        <v>3.36</v>
      </c>
      <c r="I171" s="304">
        <v>3.6179999999999999</v>
      </c>
      <c r="J171" s="33">
        <v>120</v>
      </c>
      <c r="K171" s="34" t="s">
        <v>62</v>
      </c>
      <c r="L171" s="33">
        <v>35</v>
      </c>
      <c r="M171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279</v>
      </c>
      <c r="B172" s="55" t="s">
        <v>280</v>
      </c>
      <c r="C172" s="32">
        <v>4301051384</v>
      </c>
      <c r="D172" s="385">
        <v>4680115881211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281</v>
      </c>
      <c r="B173" s="55" t="s">
        <v>282</v>
      </c>
      <c r="C173" s="32">
        <v>4301051378</v>
      </c>
      <c r="D173" s="385">
        <v>4680115881020</v>
      </c>
      <c r="E173" s="329"/>
      <c r="F173" s="304">
        <v>0.84</v>
      </c>
      <c r="G173" s="33">
        <v>4</v>
      </c>
      <c r="H173" s="304">
        <v>3.36</v>
      </c>
      <c r="I173" s="304">
        <v>3.57</v>
      </c>
      <c r="J173" s="33">
        <v>120</v>
      </c>
      <c r="K173" s="34" t="s">
        <v>62</v>
      </c>
      <c r="L173" s="33">
        <v>45</v>
      </c>
      <c r="M173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283</v>
      </c>
      <c r="B174" s="55" t="s">
        <v>284</v>
      </c>
      <c r="C174" s="32">
        <v>4301051407</v>
      </c>
      <c r="D174" s="385">
        <v>4680115882195</v>
      </c>
      <c r="E174" s="329"/>
      <c r="F174" s="304">
        <v>0.4</v>
      </c>
      <c r="G174" s="33">
        <v>6</v>
      </c>
      <c r="H174" s="304">
        <v>2.4</v>
      </c>
      <c r="I174" s="304">
        <v>2.69</v>
      </c>
      <c r="J174" s="33">
        <v>156</v>
      </c>
      <c r="K174" s="34" t="s">
        <v>123</v>
      </c>
      <c r="L174" s="33">
        <v>40</v>
      </c>
      <c r="M174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285</v>
      </c>
      <c r="B175" s="55" t="s">
        <v>286</v>
      </c>
      <c r="C175" s="32">
        <v>4301051479</v>
      </c>
      <c r="D175" s="385">
        <v>4680115882607</v>
      </c>
      <c r="E175" s="329"/>
      <c r="F175" s="304">
        <v>0.3</v>
      </c>
      <c r="G175" s="33">
        <v>6</v>
      </c>
      <c r="H175" s="304">
        <v>1.8</v>
      </c>
      <c r="I175" s="304">
        <v>2.0720000000000001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287</v>
      </c>
      <c r="B176" s="55" t="s">
        <v>288</v>
      </c>
      <c r="C176" s="32">
        <v>4301051468</v>
      </c>
      <c r="D176" s="385">
        <v>4680115880092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289</v>
      </c>
      <c r="B177" s="55" t="s">
        <v>290</v>
      </c>
      <c r="C177" s="32">
        <v>4301051469</v>
      </c>
      <c r="D177" s="385">
        <v>4680115880221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123</v>
      </c>
      <c r="L177" s="33">
        <v>45</v>
      </c>
      <c r="M177" s="48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291</v>
      </c>
      <c r="B178" s="55" t="s">
        <v>292</v>
      </c>
      <c r="C178" s="32">
        <v>4301051523</v>
      </c>
      <c r="D178" s="385">
        <v>4680115882942</v>
      </c>
      <c r="E178" s="329"/>
      <c r="F178" s="304">
        <v>0.3</v>
      </c>
      <c r="G178" s="33">
        <v>6</v>
      </c>
      <c r="H178" s="304">
        <v>1.8</v>
      </c>
      <c r="I178" s="304">
        <v>2.0720000000000001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293</v>
      </c>
      <c r="B179" s="55" t="s">
        <v>294</v>
      </c>
      <c r="C179" s="32">
        <v>4301051326</v>
      </c>
      <c r="D179" s="385">
        <v>4680115880504</v>
      </c>
      <c r="E179" s="329"/>
      <c r="F179" s="304">
        <v>0.4</v>
      </c>
      <c r="G179" s="33">
        <v>6</v>
      </c>
      <c r="H179" s="304">
        <v>2.4</v>
      </c>
      <c r="I179" s="304">
        <v>2.6720000000000002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295</v>
      </c>
      <c r="B180" s="55" t="s">
        <v>296</v>
      </c>
      <c r="C180" s="32">
        <v>4301051410</v>
      </c>
      <c r="D180" s="385">
        <v>4680115882164</v>
      </c>
      <c r="E180" s="329"/>
      <c r="F180" s="304">
        <v>0.4</v>
      </c>
      <c r="G180" s="33">
        <v>6</v>
      </c>
      <c r="H180" s="304">
        <v>2.4</v>
      </c>
      <c r="I180" s="304">
        <v>2.6779999999999999</v>
      </c>
      <c r="J180" s="33">
        <v>156</v>
      </c>
      <c r="K180" s="34" t="s">
        <v>123</v>
      </c>
      <c r="L180" s="33">
        <v>40</v>
      </c>
      <c r="M180" s="4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9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65</v>
      </c>
      <c r="U181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8"/>
      <c r="Y181" s="308"/>
    </row>
    <row r="182" spans="1:52" x14ac:dyDescent="0.2">
      <c r="A182" s="313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63</v>
      </c>
      <c r="U182" s="307">
        <f>IFERROR(SUM(U164:U180),"0")</f>
        <v>0</v>
      </c>
      <c r="V182" s="307">
        <f>IFERROR(SUM(V164:V180),"0")</f>
        <v>0</v>
      </c>
      <c r="W182" s="38"/>
      <c r="X182" s="308"/>
      <c r="Y182" s="308"/>
    </row>
    <row r="183" spans="1:52" ht="14.25" customHeight="1" x14ac:dyDescent="0.25">
      <c r="A183" s="384" t="s">
        <v>198</v>
      </c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  <c r="T183" s="313"/>
      <c r="U183" s="313"/>
      <c r="V183" s="313"/>
      <c r="W183" s="313"/>
      <c r="X183" s="301"/>
      <c r="Y183" s="301"/>
    </row>
    <row r="184" spans="1:52" ht="16.5" customHeight="1" x14ac:dyDescent="0.25">
      <c r="A184" s="55" t="s">
        <v>297</v>
      </c>
      <c r="B184" s="55" t="s">
        <v>298</v>
      </c>
      <c r="C184" s="32">
        <v>4301060338</v>
      </c>
      <c r="D184" s="385">
        <v>4680115880801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299</v>
      </c>
      <c r="B185" s="55" t="s">
        <v>300</v>
      </c>
      <c r="C185" s="32">
        <v>4301060339</v>
      </c>
      <c r="D185" s="385">
        <v>4680115880818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89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65</v>
      </c>
      <c r="U186" s="307">
        <f>IFERROR(U184/H184,"0")+IFERROR(U185/H185,"0")</f>
        <v>0</v>
      </c>
      <c r="V186" s="307">
        <f>IFERROR(V184/H184,"0")+IFERROR(V185/H185,"0")</f>
        <v>0</v>
      </c>
      <c r="W186" s="307">
        <f>IFERROR(IF(W184="",0,W184),"0")+IFERROR(IF(W185="",0,W185),"0")</f>
        <v>0</v>
      </c>
      <c r="X186" s="308"/>
      <c r="Y186" s="308"/>
    </row>
    <row r="187" spans="1:52" x14ac:dyDescent="0.2">
      <c r="A187" s="313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63</v>
      </c>
      <c r="U187" s="307">
        <f>IFERROR(SUM(U184:U185),"0")</f>
        <v>0</v>
      </c>
      <c r="V187" s="307">
        <f>IFERROR(SUM(V184:V185),"0")</f>
        <v>0</v>
      </c>
      <c r="W187" s="38"/>
      <c r="X187" s="308"/>
      <c r="Y187" s="308"/>
    </row>
    <row r="188" spans="1:52" ht="16.5" customHeight="1" x14ac:dyDescent="0.25">
      <c r="A188" s="383" t="s">
        <v>301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0"/>
      <c r="Y188" s="300"/>
    </row>
    <row r="189" spans="1:52" ht="14.25" customHeight="1" x14ac:dyDescent="0.25">
      <c r="A189" s="384" t="s">
        <v>100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27" customHeight="1" x14ac:dyDescent="0.25">
      <c r="A190" s="55" t="s">
        <v>302</v>
      </c>
      <c r="B190" s="55" t="s">
        <v>303</v>
      </c>
      <c r="C190" s="32">
        <v>4301011346</v>
      </c>
      <c r="D190" s="385">
        <v>4607091387445</v>
      </c>
      <c r="E190" s="329"/>
      <c r="F190" s="304">
        <v>0.9</v>
      </c>
      <c r="G190" s="33">
        <v>10</v>
      </c>
      <c r="H190" s="304">
        <v>9</v>
      </c>
      <c r="I190" s="304">
        <v>9.6300000000000008</v>
      </c>
      <c r="J190" s="33">
        <v>56</v>
      </c>
      <c r="K190" s="34" t="s">
        <v>96</v>
      </c>
      <c r="L190" s="33">
        <v>31</v>
      </c>
      <c r="M190" s="4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304</v>
      </c>
      <c r="B191" s="55" t="s">
        <v>305</v>
      </c>
      <c r="C191" s="32">
        <v>4301011362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48</v>
      </c>
      <c r="K191" s="34" t="s">
        <v>306</v>
      </c>
      <c r="L191" s="33">
        <v>55</v>
      </c>
      <c r="M191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304</v>
      </c>
      <c r="B192" s="55" t="s">
        <v>307</v>
      </c>
      <c r="C192" s="32">
        <v>4301011308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56</v>
      </c>
      <c r="K192" s="34" t="s">
        <v>96</v>
      </c>
      <c r="L192" s="33">
        <v>55</v>
      </c>
      <c r="M192" s="49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309</v>
      </c>
      <c r="C193" s="32">
        <v>4301011347</v>
      </c>
      <c r="D193" s="385">
        <v>4607091386073</v>
      </c>
      <c r="E193" s="329"/>
      <c r="F193" s="304">
        <v>0.9</v>
      </c>
      <c r="G193" s="33">
        <v>10</v>
      </c>
      <c r="H193" s="304">
        <v>9</v>
      </c>
      <c r="I193" s="304">
        <v>9.6300000000000008</v>
      </c>
      <c r="J193" s="33">
        <v>56</v>
      </c>
      <c r="K193" s="34" t="s">
        <v>96</v>
      </c>
      <c r="L193" s="33">
        <v>31</v>
      </c>
      <c r="M193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310</v>
      </c>
      <c r="B194" s="55" t="s">
        <v>311</v>
      </c>
      <c r="C194" s="32">
        <v>4301011395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48</v>
      </c>
      <c r="K194" s="34" t="s">
        <v>306</v>
      </c>
      <c r="L194" s="33">
        <v>55</v>
      </c>
      <c r="M194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312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313</v>
      </c>
      <c r="B196" s="55" t="s">
        <v>314</v>
      </c>
      <c r="C196" s="32">
        <v>4301011311</v>
      </c>
      <c r="D196" s="385">
        <v>4607091387377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315</v>
      </c>
      <c r="B197" s="55" t="s">
        <v>316</v>
      </c>
      <c r="C197" s="32">
        <v>4301010945</v>
      </c>
      <c r="D197" s="385">
        <v>4607091387353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317</v>
      </c>
      <c r="B198" s="55" t="s">
        <v>318</v>
      </c>
      <c r="C198" s="32">
        <v>4301011328</v>
      </c>
      <c r="D198" s="385">
        <v>4607091386011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319</v>
      </c>
      <c r="B199" s="55" t="s">
        <v>320</v>
      </c>
      <c r="C199" s="32">
        <v>4301011329</v>
      </c>
      <c r="D199" s="385">
        <v>4607091387308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4301011049</v>
      </c>
      <c r="D200" s="385">
        <v>4607091387339</v>
      </c>
      <c r="E200" s="329"/>
      <c r="F200" s="304">
        <v>0.5</v>
      </c>
      <c r="G200" s="33">
        <v>10</v>
      </c>
      <c r="H200" s="304">
        <v>5</v>
      </c>
      <c r="I200" s="304">
        <v>5.24</v>
      </c>
      <c r="J200" s="33">
        <v>120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323</v>
      </c>
      <c r="B201" s="55" t="s">
        <v>324</v>
      </c>
      <c r="C201" s="32">
        <v>4301011433</v>
      </c>
      <c r="D201" s="385">
        <v>4680115882638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325</v>
      </c>
      <c r="B202" s="55" t="s">
        <v>326</v>
      </c>
      <c r="C202" s="32">
        <v>4301011573</v>
      </c>
      <c r="D202" s="385">
        <v>4680115881938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327</v>
      </c>
      <c r="B203" s="55" t="s">
        <v>328</v>
      </c>
      <c r="C203" s="32">
        <v>4301010944</v>
      </c>
      <c r="D203" s="385">
        <v>4607091387346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329</v>
      </c>
      <c r="B204" s="55" t="s">
        <v>330</v>
      </c>
      <c r="C204" s="32">
        <v>4301011353</v>
      </c>
      <c r="D204" s="385">
        <v>4607091389807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9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65</v>
      </c>
      <c r="U205" s="307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7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7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8"/>
      <c r="Y205" s="308"/>
    </row>
    <row r="206" spans="1:52" x14ac:dyDescent="0.2">
      <c r="A206" s="313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63</v>
      </c>
      <c r="U206" s="307">
        <f>IFERROR(SUM(U190:U204),"0")</f>
        <v>0</v>
      </c>
      <c r="V206" s="307">
        <f>IFERROR(SUM(V190:V204),"0")</f>
        <v>0</v>
      </c>
      <c r="W206" s="38"/>
      <c r="X206" s="308"/>
      <c r="Y206" s="308"/>
    </row>
    <row r="207" spans="1:52" ht="14.25" customHeight="1" x14ac:dyDescent="0.25">
      <c r="A207" s="384" t="s">
        <v>93</v>
      </c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  <c r="T207" s="313"/>
      <c r="U207" s="313"/>
      <c r="V207" s="313"/>
      <c r="W207" s="313"/>
      <c r="X207" s="301"/>
      <c r="Y207" s="301"/>
    </row>
    <row r="208" spans="1:52" ht="27" customHeight="1" x14ac:dyDescent="0.25">
      <c r="A208" s="55" t="s">
        <v>331</v>
      </c>
      <c r="B208" s="55" t="s">
        <v>332</v>
      </c>
      <c r="C208" s="32">
        <v>4301020254</v>
      </c>
      <c r="D208" s="385">
        <v>4680115881914</v>
      </c>
      <c r="E208" s="329"/>
      <c r="F208" s="304">
        <v>0.4</v>
      </c>
      <c r="G208" s="33">
        <v>10</v>
      </c>
      <c r="H208" s="304">
        <v>4</v>
      </c>
      <c r="I208" s="304">
        <v>4.24</v>
      </c>
      <c r="J208" s="33">
        <v>120</v>
      </c>
      <c r="K208" s="34" t="s">
        <v>96</v>
      </c>
      <c r="L208" s="33">
        <v>90</v>
      </c>
      <c r="M208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7"/>
      <c r="O208" s="387"/>
      <c r="P208" s="387"/>
      <c r="Q208" s="329"/>
      <c r="R208" s="35"/>
      <c r="S208" s="35"/>
      <c r="T208" s="36" t="s">
        <v>63</v>
      </c>
      <c r="U208" s="305">
        <v>0</v>
      </c>
      <c r="V208" s="306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9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65</v>
      </c>
      <c r="U209" s="307">
        <f>IFERROR(U208/H208,"0")</f>
        <v>0</v>
      </c>
      <c r="V209" s="307">
        <f>IFERROR(V208/H208,"0")</f>
        <v>0</v>
      </c>
      <c r="W209" s="307">
        <f>IFERROR(IF(W208="",0,W208),"0")</f>
        <v>0</v>
      </c>
      <c r="X209" s="308"/>
      <c r="Y209" s="308"/>
    </row>
    <row r="210" spans="1:52" x14ac:dyDescent="0.2">
      <c r="A210" s="313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63</v>
      </c>
      <c r="U210" s="307">
        <f>IFERROR(SUM(U208:U208),"0")</f>
        <v>0</v>
      </c>
      <c r="V210" s="307">
        <f>IFERROR(SUM(V208:V208),"0")</f>
        <v>0</v>
      </c>
      <c r="W210" s="38"/>
      <c r="X210" s="308"/>
      <c r="Y210" s="308"/>
    </row>
    <row r="211" spans="1:52" ht="14.25" customHeight="1" x14ac:dyDescent="0.25">
      <c r="A211" s="384" t="s">
        <v>59</v>
      </c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  <c r="T211" s="313"/>
      <c r="U211" s="313"/>
      <c r="V211" s="313"/>
      <c r="W211" s="313"/>
      <c r="X211" s="301"/>
      <c r="Y211" s="301"/>
    </row>
    <row r="212" spans="1:52" ht="27" customHeight="1" x14ac:dyDescent="0.25">
      <c r="A212" s="55" t="s">
        <v>333</v>
      </c>
      <c r="B212" s="55" t="s">
        <v>334</v>
      </c>
      <c r="C212" s="32">
        <v>4301030878</v>
      </c>
      <c r="D212" s="385">
        <v>4607091387193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35</v>
      </c>
      <c r="M212" s="5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80</v>
      </c>
      <c r="V212" s="306">
        <f>IFERROR(IF(U212="",0,CEILING((U212/$H212),1)*$H212),"")</f>
        <v>84</v>
      </c>
      <c r="W212" s="37">
        <f>IFERROR(IF(V212=0,"",ROUNDUP(V212/H212,0)*0.00753),"")</f>
        <v>0.15060000000000001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335</v>
      </c>
      <c r="B213" s="55" t="s">
        <v>336</v>
      </c>
      <c r="C213" s="32">
        <v>4301031153</v>
      </c>
      <c r="D213" s="385">
        <v>4607091387230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337</v>
      </c>
      <c r="B214" s="55" t="s">
        <v>338</v>
      </c>
      <c r="C214" s="32">
        <v>4301031152</v>
      </c>
      <c r="D214" s="385">
        <v>4607091387285</v>
      </c>
      <c r="E214" s="329"/>
      <c r="F214" s="304">
        <v>0.35</v>
      </c>
      <c r="G214" s="33">
        <v>6</v>
      </c>
      <c r="H214" s="304">
        <v>2.1</v>
      </c>
      <c r="I214" s="304">
        <v>2.23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339</v>
      </c>
      <c r="B215" s="55" t="s">
        <v>340</v>
      </c>
      <c r="C215" s="32">
        <v>4301031151</v>
      </c>
      <c r="D215" s="385">
        <v>4607091389845</v>
      </c>
      <c r="E215" s="329"/>
      <c r="F215" s="304">
        <v>0.35</v>
      </c>
      <c r="G215" s="33">
        <v>6</v>
      </c>
      <c r="H215" s="304">
        <v>2.1</v>
      </c>
      <c r="I215" s="304">
        <v>2.2000000000000002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89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65</v>
      </c>
      <c r="U216" s="307">
        <f>IFERROR(U212/H212,"0")+IFERROR(U213/H213,"0")+IFERROR(U214/H214,"0")+IFERROR(U215/H215,"0")</f>
        <v>19.047619047619047</v>
      </c>
      <c r="V216" s="307">
        <f>IFERROR(V212/H212,"0")+IFERROR(V213/H213,"0")+IFERROR(V214/H214,"0")+IFERROR(V215/H215,"0")</f>
        <v>20</v>
      </c>
      <c r="W216" s="307">
        <f>IFERROR(IF(W212="",0,W212),"0")+IFERROR(IF(W213="",0,W213),"0")+IFERROR(IF(W214="",0,W214),"0")+IFERROR(IF(W215="",0,W215),"0")</f>
        <v>0.15060000000000001</v>
      </c>
      <c r="X216" s="308"/>
      <c r="Y216" s="308"/>
    </row>
    <row r="217" spans="1:52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63</v>
      </c>
      <c r="U217" s="307">
        <f>IFERROR(SUM(U212:U215),"0")</f>
        <v>80</v>
      </c>
      <c r="V217" s="307">
        <f>IFERROR(SUM(V212:V215),"0")</f>
        <v>84</v>
      </c>
      <c r="W217" s="38"/>
      <c r="X217" s="308"/>
      <c r="Y217" s="308"/>
    </row>
    <row r="218" spans="1:52" ht="14.25" customHeight="1" x14ac:dyDescent="0.25">
      <c r="A218" s="384" t="s">
        <v>66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01"/>
      <c r="Y218" s="301"/>
    </row>
    <row r="219" spans="1:52" ht="16.5" customHeight="1" x14ac:dyDescent="0.25">
      <c r="A219" s="55" t="s">
        <v>341</v>
      </c>
      <c r="B219" s="55" t="s">
        <v>342</v>
      </c>
      <c r="C219" s="32">
        <v>4301051101</v>
      </c>
      <c r="D219" s="385">
        <v>4607091387766</v>
      </c>
      <c r="E219" s="329"/>
      <c r="F219" s="304">
        <v>1.35</v>
      </c>
      <c r="G219" s="33">
        <v>6</v>
      </c>
      <c r="H219" s="304">
        <v>8.1</v>
      </c>
      <c r="I219" s="304">
        <v>8.6579999999999995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200</v>
      </c>
      <c r="V219" s="306">
        <f t="shared" ref="V219:V224" si="12">IFERROR(IF(U219="",0,CEILING((U219/$H219),1)*$H219),"")</f>
        <v>202.5</v>
      </c>
      <c r="W219" s="37">
        <f>IFERROR(IF(V219=0,"",ROUNDUP(V219/H219,0)*0.02175),"")</f>
        <v>0.54374999999999996</v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343</v>
      </c>
      <c r="B220" s="55" t="s">
        <v>344</v>
      </c>
      <c r="C220" s="32">
        <v>4301051116</v>
      </c>
      <c r="D220" s="385">
        <v>4607091387957</v>
      </c>
      <c r="E220" s="329"/>
      <c r="F220" s="304">
        <v>1.3</v>
      </c>
      <c r="G220" s="33">
        <v>6</v>
      </c>
      <c r="H220" s="304">
        <v>7.8</v>
      </c>
      <c r="I220" s="304">
        <v>8.3640000000000008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345</v>
      </c>
      <c r="B221" s="55" t="s">
        <v>346</v>
      </c>
      <c r="C221" s="32">
        <v>4301051115</v>
      </c>
      <c r="D221" s="385">
        <v>4607091387964</v>
      </c>
      <c r="E221" s="329"/>
      <c r="F221" s="304">
        <v>1.35</v>
      </c>
      <c r="G221" s="33">
        <v>6</v>
      </c>
      <c r="H221" s="304">
        <v>8.1</v>
      </c>
      <c r="I221" s="304">
        <v>8.6460000000000008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347</v>
      </c>
      <c r="B222" s="55" t="s">
        <v>348</v>
      </c>
      <c r="C222" s="32">
        <v>4301051134</v>
      </c>
      <c r="D222" s="385">
        <v>4607091381672</v>
      </c>
      <c r="E222" s="329"/>
      <c r="F222" s="304">
        <v>0.6</v>
      </c>
      <c r="G222" s="33">
        <v>6</v>
      </c>
      <c r="H222" s="304">
        <v>3.6</v>
      </c>
      <c r="I222" s="304">
        <v>3.8759999999999999</v>
      </c>
      <c r="J222" s="33">
        <v>120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349</v>
      </c>
      <c r="B223" s="55" t="s">
        <v>350</v>
      </c>
      <c r="C223" s="32">
        <v>4301051130</v>
      </c>
      <c r="D223" s="385">
        <v>4607091387537</v>
      </c>
      <c r="E223" s="329"/>
      <c r="F223" s="304">
        <v>0.45</v>
      </c>
      <c r="G223" s="33">
        <v>6</v>
      </c>
      <c r="H223" s="304">
        <v>2.7</v>
      </c>
      <c r="I223" s="304">
        <v>2.99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351</v>
      </c>
      <c r="B224" s="55" t="s">
        <v>352</v>
      </c>
      <c r="C224" s="32">
        <v>4301051132</v>
      </c>
      <c r="D224" s="385">
        <v>4607091387513</v>
      </c>
      <c r="E224" s="329"/>
      <c r="F224" s="304">
        <v>0.45</v>
      </c>
      <c r="G224" s="33">
        <v>6</v>
      </c>
      <c r="H224" s="304">
        <v>2.7</v>
      </c>
      <c r="I224" s="304">
        <v>2.9780000000000002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9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65</v>
      </c>
      <c r="U225" s="307">
        <f>IFERROR(U219/H219,"0")+IFERROR(U220/H220,"0")+IFERROR(U221/H221,"0")+IFERROR(U222/H222,"0")+IFERROR(U223/H223,"0")+IFERROR(U224/H224,"0")</f>
        <v>24.691358024691358</v>
      </c>
      <c r="V225" s="307">
        <f>IFERROR(V219/H219,"0")+IFERROR(V220/H220,"0")+IFERROR(V221/H221,"0")+IFERROR(V222/H222,"0")+IFERROR(V223/H223,"0")+IFERROR(V224/H224,"0")</f>
        <v>25</v>
      </c>
      <c r="W225" s="307">
        <f>IFERROR(IF(W219="",0,W219),"0")+IFERROR(IF(W220="",0,W220),"0")+IFERROR(IF(W221="",0,W221),"0")+IFERROR(IF(W222="",0,W222),"0")+IFERROR(IF(W223="",0,W223),"0")+IFERROR(IF(W224="",0,W224),"0")</f>
        <v>0.54374999999999996</v>
      </c>
      <c r="X225" s="308"/>
      <c r="Y225" s="308"/>
    </row>
    <row r="226" spans="1:52" x14ac:dyDescent="0.2">
      <c r="A226" s="313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63</v>
      </c>
      <c r="U226" s="307">
        <f>IFERROR(SUM(U219:U224),"0")</f>
        <v>200</v>
      </c>
      <c r="V226" s="307">
        <f>IFERROR(SUM(V219:V224),"0")</f>
        <v>202.5</v>
      </c>
      <c r="W226" s="38"/>
      <c r="X226" s="308"/>
      <c r="Y226" s="308"/>
    </row>
    <row r="227" spans="1:52" ht="14.25" customHeight="1" x14ac:dyDescent="0.25">
      <c r="A227" s="384" t="s">
        <v>198</v>
      </c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  <c r="T227" s="313"/>
      <c r="U227" s="313"/>
      <c r="V227" s="313"/>
      <c r="W227" s="313"/>
      <c r="X227" s="301"/>
      <c r="Y227" s="301"/>
    </row>
    <row r="228" spans="1:52" ht="16.5" customHeight="1" x14ac:dyDescent="0.25">
      <c r="A228" s="55" t="s">
        <v>353</v>
      </c>
      <c r="B228" s="55" t="s">
        <v>354</v>
      </c>
      <c r="C228" s="32">
        <v>4301060326</v>
      </c>
      <c r="D228" s="385">
        <v>4607091380880</v>
      </c>
      <c r="E228" s="329"/>
      <c r="F228" s="304">
        <v>1.4</v>
      </c>
      <c r="G228" s="33">
        <v>6</v>
      </c>
      <c r="H228" s="304">
        <v>8.4</v>
      </c>
      <c r="I228" s="304">
        <v>8.9640000000000004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355</v>
      </c>
      <c r="B229" s="55" t="s">
        <v>356</v>
      </c>
      <c r="C229" s="32">
        <v>4301060308</v>
      </c>
      <c r="D229" s="385">
        <v>4607091384482</v>
      </c>
      <c r="E229" s="329"/>
      <c r="F229" s="304">
        <v>1.3</v>
      </c>
      <c r="G229" s="33">
        <v>6</v>
      </c>
      <c r="H229" s="304">
        <v>7.8</v>
      </c>
      <c r="I229" s="304">
        <v>8.3640000000000008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357</v>
      </c>
      <c r="B230" s="55" t="s">
        <v>358</v>
      </c>
      <c r="C230" s="32">
        <v>4301060325</v>
      </c>
      <c r="D230" s="385">
        <v>4607091380897</v>
      </c>
      <c r="E230" s="329"/>
      <c r="F230" s="304">
        <v>1.4</v>
      </c>
      <c r="G230" s="33">
        <v>6</v>
      </c>
      <c r="H230" s="304">
        <v>8.4</v>
      </c>
      <c r="I230" s="304">
        <v>8.9640000000000004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359</v>
      </c>
      <c r="B231" s="55" t="s">
        <v>360</v>
      </c>
      <c r="C231" s="32">
        <v>4301060337</v>
      </c>
      <c r="D231" s="385">
        <v>4680115880368</v>
      </c>
      <c r="E231" s="329"/>
      <c r="F231" s="304">
        <v>1</v>
      </c>
      <c r="G231" s="33">
        <v>4</v>
      </c>
      <c r="H231" s="304">
        <v>4</v>
      </c>
      <c r="I231" s="304">
        <v>4.3600000000000003</v>
      </c>
      <c r="J231" s="33">
        <v>104</v>
      </c>
      <c r="K231" s="34" t="s">
        <v>123</v>
      </c>
      <c r="L231" s="33">
        <v>40</v>
      </c>
      <c r="M231" s="52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9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65</v>
      </c>
      <c r="U232" s="307">
        <f>IFERROR(U228/H228,"0")+IFERROR(U229/H229,"0")+IFERROR(U230/H230,"0")+IFERROR(U231/H231,"0")</f>
        <v>0</v>
      </c>
      <c r="V232" s="307">
        <f>IFERROR(V228/H228,"0")+IFERROR(V229/H229,"0")+IFERROR(V230/H230,"0")+IFERROR(V231/H231,"0")</f>
        <v>0</v>
      </c>
      <c r="W232" s="307">
        <f>IFERROR(IF(W228="",0,W228),"0")+IFERROR(IF(W229="",0,W229),"0")+IFERROR(IF(W230="",0,W230),"0")+IFERROR(IF(W231="",0,W231),"0")</f>
        <v>0</v>
      </c>
      <c r="X232" s="308"/>
      <c r="Y232" s="308"/>
    </row>
    <row r="233" spans="1:52" x14ac:dyDescent="0.2">
      <c r="A233" s="313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63</v>
      </c>
      <c r="U233" s="307">
        <f>IFERROR(SUM(U228:U231),"0")</f>
        <v>0</v>
      </c>
      <c r="V233" s="307">
        <f>IFERROR(SUM(V228:V231),"0")</f>
        <v>0</v>
      </c>
      <c r="W233" s="38"/>
      <c r="X233" s="308"/>
      <c r="Y233" s="308"/>
    </row>
    <row r="234" spans="1:52" ht="14.25" customHeight="1" x14ac:dyDescent="0.25">
      <c r="A234" s="384" t="s">
        <v>79</v>
      </c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  <c r="T234" s="313"/>
      <c r="U234" s="313"/>
      <c r="V234" s="313"/>
      <c r="W234" s="313"/>
      <c r="X234" s="301"/>
      <c r="Y234" s="301"/>
    </row>
    <row r="235" spans="1:52" ht="16.5" customHeight="1" x14ac:dyDescent="0.25">
      <c r="A235" s="55" t="s">
        <v>361</v>
      </c>
      <c r="B235" s="55" t="s">
        <v>362</v>
      </c>
      <c r="C235" s="32">
        <v>4301030232</v>
      </c>
      <c r="D235" s="385">
        <v>4607091388374</v>
      </c>
      <c r="E235" s="329"/>
      <c r="F235" s="304">
        <v>0.38</v>
      </c>
      <c r="G235" s="33">
        <v>8</v>
      </c>
      <c r="H235" s="304">
        <v>3.04</v>
      </c>
      <c r="I235" s="304">
        <v>3.28</v>
      </c>
      <c r="J235" s="33">
        <v>156</v>
      </c>
      <c r="K235" s="34" t="s">
        <v>82</v>
      </c>
      <c r="L235" s="33">
        <v>180</v>
      </c>
      <c r="M235" s="521" t="s">
        <v>363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4301030235</v>
      </c>
      <c r="D236" s="385">
        <v>4607091388381</v>
      </c>
      <c r="E236" s="329"/>
      <c r="F236" s="304">
        <v>0.38</v>
      </c>
      <c r="G236" s="33">
        <v>8</v>
      </c>
      <c r="H236" s="304">
        <v>3.04</v>
      </c>
      <c r="I236" s="304">
        <v>3.32</v>
      </c>
      <c r="J236" s="33">
        <v>156</v>
      </c>
      <c r="K236" s="34" t="s">
        <v>82</v>
      </c>
      <c r="L236" s="33">
        <v>180</v>
      </c>
      <c r="M236" s="522" t="s">
        <v>366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367</v>
      </c>
      <c r="B237" s="55" t="s">
        <v>368</v>
      </c>
      <c r="C237" s="32">
        <v>4301030233</v>
      </c>
      <c r="D237" s="385">
        <v>4607091388404</v>
      </c>
      <c r="E237" s="329"/>
      <c r="F237" s="304">
        <v>0.17</v>
      </c>
      <c r="G237" s="33">
        <v>15</v>
      </c>
      <c r="H237" s="304">
        <v>2.5499999999999998</v>
      </c>
      <c r="I237" s="304">
        <v>2.9</v>
      </c>
      <c r="J237" s="33">
        <v>156</v>
      </c>
      <c r="K237" s="34" t="s">
        <v>82</v>
      </c>
      <c r="L237" s="33">
        <v>180</v>
      </c>
      <c r="M237" s="5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89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65</v>
      </c>
      <c r="U238" s="307">
        <f>IFERROR(U235/H235,"0")+IFERROR(U236/H236,"0")+IFERROR(U237/H237,"0")</f>
        <v>0</v>
      </c>
      <c r="V238" s="307">
        <f>IFERROR(V235/H235,"0")+IFERROR(V236/H236,"0")+IFERROR(V237/H237,"0")</f>
        <v>0</v>
      </c>
      <c r="W238" s="307">
        <f>IFERROR(IF(W235="",0,W235),"0")+IFERROR(IF(W236="",0,W236),"0")+IFERROR(IF(W237="",0,W237),"0")</f>
        <v>0</v>
      </c>
      <c r="X238" s="308"/>
      <c r="Y238" s="308"/>
    </row>
    <row r="239" spans="1:52" x14ac:dyDescent="0.2">
      <c r="A239" s="313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63</v>
      </c>
      <c r="U239" s="307">
        <f>IFERROR(SUM(U235:U237),"0")</f>
        <v>0</v>
      </c>
      <c r="V239" s="307">
        <f>IFERROR(SUM(V235:V237),"0")</f>
        <v>0</v>
      </c>
      <c r="W239" s="38"/>
      <c r="X239" s="308"/>
      <c r="Y239" s="308"/>
    </row>
    <row r="240" spans="1:52" ht="14.25" customHeight="1" x14ac:dyDescent="0.25">
      <c r="A240" s="384" t="s">
        <v>369</v>
      </c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  <c r="T240" s="313"/>
      <c r="U240" s="313"/>
      <c r="V240" s="313"/>
      <c r="W240" s="313"/>
      <c r="X240" s="301"/>
      <c r="Y240" s="301"/>
    </row>
    <row r="241" spans="1:52" ht="16.5" customHeight="1" x14ac:dyDescent="0.25">
      <c r="A241" s="55" t="s">
        <v>370</v>
      </c>
      <c r="B241" s="55" t="s">
        <v>371</v>
      </c>
      <c r="C241" s="32">
        <v>4301180007</v>
      </c>
      <c r="D241" s="385">
        <v>4680115881808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372</v>
      </c>
      <c r="L241" s="33">
        <v>730</v>
      </c>
      <c r="M24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4301180006</v>
      </c>
      <c r="D242" s="385">
        <v>4680115881822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372</v>
      </c>
      <c r="L242" s="33">
        <v>730</v>
      </c>
      <c r="M242" s="5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4301180001</v>
      </c>
      <c r="D243" s="385">
        <v>4680115880016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372</v>
      </c>
      <c r="L243" s="33">
        <v>730</v>
      </c>
      <c r="M243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9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65</v>
      </c>
      <c r="U244" s="307">
        <f>IFERROR(U241/H241,"0")+IFERROR(U242/H242,"0")+IFERROR(U243/H243,"0")</f>
        <v>0</v>
      </c>
      <c r="V244" s="307">
        <f>IFERROR(V241/H241,"0")+IFERROR(V242/H242,"0")+IFERROR(V243/H243,"0")</f>
        <v>0</v>
      </c>
      <c r="W244" s="307">
        <f>IFERROR(IF(W241="",0,W241),"0")+IFERROR(IF(W242="",0,W242),"0")+IFERROR(IF(W243="",0,W243),"0")</f>
        <v>0</v>
      </c>
      <c r="X244" s="308"/>
      <c r="Y244" s="308"/>
    </row>
    <row r="245" spans="1:52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63</v>
      </c>
      <c r="U245" s="307">
        <f>IFERROR(SUM(U241:U243),"0")</f>
        <v>0</v>
      </c>
      <c r="V245" s="307">
        <f>IFERROR(SUM(V241:V243),"0")</f>
        <v>0</v>
      </c>
      <c r="W245" s="38"/>
      <c r="X245" s="308"/>
      <c r="Y245" s="308"/>
    </row>
    <row r="246" spans="1:52" ht="16.5" customHeight="1" x14ac:dyDescent="0.25">
      <c r="A246" s="383" t="s">
        <v>377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0"/>
      <c r="Y246" s="300"/>
    </row>
    <row r="247" spans="1:52" ht="14.25" customHeight="1" x14ac:dyDescent="0.25">
      <c r="A247" s="384" t="s">
        <v>100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27" customHeight="1" x14ac:dyDescent="0.25">
      <c r="A248" s="55" t="s">
        <v>378</v>
      </c>
      <c r="B248" s="55" t="s">
        <v>379</v>
      </c>
      <c r="C248" s="32">
        <v>4301011315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56</v>
      </c>
      <c r="K248" s="34" t="s">
        <v>96</v>
      </c>
      <c r="L248" s="33">
        <v>55</v>
      </c>
      <c r="M248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380</v>
      </c>
      <c r="C249" s="32">
        <v>4301011121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306</v>
      </c>
      <c r="L249" s="33">
        <v>55</v>
      </c>
      <c r="M249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381</v>
      </c>
      <c r="B250" s="55" t="s">
        <v>382</v>
      </c>
      <c r="C250" s="32">
        <v>4301011396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306</v>
      </c>
      <c r="L250" s="33">
        <v>55</v>
      </c>
      <c r="M250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381</v>
      </c>
      <c r="B251" s="55" t="s">
        <v>383</v>
      </c>
      <c r="C251" s="32">
        <v>4301011322</v>
      </c>
      <c r="D251" s="385">
        <v>4607091387452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123</v>
      </c>
      <c r="L251" s="33">
        <v>55</v>
      </c>
      <c r="M251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4301011313</v>
      </c>
      <c r="D252" s="385">
        <v>4607091385984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56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4301011316</v>
      </c>
      <c r="D253" s="385">
        <v>4607091387438</v>
      </c>
      <c r="E253" s="329"/>
      <c r="F253" s="304">
        <v>0.5</v>
      </c>
      <c r="G253" s="33">
        <v>10</v>
      </c>
      <c r="H253" s="304">
        <v>5</v>
      </c>
      <c r="I253" s="304">
        <v>5.24</v>
      </c>
      <c r="J253" s="33">
        <v>120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388</v>
      </c>
      <c r="B254" s="55" t="s">
        <v>389</v>
      </c>
      <c r="C254" s="32">
        <v>4301011318</v>
      </c>
      <c r="D254" s="385">
        <v>4607091387469</v>
      </c>
      <c r="E254" s="329"/>
      <c r="F254" s="304">
        <v>0.5</v>
      </c>
      <c r="G254" s="33">
        <v>10</v>
      </c>
      <c r="H254" s="304">
        <v>5</v>
      </c>
      <c r="I254" s="304">
        <v>5.21</v>
      </c>
      <c r="J254" s="33">
        <v>120</v>
      </c>
      <c r="K254" s="34" t="s">
        <v>62</v>
      </c>
      <c r="L254" s="33">
        <v>55</v>
      </c>
      <c r="M254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9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65</v>
      </c>
      <c r="U255" s="307">
        <f>IFERROR(U248/H248,"0")+IFERROR(U249/H249,"0")+IFERROR(U250/H250,"0")+IFERROR(U251/H251,"0")+IFERROR(U252/H252,"0")+IFERROR(U253/H253,"0")+IFERROR(U254/H254,"0")</f>
        <v>0</v>
      </c>
      <c r="V255" s="307">
        <f>IFERROR(V248/H248,"0")+IFERROR(V249/H249,"0")+IFERROR(V250/H250,"0")+IFERROR(V251/H251,"0")+IFERROR(V252/H252,"0")+IFERROR(V253/H253,"0")+IFERROR(V254/H254,"0")</f>
        <v>0</v>
      </c>
      <c r="W255" s="307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8"/>
      <c r="Y255" s="308"/>
    </row>
    <row r="256" spans="1:52" x14ac:dyDescent="0.2">
      <c r="A256" s="313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63</v>
      </c>
      <c r="U256" s="307">
        <f>IFERROR(SUM(U248:U254),"0")</f>
        <v>0</v>
      </c>
      <c r="V256" s="307">
        <f>IFERROR(SUM(V248:V254),"0")</f>
        <v>0</v>
      </c>
      <c r="W256" s="38"/>
      <c r="X256" s="308"/>
      <c r="Y256" s="308"/>
    </row>
    <row r="257" spans="1:52" ht="14.25" customHeight="1" x14ac:dyDescent="0.25">
      <c r="A257" s="384" t="s">
        <v>59</v>
      </c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  <c r="T257" s="313"/>
      <c r="U257" s="313"/>
      <c r="V257" s="313"/>
      <c r="W257" s="313"/>
      <c r="X257" s="301"/>
      <c r="Y257" s="301"/>
    </row>
    <row r="258" spans="1:52" ht="27" customHeight="1" x14ac:dyDescent="0.25">
      <c r="A258" s="55" t="s">
        <v>390</v>
      </c>
      <c r="B258" s="55" t="s">
        <v>391</v>
      </c>
      <c r="C258" s="32">
        <v>4301031154</v>
      </c>
      <c r="D258" s="385">
        <v>4607091387292</v>
      </c>
      <c r="E258" s="329"/>
      <c r="F258" s="304">
        <v>0.73</v>
      </c>
      <c r="G258" s="33">
        <v>6</v>
      </c>
      <c r="H258" s="304">
        <v>4.38</v>
      </c>
      <c r="I258" s="304">
        <v>4.6399999999999997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392</v>
      </c>
      <c r="B259" s="55" t="s">
        <v>393</v>
      </c>
      <c r="C259" s="32">
        <v>4301031155</v>
      </c>
      <c r="D259" s="385">
        <v>4607091387315</v>
      </c>
      <c r="E259" s="329"/>
      <c r="F259" s="304">
        <v>0.7</v>
      </c>
      <c r="G259" s="33">
        <v>4</v>
      </c>
      <c r="H259" s="304">
        <v>2.8</v>
      </c>
      <c r="I259" s="304">
        <v>3.048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9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65</v>
      </c>
      <c r="U260" s="307">
        <f>IFERROR(U258/H258,"0")+IFERROR(U259/H259,"0")</f>
        <v>0</v>
      </c>
      <c r="V260" s="307">
        <f>IFERROR(V258/H258,"0")+IFERROR(V259/H259,"0")</f>
        <v>0</v>
      </c>
      <c r="W260" s="307">
        <f>IFERROR(IF(W258="",0,W258),"0")+IFERROR(IF(W259="",0,W259),"0")</f>
        <v>0</v>
      </c>
      <c r="X260" s="308"/>
      <c r="Y260" s="308"/>
    </row>
    <row r="261" spans="1:52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63</v>
      </c>
      <c r="U261" s="307">
        <f>IFERROR(SUM(U258:U259),"0")</f>
        <v>0</v>
      </c>
      <c r="V261" s="307">
        <f>IFERROR(SUM(V258:V259),"0")</f>
        <v>0</v>
      </c>
      <c r="W261" s="38"/>
      <c r="X261" s="308"/>
      <c r="Y261" s="308"/>
    </row>
    <row r="262" spans="1:52" ht="16.5" customHeight="1" x14ac:dyDescent="0.25">
      <c r="A262" s="383" t="s">
        <v>394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0"/>
      <c r="Y262" s="300"/>
    </row>
    <row r="263" spans="1:52" ht="14.25" customHeight="1" x14ac:dyDescent="0.25">
      <c r="A263" s="384" t="s">
        <v>59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37.5" customHeight="1" x14ac:dyDescent="0.25">
      <c r="A264" s="55" t="s">
        <v>395</v>
      </c>
      <c r="B264" s="55" t="s">
        <v>396</v>
      </c>
      <c r="C264" s="32">
        <v>4301030368</v>
      </c>
      <c r="D264" s="385">
        <v>4607091383232</v>
      </c>
      <c r="E264" s="329"/>
      <c r="F264" s="304">
        <v>0.28000000000000003</v>
      </c>
      <c r="G264" s="33">
        <v>6</v>
      </c>
      <c r="H264" s="304">
        <v>1.68</v>
      </c>
      <c r="I264" s="304">
        <v>2.6</v>
      </c>
      <c r="J264" s="33">
        <v>156</v>
      </c>
      <c r="K264" s="34" t="s">
        <v>62</v>
      </c>
      <c r="L264" s="33">
        <v>35</v>
      </c>
      <c r="M264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ht="27" customHeight="1" x14ac:dyDescent="0.25">
      <c r="A265" s="55" t="s">
        <v>397</v>
      </c>
      <c r="B265" s="55" t="s">
        <v>398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IFERROR(U264/H264,"0")+IFERROR(U265/H265,"0")</f>
        <v>0</v>
      </c>
      <c r="V266" s="307">
        <f>IFERROR(V264/H264,"0")+IFERROR(V265/H265,"0")</f>
        <v>0</v>
      </c>
      <c r="W266" s="307">
        <f>IFERROR(IF(W264="",0,W264),"0")+IFERROR(IF(W265="",0,W265),"0")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IFERROR(SUM(U264:U265),"0")</f>
        <v>0</v>
      </c>
      <c r="V267" s="307">
        <f>IFERROR(SUM(V264:V265),"0")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399</v>
      </c>
      <c r="B269" s="55" t="s">
        <v>400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401</v>
      </c>
      <c r="B270" s="55" t="s">
        <v>402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123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403</v>
      </c>
      <c r="B271" s="55" t="s">
        <v>404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198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405</v>
      </c>
      <c r="B275" s="55" t="s">
        <v>406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407</v>
      </c>
      <c r="B279" s="55" t="s">
        <v>408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409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411</v>
      </c>
      <c r="B285" s="55" t="s">
        <v>412</v>
      </c>
      <c r="C285" s="32">
        <v>4301011239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306</v>
      </c>
      <c r="L285" s="33">
        <v>60</v>
      </c>
      <c r="M285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IFERROR(IF(V285=0,"",ROUNDUP(V285/H285,0)*0.02039),"")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411</v>
      </c>
      <c r="B286" s="55" t="s">
        <v>413</v>
      </c>
      <c r="C286" s="32">
        <v>4301011339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100</v>
      </c>
      <c r="V286" s="306">
        <f t="shared" si="14"/>
        <v>105</v>
      </c>
      <c r="W286" s="37">
        <f>IFERROR(IF(V286=0,"",ROUNDUP(V286/H286,0)*0.02175),"")</f>
        <v>0.15225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415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414</v>
      </c>
      <c r="B288" s="55" t="s">
        <v>416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306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418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417</v>
      </c>
      <c r="B290" s="55" t="s">
        <v>419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306</v>
      </c>
      <c r="L290" s="33">
        <v>60</v>
      </c>
      <c r="M290" s="548" t="s">
        <v>420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421</v>
      </c>
      <c r="B291" s="55" t="s">
        <v>422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423</v>
      </c>
      <c r="B292" s="55" t="s">
        <v>424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6.666666666666667</v>
      </c>
      <c r="V293" s="307">
        <f>IFERROR(V285/H285,"0")+IFERROR(V286/H286,"0")+IFERROR(V287/H287,"0")+IFERROR(V288/H288,"0")+IFERROR(V289/H289,"0")+IFERROR(V290/H290,"0")+IFERROR(V291/H291,"0")+IFERROR(V292/H292,"0")</f>
        <v>7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0.15225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100</v>
      </c>
      <c r="V294" s="307">
        <f>IFERROR(SUM(V285:V292),"0")</f>
        <v>105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425</v>
      </c>
      <c r="B296" s="55" t="s">
        <v>426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100</v>
      </c>
      <c r="V296" s="306">
        <f>IFERROR(IF(U296="",0,CEILING((U296/$H296),1)*$H296),"")</f>
        <v>105</v>
      </c>
      <c r="W296" s="37">
        <f>IFERROR(IF(V296=0,"",ROUNDUP(V296/H296,0)*0.02175),"")</f>
        <v>0.15225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427</v>
      </c>
      <c r="B297" s="55" t="s">
        <v>428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6.666666666666667</v>
      </c>
      <c r="V298" s="307">
        <f>IFERROR(V296/H296,"0")+IFERROR(V297/H297,"0")</f>
        <v>7</v>
      </c>
      <c r="W298" s="307">
        <f>IFERROR(IF(W296="",0,W296),"0")+IFERROR(IF(W297="",0,W297),"0")</f>
        <v>0.15225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100</v>
      </c>
      <c r="V299" s="307">
        <f>IFERROR(SUM(V296:V297),"0")</f>
        <v>105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429</v>
      </c>
      <c r="B301" s="55" t="s">
        <v>430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198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431</v>
      </c>
      <c r="B305" s="55" t="s">
        <v>432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433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434</v>
      </c>
      <c r="B310" s="55" t="s">
        <v>435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438</v>
      </c>
      <c r="B312" s="55" t="s">
        <v>439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440</v>
      </c>
      <c r="B313" s="55" t="s">
        <v>441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442</v>
      </c>
      <c r="B317" s="55" t="s">
        <v>443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444</v>
      </c>
      <c r="B318" s="55" t="s">
        <v>445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446</v>
      </c>
      <c r="B322" s="55" t="s">
        <v>447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200</v>
      </c>
      <c r="V322" s="306">
        <f>IFERROR(IF(U322="",0,CEILING((U322/$H322),1)*$H322),"")</f>
        <v>202.79999999999998</v>
      </c>
      <c r="W322" s="37">
        <f>IFERROR(IF(V322=0,"",ROUNDUP(V322/H322,0)*0.02175),"")</f>
        <v>0.5655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450</v>
      </c>
      <c r="B324" s="55" t="s">
        <v>451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452</v>
      </c>
      <c r="B325" s="55" t="s">
        <v>453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25.641025641025642</v>
      </c>
      <c r="V326" s="307">
        <f>IFERROR(V322/H322,"0")+IFERROR(V323/H323,"0")+IFERROR(V324/H324,"0")+IFERROR(V325/H325,"0")</f>
        <v>26</v>
      </c>
      <c r="W326" s="307">
        <f>IFERROR(IF(W322="",0,W322),"0")+IFERROR(IF(W323="",0,W323),"0")+IFERROR(IF(W324="",0,W324),"0")+IFERROR(IF(W325="",0,W325),"0")</f>
        <v>0.5655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200</v>
      </c>
      <c r="V327" s="307">
        <f>IFERROR(SUM(V322:V325),"0")</f>
        <v>202.79999999999998</v>
      </c>
      <c r="W327" s="38"/>
      <c r="X327" s="308"/>
      <c r="Y327" s="308"/>
    </row>
    <row r="328" spans="1:52" ht="14.25" customHeight="1" x14ac:dyDescent="0.25">
      <c r="A328" s="384" t="s">
        <v>198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454</v>
      </c>
      <c r="B329" s="55" t="s">
        <v>455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456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457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458</v>
      </c>
      <c r="B335" s="55" t="s">
        <v>459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460</v>
      </c>
      <c r="B336" s="55" t="s">
        <v>461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462</v>
      </c>
      <c r="B340" s="55" t="s">
        <v>463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464</v>
      </c>
      <c r="B341" s="55" t="s">
        <v>465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20</v>
      </c>
      <c r="V341" s="306">
        <f t="shared" si="15"/>
        <v>21</v>
      </c>
      <c r="W341" s="37">
        <f>IFERROR(IF(V341=0,"",ROUNDUP(V341/H341,0)*0.00753),"")</f>
        <v>3.7650000000000003E-2</v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30</v>
      </c>
      <c r="V342" s="306">
        <f t="shared" si="15"/>
        <v>33.6</v>
      </c>
      <c r="W342" s="37">
        <f>IFERROR(IF(V342=0,"",ROUNDUP(V342/H342,0)*0.00753),"")</f>
        <v>6.0240000000000002E-2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468</v>
      </c>
      <c r="B343" s="55" t="s">
        <v>469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470</v>
      </c>
      <c r="B344" s="55" t="s">
        <v>471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472</v>
      </c>
      <c r="B345" s="55" t="s">
        <v>473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474</v>
      </c>
      <c r="B346" s="55" t="s">
        <v>475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476</v>
      </c>
      <c r="B347" s="55" t="s">
        <v>477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488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11.904761904761905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13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9.7890000000000005E-2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50</v>
      </c>
      <c r="V354" s="307">
        <f>IFERROR(SUM(V340:V352),"0")</f>
        <v>54.6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489</v>
      </c>
      <c r="B356" s="55" t="s">
        <v>490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123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123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493</v>
      </c>
      <c r="B358" s="55" t="s">
        <v>494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123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495</v>
      </c>
      <c r="B359" s="55" t="s">
        <v>496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123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198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497</v>
      </c>
      <c r="B363" s="55" t="s">
        <v>498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499</v>
      </c>
      <c r="B367" s="55" t="s">
        <v>500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501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502</v>
      </c>
      <c r="B368" s="55" t="s">
        <v>503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501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504</v>
      </c>
      <c r="B369" s="55" t="s">
        <v>505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501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506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507</v>
      </c>
      <c r="B373" s="55" t="s">
        <v>508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501</v>
      </c>
      <c r="L373" s="33">
        <v>150</v>
      </c>
      <c r="M373" s="589" t="s">
        <v>509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510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511</v>
      </c>
      <c r="B378" s="55" t="s">
        <v>512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123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513</v>
      </c>
      <c r="B379" s="55" t="s">
        <v>514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123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515</v>
      </c>
      <c r="B383" s="55" t="s">
        <v>516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100</v>
      </c>
      <c r="V383" s="306">
        <f t="shared" ref="V383:V389" si="17">IFERROR(IF(U383="",0,CEILING((U383/$H383),1)*$H383),"")</f>
        <v>100.80000000000001</v>
      </c>
      <c r="W383" s="37">
        <f>IFERROR(IF(V383=0,"",ROUNDUP(V383/H383,0)*0.00753),"")</f>
        <v>0.18071999999999999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519</v>
      </c>
      <c r="B385" s="55" t="s">
        <v>520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521</v>
      </c>
      <c r="B386" s="55" t="s">
        <v>522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523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526</v>
      </c>
      <c r="B388" s="55" t="s">
        <v>527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528</v>
      </c>
      <c r="B389" s="55" t="s">
        <v>529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23.80952380952381</v>
      </c>
      <c r="V390" s="307">
        <f>IFERROR(V383/H383,"0")+IFERROR(V384/H384,"0")+IFERROR(V385/H385,"0")+IFERROR(V386/H386,"0")+IFERROR(V387/H387,"0")+IFERROR(V388/H388,"0")+IFERROR(V389/H389,"0")</f>
        <v>24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0.18071999999999999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100</v>
      </c>
      <c r="V391" s="307">
        <f>IFERROR(SUM(V383:V389),"0")</f>
        <v>100.80000000000001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530</v>
      </c>
      <c r="B393" s="55" t="s">
        <v>531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501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506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532</v>
      </c>
      <c r="B397" s="55" t="s">
        <v>533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501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534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534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535</v>
      </c>
      <c r="B403" s="55" t="s">
        <v>536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123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549</v>
      </c>
      <c r="B410" s="55" t="s">
        <v>550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123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551</v>
      </c>
      <c r="B411" s="55" t="s">
        <v>552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553</v>
      </c>
      <c r="B415" s="55" t="s">
        <v>554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80</v>
      </c>
      <c r="V415" s="306">
        <f>IFERROR(IF(U415="",0,CEILING((U415/$H415),1)*$H415),"")</f>
        <v>84.48</v>
      </c>
      <c r="W415" s="37">
        <f>IFERROR(IF(V415=0,"",ROUNDUP(V415/H415,0)*0.01196),"")</f>
        <v>0.19136</v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555</v>
      </c>
      <c r="B416" s="55" t="s">
        <v>556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15.15151515151515</v>
      </c>
      <c r="V417" s="307">
        <f>IFERROR(V415/H415,"0")+IFERROR(V416/H416,"0")</f>
        <v>16</v>
      </c>
      <c r="W417" s="307">
        <f>IFERROR(IF(W415="",0,W415),"0")+IFERROR(IF(W416="",0,W416),"0")</f>
        <v>0.19136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80</v>
      </c>
      <c r="V418" s="307">
        <f>IFERROR(SUM(V415:V416),"0")</f>
        <v>84.48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557</v>
      </c>
      <c r="B420" s="55" t="s">
        <v>558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561</v>
      </c>
      <c r="B422" s="55" t="s">
        <v>562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563</v>
      </c>
      <c r="B423" s="55" t="s">
        <v>564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565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566</v>
      </c>
      <c r="B424" s="55" t="s">
        <v>567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568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569</v>
      </c>
      <c r="B425" s="55" t="s">
        <v>570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571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572</v>
      </c>
      <c r="B429" s="55" t="s">
        <v>573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574</v>
      </c>
      <c r="B430" s="55" t="s">
        <v>575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576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577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578</v>
      </c>
      <c r="B436" s="55" t="s">
        <v>579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580</v>
      </c>
      <c r="B437" s="55" t="s">
        <v>581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16.5" customHeight="1" x14ac:dyDescent="0.25">
      <c r="A441" s="55" t="s">
        <v>582</v>
      </c>
      <c r="B441" s="55" t="s">
        <v>583</v>
      </c>
      <c r="C441" s="32">
        <v>4301020230</v>
      </c>
      <c r="D441" s="385">
        <v>4680115881112</v>
      </c>
      <c r="E441" s="329"/>
      <c r="F441" s="304">
        <v>1.35</v>
      </c>
      <c r="G441" s="33">
        <v>8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584</v>
      </c>
      <c r="B442" s="55" t="s">
        <v>585</v>
      </c>
      <c r="C442" s="32">
        <v>4301020231</v>
      </c>
      <c r="D442" s="385">
        <v>4680115881129</v>
      </c>
      <c r="E442" s="329"/>
      <c r="F442" s="304">
        <v>1.8</v>
      </c>
      <c r="G442" s="33">
        <v>6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586</v>
      </c>
      <c r="B446" s="55" t="s">
        <v>587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588</v>
      </c>
      <c r="B447" s="55" t="s">
        <v>589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590</v>
      </c>
      <c r="B451" s="55" t="s">
        <v>591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592</v>
      </c>
      <c r="B452" s="55" t="s">
        <v>593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594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595</v>
      </c>
      <c r="B457" s="55" t="s">
        <v>596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123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0</v>
      </c>
      <c r="V457" s="306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0</v>
      </c>
      <c r="V458" s="307">
        <f>IFERROR(V457/H457,"0")</f>
        <v>0</v>
      </c>
      <c r="W458" s="307">
        <f>IFERROR(IF(W457="",0,W457),"0")</f>
        <v>0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0</v>
      </c>
      <c r="V459" s="307">
        <f>IFERROR(SUM(V457:V457),"0")</f>
        <v>0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597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1010</v>
      </c>
      <c r="V460" s="307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1044.48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598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1070.1494172494172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1106.5379999999998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599</v>
      </c>
      <c r="N462" s="315"/>
      <c r="O462" s="315"/>
      <c r="P462" s="315"/>
      <c r="Q462" s="315"/>
      <c r="R462" s="315"/>
      <c r="S462" s="316"/>
      <c r="T462" s="38" t="s">
        <v>600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2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2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601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1120.1494172494172</v>
      </c>
      <c r="V463" s="307">
        <f>GrossWeightTotalR+PalletQtyTotalR*25</f>
        <v>1156.5379999999998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602</v>
      </c>
      <c r="N464" s="315"/>
      <c r="O464" s="315"/>
      <c r="P464" s="315"/>
      <c r="Q464" s="315"/>
      <c r="R464" s="315"/>
      <c r="S464" s="316"/>
      <c r="T464" s="38" t="s">
        <v>600</v>
      </c>
      <c r="U464" s="307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145.92481592481593</v>
      </c>
      <c r="V464" s="307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151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603</v>
      </c>
      <c r="N465" s="315"/>
      <c r="O465" s="315"/>
      <c r="P465" s="315"/>
      <c r="Q465" s="315"/>
      <c r="R465" s="315"/>
      <c r="S465" s="316"/>
      <c r="T465" s="40" t="s">
        <v>604</v>
      </c>
      <c r="U465" s="38"/>
      <c r="V465" s="38"/>
      <c r="W465" s="38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2.3170700000000002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605</v>
      </c>
      <c r="B467" s="299" t="s">
        <v>58</v>
      </c>
      <c r="C467" s="631" t="s">
        <v>91</v>
      </c>
      <c r="D467" s="632"/>
      <c r="E467" s="632"/>
      <c r="F467" s="633"/>
      <c r="G467" s="631" t="s">
        <v>220</v>
      </c>
      <c r="H467" s="632"/>
      <c r="I467" s="632"/>
      <c r="J467" s="632"/>
      <c r="K467" s="632"/>
      <c r="L467" s="633"/>
      <c r="M467" s="631" t="s">
        <v>409</v>
      </c>
      <c r="N467" s="633"/>
      <c r="O467" s="631" t="s">
        <v>456</v>
      </c>
      <c r="P467" s="633"/>
      <c r="Q467" s="299" t="s">
        <v>534</v>
      </c>
      <c r="R467" s="631" t="s">
        <v>576</v>
      </c>
      <c r="S467" s="633"/>
      <c r="T467" s="1"/>
      <c r="Y467" s="53"/>
      <c r="AB467" s="1"/>
    </row>
    <row r="468" spans="1:28" ht="14.25" customHeight="1" thickTop="1" x14ac:dyDescent="0.2">
      <c r="A468" s="634" t="s">
        <v>606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211</v>
      </c>
      <c r="G468" s="631" t="s">
        <v>221</v>
      </c>
      <c r="H468" s="631" t="s">
        <v>228</v>
      </c>
      <c r="I468" s="631" t="s">
        <v>245</v>
      </c>
      <c r="J468" s="631" t="s">
        <v>301</v>
      </c>
      <c r="K468" s="631" t="s">
        <v>377</v>
      </c>
      <c r="L468" s="631" t="s">
        <v>394</v>
      </c>
      <c r="M468" s="631" t="s">
        <v>410</v>
      </c>
      <c r="N468" s="631" t="s">
        <v>433</v>
      </c>
      <c r="O468" s="631" t="s">
        <v>457</v>
      </c>
      <c r="P468" s="631" t="s">
        <v>510</v>
      </c>
      <c r="Q468" s="631" t="s">
        <v>534</v>
      </c>
      <c r="R468" s="631" t="s">
        <v>577</v>
      </c>
      <c r="S468" s="631" t="s">
        <v>594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607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70" s="47">
        <f>IFERROR(V119*1,"0")+IFERROR(V120*1,"0")+IFERROR(V121*1,"0")+IFERROR(V122*1,"0")</f>
        <v>105.3</v>
      </c>
      <c r="G470" s="47">
        <f>IFERROR(V128*1,"0")+IFERROR(V129*1,"0")+IFERROR(V130*1,"0")</f>
        <v>0</v>
      </c>
      <c r="H470" s="47">
        <f>IFERROR(V135*1,"0")+IFERROR(V136*1,"0")+IFERROR(V137*1,"0")+IFERROR(V138*1,"0")+IFERROR(V139*1,"0")+IFERROR(V140*1,"0")+IFERROR(V141*1,"0")+IFERROR(V142*1,"0")</f>
        <v>0</v>
      </c>
      <c r="I470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0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286.5</v>
      </c>
      <c r="K470" s="47">
        <f>IFERROR(V248*1,"0")+IFERROR(V249*1,"0")+IFERROR(V250*1,"0")+IFERROR(V251*1,"0")+IFERROR(V252*1,"0")+IFERROR(V253*1,"0")+IFERROR(V254*1,"0")+IFERROR(V258*1,"0")+IFERROR(V259*1,"0")</f>
        <v>0</v>
      </c>
      <c r="L470" s="47">
        <f>IFERROR(V264*1,"0")+IFERROR(V265*1,"0")+IFERROR(V269*1,"0")+IFERROR(V270*1,"0")+IFERROR(V271*1,"0")+IFERROR(V275*1,"0")+IFERROR(V279*1,"0")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210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202.79999999999998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54.6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100.80000000000001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84.48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0</v>
      </c>
      <c r="T470" s="1"/>
      <c r="Y470" s="53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2" spans="2:8" x14ac:dyDescent="0.2">
      <c r="B12" s="48" t="s">
        <v>627</v>
      </c>
      <c r="C12" s="48" t="s">
        <v>628</v>
      </c>
      <c r="D12" s="48" t="s">
        <v>629</v>
      </c>
      <c r="E12" s="48"/>
    </row>
    <row r="13" spans="2:8" x14ac:dyDescent="0.2">
      <c r="B13" s="48" t="s">
        <v>630</v>
      </c>
      <c r="C13" s="48" t="s">
        <v>631</v>
      </c>
      <c r="D13" s="48" t="s">
        <v>632</v>
      </c>
      <c r="E13" s="48"/>
    </row>
    <row r="15" spans="2:8" x14ac:dyDescent="0.2">
      <c r="B15" s="48" t="s">
        <v>633</v>
      </c>
      <c r="C15" s="48" t="s">
        <v>610</v>
      </c>
      <c r="D15" s="48"/>
      <c r="E15" s="48"/>
    </row>
    <row r="17" spans="2:5" x14ac:dyDescent="0.2">
      <c r="B17" s="48" t="s">
        <v>634</v>
      </c>
      <c r="C17" s="48" t="s">
        <v>613</v>
      </c>
      <c r="D17" s="48"/>
      <c r="E17" s="48"/>
    </row>
    <row r="19" spans="2:5" x14ac:dyDescent="0.2">
      <c r="B19" s="48" t="s">
        <v>635</v>
      </c>
      <c r="C19" s="48" t="s">
        <v>616</v>
      </c>
      <c r="D19" s="48"/>
      <c r="E19" s="48"/>
    </row>
    <row r="21" spans="2:5" x14ac:dyDescent="0.2">
      <c r="B21" s="48" t="s">
        <v>636</v>
      </c>
      <c r="C21" s="48" t="s">
        <v>619</v>
      </c>
      <c r="D21" s="48"/>
      <c r="E21" s="48"/>
    </row>
    <row r="23" spans="2:5" x14ac:dyDescent="0.2">
      <c r="B23" s="48" t="s">
        <v>637</v>
      </c>
      <c r="C23" s="48" t="s">
        <v>622</v>
      </c>
      <c r="D23" s="48"/>
      <c r="E23" s="48"/>
    </row>
    <row r="25" spans="2:5" x14ac:dyDescent="0.2">
      <c r="B25" s="48" t="s">
        <v>638</v>
      </c>
      <c r="C25" s="48" t="s">
        <v>625</v>
      </c>
      <c r="D25" s="48"/>
      <c r="E25" s="48"/>
    </row>
    <row r="27" spans="2:5" x14ac:dyDescent="0.2">
      <c r="B27" s="48" t="s">
        <v>639</v>
      </c>
      <c r="C27" s="48" t="s">
        <v>628</v>
      </c>
      <c r="D27" s="48"/>
      <c r="E27" s="48"/>
    </row>
    <row r="29" spans="2:5" x14ac:dyDescent="0.2">
      <c r="B29" s="48" t="s">
        <v>640</v>
      </c>
      <c r="C29" s="48" t="s">
        <v>631</v>
      </c>
      <c r="D29" s="48"/>
      <c r="E29" s="48"/>
    </row>
    <row r="31" spans="2:5" x14ac:dyDescent="0.2">
      <c r="B31" s="48" t="s">
        <v>641</v>
      </c>
      <c r="C31" s="48"/>
      <c r="D31" s="48"/>
      <c r="E31" s="48"/>
    </row>
    <row r="32" spans="2:5" x14ac:dyDescent="0.2">
      <c r="B32" s="48" t="s">
        <v>642</v>
      </c>
      <c r="C32" s="48"/>
      <c r="D32" s="48"/>
      <c r="E32" s="48"/>
    </row>
    <row r="33" spans="2:5" x14ac:dyDescent="0.2">
      <c r="B33" s="48" t="s">
        <v>643</v>
      </c>
      <c r="C33" s="48"/>
      <c r="D33" s="48"/>
      <c r="E33" s="48"/>
    </row>
    <row r="34" spans="2:5" x14ac:dyDescent="0.2">
      <c r="B34" s="48" t="s">
        <v>644</v>
      </c>
      <c r="C34" s="48"/>
      <c r="D34" s="48"/>
      <c r="E34" s="48"/>
    </row>
    <row r="35" spans="2:5" x14ac:dyDescent="0.2">
      <c r="B35" s="48" t="s">
        <v>645</v>
      </c>
      <c r="C35" s="48"/>
      <c r="D35" s="48"/>
      <c r="E35" s="48"/>
    </row>
    <row r="36" spans="2:5" x14ac:dyDescent="0.2">
      <c r="B36" s="48" t="s">
        <v>646</v>
      </c>
      <c r="C36" s="48"/>
      <c r="D36" s="48"/>
      <c r="E36" s="48"/>
    </row>
    <row r="37" spans="2:5" x14ac:dyDescent="0.2">
      <c r="B37" s="48" t="s">
        <v>647</v>
      </c>
      <c r="C37" s="48"/>
      <c r="D37" s="48"/>
      <c r="E37" s="48"/>
    </row>
    <row r="38" spans="2:5" x14ac:dyDescent="0.2">
      <c r="B38" s="48" t="s">
        <v>648</v>
      </c>
      <c r="C38" s="48"/>
      <c r="D38" s="48"/>
      <c r="E38" s="48"/>
    </row>
    <row r="39" spans="2:5" x14ac:dyDescent="0.2">
      <c r="B39" s="48" t="s">
        <v>649</v>
      </c>
      <c r="C39" s="48"/>
      <c r="D39" s="48"/>
      <c r="E39" s="48"/>
    </row>
    <row r="40" spans="2:5" x14ac:dyDescent="0.2">
      <c r="B40" s="48" t="s">
        <v>650</v>
      </c>
      <c r="C40" s="48"/>
      <c r="D40" s="48"/>
      <c r="E40" s="48"/>
    </row>
    <row r="41" spans="2:5" x14ac:dyDescent="0.2">
      <c r="B41" s="48" t="s">
        <v>651</v>
      </c>
      <c r="C41" s="48"/>
      <c r="D41" s="48"/>
      <c r="E41" s="48"/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2023-09-12T10:04:12Z</dcterms:modified>
</cp:coreProperties>
</file>