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3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заказа'!$B$18:$W$274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заказа'!$U$270:$U$270</definedName>
    <definedName name="GrossWeightTotalR">'Бланк заказа'!$V$270:$V$270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заказа'!$U$271:$U$271</definedName>
    <definedName name="PalletQtyTotalR">'Бланк заказа'!$V$271:$V$271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заказа'!$B$216:$B$216</definedName>
    <definedName name="ProductId8">'Бланк заказа'!$B$38:$B$38</definedName>
    <definedName name="ProductId80">'Бланк заказа'!$B$221:$B$221</definedName>
    <definedName name="ProductId81">'Бланк заказа'!$B$222:$B$222</definedName>
    <definedName name="ProductId82">'Бланк заказа'!$B$228:$B$228</definedName>
    <definedName name="ProductId83">'Бланк заказа'!$B$234:$B$234</definedName>
    <definedName name="ProductId84">'Бланк заказа'!$B$239:$B$239</definedName>
    <definedName name="ProductId85">'Бланк заказа'!$B$245:$B$245</definedName>
    <definedName name="ProductId86">'Бланк заказа'!$B$249:$B$249</definedName>
    <definedName name="ProductId87">'Бланк заказа'!$B$253:$B$253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заказа'!$B$259:$B$259</definedName>
    <definedName name="ProductId91">'Бланк заказа'!$B$260:$B$260</definedName>
    <definedName name="ProductId92">'Бланк заказа'!$B$261:$B$261</definedName>
    <definedName name="ProductId93">'Бланк заказа'!$B$262:$B$262</definedName>
    <definedName name="ProductId94">'Бланк заказа'!$B$263:$B$263</definedName>
    <definedName name="ProductId95">'Бланк заказа'!$B$264:$B$264</definedName>
    <definedName name="ProductId96">'Бланк заказа'!$B$265:$B$265</definedName>
    <definedName name="ProductId97">'Бланк заказа'!$B$266:$B$266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заказа'!$U$208:$U$208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заказа'!$U$216:$U$216</definedName>
    <definedName name="SalesQty8">'Бланк заказа'!$U$38:$U$38</definedName>
    <definedName name="SalesQty80">'Бланк заказа'!$U$221:$U$221</definedName>
    <definedName name="SalesQty81">'Бланк заказа'!$U$222:$U$222</definedName>
    <definedName name="SalesQty82">'Бланк заказа'!$U$228:$U$228</definedName>
    <definedName name="SalesQty83">'Бланк заказа'!$U$234:$U$234</definedName>
    <definedName name="SalesQty84">'Бланк заказа'!$U$239:$U$239</definedName>
    <definedName name="SalesQty85">'Бланк заказа'!$U$245:$U$245</definedName>
    <definedName name="SalesQty86">'Бланк заказа'!$U$249:$U$249</definedName>
    <definedName name="SalesQty87">'Бланк заказа'!$U$253:$U$253</definedName>
    <definedName name="SalesQty88">'Бланк заказа'!$U$254:$U$254</definedName>
    <definedName name="SalesQty89">'Бланк заказа'!$U$255:$U$255</definedName>
    <definedName name="SalesQty9">'Бланк заказа'!$U$39:$U$39</definedName>
    <definedName name="SalesQty90">'Бланк заказа'!$U$259:$U$259</definedName>
    <definedName name="SalesQty91">'Бланк заказа'!$U$260:$U$260</definedName>
    <definedName name="SalesQty92">'Бланк заказа'!$U$261:$U$261</definedName>
    <definedName name="SalesQty93">'Бланк заказа'!$U$262:$U$262</definedName>
    <definedName name="SalesQty94">'Бланк заказа'!$U$263:$U$263</definedName>
    <definedName name="SalesQty95">'Бланк заказа'!$U$264:$U$264</definedName>
    <definedName name="SalesQty96">'Бланк заказа'!$U$265:$U$265</definedName>
    <definedName name="SalesQty97">'Бланк заказа'!$U$266:$U$266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заказа'!$V$208:$V$208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заказа'!$V$216:$V$216</definedName>
    <definedName name="SalesRoundBox8">'Бланк заказа'!$V$38:$V$38</definedName>
    <definedName name="SalesRoundBox80">'Бланк заказа'!$V$221:$V$221</definedName>
    <definedName name="SalesRoundBox81">'Бланк заказа'!$V$222:$V$222</definedName>
    <definedName name="SalesRoundBox82">'Бланк заказа'!$V$228:$V$228</definedName>
    <definedName name="SalesRoundBox83">'Бланк заказа'!$V$234:$V$234</definedName>
    <definedName name="SalesRoundBox84">'Бланк заказа'!$V$239:$V$239</definedName>
    <definedName name="SalesRoundBox85">'Бланк заказа'!$V$245:$V$245</definedName>
    <definedName name="SalesRoundBox86">'Бланк заказа'!$V$249:$V$249</definedName>
    <definedName name="SalesRoundBox87">'Бланк заказа'!$V$253:$V$253</definedName>
    <definedName name="SalesRoundBox88">'Бланк заказа'!$V$254:$V$254</definedName>
    <definedName name="SalesRoundBox89">'Бланк заказа'!$V$255:$V$255</definedName>
    <definedName name="SalesRoundBox9">'Бланк заказа'!$V$39:$V$39</definedName>
    <definedName name="SalesRoundBox90">'Бланк заказа'!$V$259:$V$259</definedName>
    <definedName name="SalesRoundBox91">'Бланк заказа'!$V$260:$V$260</definedName>
    <definedName name="SalesRoundBox92">'Бланк заказа'!$V$261:$V$261</definedName>
    <definedName name="SalesRoundBox93">'Бланк заказа'!$V$262:$V$262</definedName>
    <definedName name="SalesRoundBox94">'Бланк заказа'!$V$263:$V$263</definedName>
    <definedName name="SalesRoundBox95">'Бланк заказа'!$V$264:$V$264</definedName>
    <definedName name="SalesRoundBox96">'Бланк заказа'!$V$265:$V$265</definedName>
    <definedName name="SalesRoundBox97">'Бланк заказа'!$V$266:$V$266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заказа'!$T$208:$T$208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заказа'!$T$216:$T$216</definedName>
    <definedName name="UnitOfMeasure8">'Бланк заказа'!$T$38:$T$38</definedName>
    <definedName name="UnitOfMeasure80">'Бланк заказа'!$T$221:$T$221</definedName>
    <definedName name="UnitOfMeasure81">'Бланк заказа'!$T$222:$T$222</definedName>
    <definedName name="UnitOfMeasure82">'Бланк заказа'!$T$228:$T$228</definedName>
    <definedName name="UnitOfMeasure83">'Бланк заказа'!$T$234:$T$234</definedName>
    <definedName name="UnitOfMeasure84">'Бланк заказа'!$T$239:$T$239</definedName>
    <definedName name="UnitOfMeasure85">'Бланк заказа'!$T$245:$T$245</definedName>
    <definedName name="UnitOfMeasure86">'Бланк заказа'!$T$249:$T$249</definedName>
    <definedName name="UnitOfMeasure87">'Бланк заказа'!$T$253:$T$253</definedName>
    <definedName name="UnitOfMeasure88">'Бланк заказа'!$T$254:$T$254</definedName>
    <definedName name="UnitOfMeasure89">'Бланк заказа'!$T$255:$T$255</definedName>
    <definedName name="UnitOfMeasure9">'Бланк заказа'!$T$39:$T$39</definedName>
    <definedName name="UnitOfMeasure90">'Бланк заказа'!$T$259:$T$259</definedName>
    <definedName name="UnitOfMeasure91">'Бланк заказа'!$T$260:$T$260</definedName>
    <definedName name="UnitOfMeasure92">'Бланк заказа'!$T$261:$T$261</definedName>
    <definedName name="UnitOfMeasure93">'Бланк заказа'!$T$262:$T$262</definedName>
    <definedName name="UnitOfMeasure94">'Бланк заказа'!$T$263:$T$263</definedName>
    <definedName name="UnitOfMeasure95">'Бланк заказа'!$T$264:$T$264</definedName>
    <definedName name="UnitOfMeasure96">'Бланк заказа'!$T$265:$T$265</definedName>
    <definedName name="UnitOfMeasure97">'Бланк заказа'!$T$266:$T$266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AF279" i="1" l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U271" i="1"/>
  <c r="U270" i="1"/>
  <c r="U272" i="1" s="1"/>
  <c r="U268" i="1"/>
  <c r="U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9" i="1"/>
  <c r="W267" i="1" s="1"/>
  <c r="V259" i="1"/>
  <c r="V267" i="1" s="1"/>
  <c r="U257" i="1"/>
  <c r="U256" i="1"/>
  <c r="W255" i="1"/>
  <c r="V255" i="1"/>
  <c r="W254" i="1"/>
  <c r="W256" i="1" s="1"/>
  <c r="V254" i="1"/>
  <c r="V256" i="1" s="1"/>
  <c r="W253" i="1"/>
  <c r="V253" i="1"/>
  <c r="V251" i="1"/>
  <c r="U251" i="1"/>
  <c r="V250" i="1"/>
  <c r="U250" i="1"/>
  <c r="W249" i="1"/>
  <c r="W250" i="1" s="1"/>
  <c r="V249" i="1"/>
  <c r="U247" i="1"/>
  <c r="W246" i="1"/>
  <c r="U246" i="1"/>
  <c r="W245" i="1"/>
  <c r="V245" i="1"/>
  <c r="V246" i="1" s="1"/>
  <c r="U241" i="1"/>
  <c r="W240" i="1"/>
  <c r="V240" i="1"/>
  <c r="U240" i="1"/>
  <c r="W239" i="1"/>
  <c r="V239" i="1"/>
  <c r="V241" i="1" s="1"/>
  <c r="M239" i="1"/>
  <c r="U236" i="1"/>
  <c r="W235" i="1"/>
  <c r="V235" i="1"/>
  <c r="U235" i="1"/>
  <c r="W234" i="1"/>
  <c r="V234" i="1"/>
  <c r="V236" i="1" s="1"/>
  <c r="M234" i="1"/>
  <c r="U230" i="1"/>
  <c r="W229" i="1"/>
  <c r="V229" i="1"/>
  <c r="U229" i="1"/>
  <c r="W228" i="1"/>
  <c r="V228" i="1"/>
  <c r="V230" i="1" s="1"/>
  <c r="M228" i="1"/>
  <c r="U224" i="1"/>
  <c r="W223" i="1"/>
  <c r="V223" i="1"/>
  <c r="U223" i="1"/>
  <c r="W222" i="1"/>
  <c r="V222" i="1"/>
  <c r="M222" i="1"/>
  <c r="W221" i="1"/>
  <c r="V221" i="1"/>
  <c r="V224" i="1" s="1"/>
  <c r="M221" i="1"/>
  <c r="V218" i="1"/>
  <c r="U218" i="1"/>
  <c r="W217" i="1"/>
  <c r="V217" i="1"/>
  <c r="U217" i="1"/>
  <c r="W216" i="1"/>
  <c r="V216" i="1"/>
  <c r="U213" i="1"/>
  <c r="U212" i="1"/>
  <c r="W211" i="1"/>
  <c r="V211" i="1"/>
  <c r="M211" i="1"/>
  <c r="W210" i="1"/>
  <c r="V210" i="1"/>
  <c r="M210" i="1"/>
  <c r="W209" i="1"/>
  <c r="V209" i="1"/>
  <c r="V213" i="1" s="1"/>
  <c r="M209" i="1"/>
  <c r="W208" i="1"/>
  <c r="W212" i="1" s="1"/>
  <c r="V208" i="1"/>
  <c r="V212" i="1" s="1"/>
  <c r="M208" i="1"/>
  <c r="V205" i="1"/>
  <c r="U205" i="1"/>
  <c r="W204" i="1"/>
  <c r="V204" i="1"/>
  <c r="U204" i="1"/>
  <c r="W203" i="1"/>
  <c r="V203" i="1"/>
  <c r="M203" i="1"/>
  <c r="V199" i="1"/>
  <c r="U199" i="1"/>
  <c r="W198" i="1"/>
  <c r="V198" i="1"/>
  <c r="U198" i="1"/>
  <c r="W197" i="1"/>
  <c r="V197" i="1"/>
  <c r="V194" i="1"/>
  <c r="U194" i="1"/>
  <c r="V193" i="1"/>
  <c r="U193" i="1"/>
  <c r="W192" i="1"/>
  <c r="W193" i="1" s="1"/>
  <c r="V192" i="1"/>
  <c r="M192" i="1"/>
  <c r="U189" i="1"/>
  <c r="U188" i="1"/>
  <c r="W187" i="1"/>
  <c r="V187" i="1"/>
  <c r="M187" i="1"/>
  <c r="W186" i="1"/>
  <c r="W188" i="1" s="1"/>
  <c r="V186" i="1"/>
  <c r="V188" i="1" s="1"/>
  <c r="M186" i="1"/>
  <c r="U182" i="1"/>
  <c r="W181" i="1"/>
  <c r="U181" i="1"/>
  <c r="W180" i="1"/>
  <c r="V180" i="1"/>
  <c r="M180" i="1"/>
  <c r="W179" i="1"/>
  <c r="V179" i="1"/>
  <c r="V181" i="1" s="1"/>
  <c r="M179" i="1"/>
  <c r="U177" i="1"/>
  <c r="U176" i="1"/>
  <c r="W175" i="1"/>
  <c r="V175" i="1"/>
  <c r="M175" i="1"/>
  <c r="W174" i="1"/>
  <c r="V174" i="1"/>
  <c r="M174" i="1"/>
  <c r="W173" i="1"/>
  <c r="V173" i="1"/>
  <c r="M173" i="1"/>
  <c r="W172" i="1"/>
  <c r="W176" i="1" s="1"/>
  <c r="V172" i="1"/>
  <c r="V177" i="1" s="1"/>
  <c r="M172" i="1"/>
  <c r="U169" i="1"/>
  <c r="W168" i="1"/>
  <c r="U168" i="1"/>
  <c r="W167" i="1"/>
  <c r="V167" i="1"/>
  <c r="V168" i="1" s="1"/>
  <c r="M167" i="1"/>
  <c r="U164" i="1"/>
  <c r="U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W163" i="1" s="1"/>
  <c r="V156" i="1"/>
  <c r="M156" i="1"/>
  <c r="W155" i="1"/>
  <c r="V155" i="1"/>
  <c r="M155" i="1"/>
  <c r="W154" i="1"/>
  <c r="V154" i="1"/>
  <c r="M154" i="1"/>
  <c r="W153" i="1"/>
  <c r="V153" i="1"/>
  <c r="V163" i="1" s="1"/>
  <c r="M153" i="1"/>
  <c r="U151" i="1"/>
  <c r="U150" i="1"/>
  <c r="W149" i="1"/>
  <c r="V149" i="1"/>
  <c r="W148" i="1"/>
  <c r="V148" i="1"/>
  <c r="V151" i="1" s="1"/>
  <c r="M148" i="1"/>
  <c r="W147" i="1"/>
  <c r="W150" i="1" s="1"/>
  <c r="V147" i="1"/>
  <c r="V150" i="1" s="1"/>
  <c r="M147" i="1"/>
  <c r="W146" i="1"/>
  <c r="V146" i="1"/>
  <c r="M146" i="1"/>
  <c r="V144" i="1"/>
  <c r="U144" i="1"/>
  <c r="W143" i="1"/>
  <c r="V143" i="1"/>
  <c r="U143" i="1"/>
  <c r="W142" i="1"/>
  <c r="V142" i="1"/>
  <c r="M142" i="1"/>
  <c r="V140" i="1"/>
  <c r="U140" i="1"/>
  <c r="W139" i="1"/>
  <c r="V139" i="1"/>
  <c r="U139" i="1"/>
  <c r="W138" i="1"/>
  <c r="V138" i="1"/>
  <c r="M138" i="1"/>
  <c r="V134" i="1"/>
  <c r="U134" i="1"/>
  <c r="W133" i="1"/>
  <c r="V133" i="1"/>
  <c r="U133" i="1"/>
  <c r="W132" i="1"/>
  <c r="V132" i="1"/>
  <c r="M132" i="1"/>
  <c r="V129" i="1"/>
  <c r="U129" i="1"/>
  <c r="V128" i="1"/>
  <c r="U128" i="1"/>
  <c r="W127" i="1"/>
  <c r="V127" i="1"/>
  <c r="M127" i="1"/>
  <c r="W126" i="1"/>
  <c r="W128" i="1" s="1"/>
  <c r="V126" i="1"/>
  <c r="M126" i="1"/>
  <c r="V123" i="1"/>
  <c r="U123" i="1"/>
  <c r="V122" i="1"/>
  <c r="U122" i="1"/>
  <c r="W121" i="1"/>
  <c r="W122" i="1" s="1"/>
  <c r="V121" i="1"/>
  <c r="M121" i="1"/>
  <c r="U118" i="1"/>
  <c r="U117" i="1"/>
  <c r="W116" i="1"/>
  <c r="V116" i="1"/>
  <c r="M116" i="1"/>
  <c r="W115" i="1"/>
  <c r="V115" i="1"/>
  <c r="M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M102" i="1"/>
  <c r="U99" i="1"/>
  <c r="U98" i="1"/>
  <c r="W97" i="1"/>
  <c r="V97" i="1"/>
  <c r="M97" i="1"/>
  <c r="W96" i="1"/>
  <c r="V96" i="1"/>
  <c r="M96" i="1"/>
  <c r="W95" i="1"/>
  <c r="V95" i="1"/>
  <c r="V99" i="1" s="1"/>
  <c r="M95" i="1"/>
  <c r="W94" i="1"/>
  <c r="W98" i="1" s="1"/>
  <c r="V94" i="1"/>
  <c r="V98" i="1" s="1"/>
  <c r="M94" i="1"/>
  <c r="U91" i="1"/>
  <c r="U90" i="1"/>
  <c r="W89" i="1"/>
  <c r="V89" i="1"/>
  <c r="M89" i="1"/>
  <c r="W88" i="1"/>
  <c r="V88" i="1"/>
  <c r="M88" i="1"/>
  <c r="W87" i="1"/>
  <c r="W90" i="1" s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M80" i="1"/>
  <c r="W79" i="1"/>
  <c r="W83" i="1" s="1"/>
  <c r="V79" i="1"/>
  <c r="V83" i="1" s="1"/>
  <c r="M79" i="1"/>
  <c r="W78" i="1"/>
  <c r="V78" i="1"/>
  <c r="M78" i="1"/>
  <c r="W77" i="1"/>
  <c r="V77" i="1"/>
  <c r="V84" i="1" s="1"/>
  <c r="M77" i="1"/>
  <c r="V74" i="1"/>
  <c r="U74" i="1"/>
  <c r="V73" i="1"/>
  <c r="U73" i="1"/>
  <c r="W72" i="1"/>
  <c r="V72" i="1"/>
  <c r="M72" i="1"/>
  <c r="W71" i="1"/>
  <c r="W73" i="1" s="1"/>
  <c r="V71" i="1"/>
  <c r="M71" i="1"/>
  <c r="V68" i="1"/>
  <c r="U68" i="1"/>
  <c r="V67" i="1"/>
  <c r="U67" i="1"/>
  <c r="W66" i="1"/>
  <c r="W67" i="1" s="1"/>
  <c r="V66" i="1"/>
  <c r="M66" i="1"/>
  <c r="U63" i="1"/>
  <c r="U62" i="1"/>
  <c r="W61" i="1"/>
  <c r="V61" i="1"/>
  <c r="M61" i="1"/>
  <c r="W60" i="1"/>
  <c r="W62" i="1" s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M52" i="1"/>
  <c r="W51" i="1"/>
  <c r="V51" i="1"/>
  <c r="M51" i="1"/>
  <c r="W50" i="1"/>
  <c r="V50" i="1"/>
  <c r="V56" i="1" s="1"/>
  <c r="M50" i="1"/>
  <c r="U47" i="1"/>
  <c r="W46" i="1"/>
  <c r="V46" i="1"/>
  <c r="U46" i="1"/>
  <c r="W45" i="1"/>
  <c r="V45" i="1"/>
  <c r="M45" i="1"/>
  <c r="W44" i="1"/>
  <c r="V44" i="1"/>
  <c r="V47" i="1" s="1"/>
  <c r="M44" i="1"/>
  <c r="U41" i="1"/>
  <c r="U40" i="1"/>
  <c r="W39" i="1"/>
  <c r="V39" i="1"/>
  <c r="M39" i="1"/>
  <c r="W38" i="1"/>
  <c r="V38" i="1"/>
  <c r="M38" i="1"/>
  <c r="W37" i="1"/>
  <c r="W40" i="1" s="1"/>
  <c r="V37" i="1"/>
  <c r="V40" i="1" s="1"/>
  <c r="W36" i="1"/>
  <c r="V36" i="1"/>
  <c r="M36" i="1"/>
  <c r="U33" i="1"/>
  <c r="U32" i="1"/>
  <c r="U273" i="1" s="1"/>
  <c r="W31" i="1"/>
  <c r="V31" i="1"/>
  <c r="M31" i="1"/>
  <c r="W30" i="1"/>
  <c r="V30" i="1"/>
  <c r="M30" i="1"/>
  <c r="W29" i="1"/>
  <c r="V29" i="1"/>
  <c r="V33" i="1" s="1"/>
  <c r="M29" i="1"/>
  <c r="W28" i="1"/>
  <c r="W32" i="1" s="1"/>
  <c r="V28" i="1"/>
  <c r="V32" i="1" s="1"/>
  <c r="M28" i="1"/>
  <c r="U24" i="1"/>
  <c r="U269" i="1" s="1"/>
  <c r="W23" i="1"/>
  <c r="V23" i="1"/>
  <c r="U23" i="1"/>
  <c r="W22" i="1"/>
  <c r="V22" i="1"/>
  <c r="V271" i="1" s="1"/>
  <c r="M22" i="1"/>
  <c r="H10" i="1"/>
  <c r="J9" i="1"/>
  <c r="A9" i="1"/>
  <c r="H9" i="1" s="1"/>
  <c r="D7" i="1"/>
  <c r="N6" i="1"/>
  <c r="M2" i="1"/>
  <c r="W274" i="1" l="1"/>
  <c r="V41" i="1"/>
  <c r="V176" i="1"/>
  <c r="V273" i="1" s="1"/>
  <c r="V257" i="1"/>
  <c r="A10" i="1"/>
  <c r="V63" i="1"/>
  <c r="V91" i="1"/>
  <c r="V105" i="1"/>
  <c r="V118" i="1"/>
  <c r="V189" i="1"/>
  <c r="V268" i="1"/>
  <c r="V270" i="1"/>
  <c r="V272" i="1" s="1"/>
  <c r="F9" i="1"/>
  <c r="F10" i="1"/>
  <c r="V57" i="1"/>
  <c r="V164" i="1"/>
  <c r="V169" i="1"/>
  <c r="V182" i="1"/>
  <c r="V247" i="1"/>
  <c r="V24" i="1"/>
  <c r="V269" i="1" l="1"/>
  <c r="C282" i="1" l="1"/>
  <c r="B282" i="1"/>
  <c r="A282" i="1"/>
</calcChain>
</file>

<file path=xl/sharedStrings.xml><?xml version="1.0" encoding="utf-8"?>
<sst xmlns="http://schemas.openxmlformats.org/spreadsheetml/2006/main" count="877" uniqueCount="359">
  <si>
    <t xml:space="preserve">  БЛАНК ЗАКАЗА </t>
  </si>
  <si>
    <t>ЗПФ</t>
  </si>
  <si>
    <t>на отгрузку продукции с ООО Трейд-Сервис с</t>
  </si>
  <si>
    <t>01.09.2023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</si>
  <si>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</si>
  <si>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</si>
  <si>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</si>
  <si>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</si>
  <si>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</si>
  <si>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</si>
  <si>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</si>
  <si>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</si>
  <si>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</si>
  <si>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</si>
  <si>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</si>
  <si>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</si>
  <si>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</si>
  <si>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</si>
  <si>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</si>
  <si>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</si>
  <si>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</si>
  <si>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</si>
  <si>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</si>
  <si>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</si>
  <si>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</si>
  <si>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</si>
  <si>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</si>
  <si>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</si>
  <si>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</si>
  <si>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</si>
  <si>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</si>
  <si>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</si>
  <si>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</si>
  <si>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</si>
  <si>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</si>
  <si>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</si>
  <si>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</si>
  <si>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</si>
  <si>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</si>
  <si>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</si>
  <si>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</si>
  <si>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</si>
  <si>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</si>
  <si>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</si>
  <si>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</si>
  <si>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</si>
  <si>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</si>
  <si>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</si>
  <si>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</si>
  <si>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</si>
  <si>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</si>
  <si>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</si>
  <si>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</si>
  <si>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</si>
  <si>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</si>
  <si>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</si>
  <si>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</si>
  <si>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</si>
  <si>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</si>
  <si>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</si>
  <si>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</si>
  <si>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</si>
  <si>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</si>
  <si>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</si>
  <si>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</si>
  <si>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</si>
  <si>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</si>
  <si>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</si>
  <si>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</si>
  <si>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</si>
  <si>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</si>
  <si>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</si>
  <si>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</si>
  <si>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</si>
  <si>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</si>
  <si>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</si>
  <si>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</si>
  <si>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</si>
  <si>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</si>
  <si>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</si>
  <si>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</si>
  <si>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</si>
  <si>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</si>
  <si>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</si>
  <si>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</si>
  <si>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</si>
  <si>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</si>
  <si>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</si>
  <si>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</si>
  <si>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</si>
  <si>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</si>
  <si>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</si>
  <si>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</si>
  <si>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</si>
  <si>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</si>
  <si>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</si>
  <si>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</si>
  <si>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</si>
  <si>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</si>
  <si>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</si>
  <si>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</si>
  <si>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</si>
  <si>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</si>
  <si>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</si>
  <si>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</si>
  <si>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</si>
  <si>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</si>
  <si>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</si>
  <si>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</si>
  <si>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</si>
  <si>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</si>
  <si>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</si>
  <si>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</si>
  <si>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</si>
  <si>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</si>
  <si>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</si>
  <si>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</si>
  <si>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</si>
  <si>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</si>
  <si>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</si>
  <si>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</si>
  <si>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</si>
  <si>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</si>
  <si>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</si>
  <si>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</si>
  <si>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</si>
  <si>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</si>
  <si>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</si>
  <si>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</si>
  <si>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</si>
  <si>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</si>
  <si>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</si>
  <si>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</si>
  <si>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</si>
  <si>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</si>
  <si>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</si>
  <si>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</si>
  <si>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</si>
  <si>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</si>
  <si>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</si>
  <si>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</si>
  <si>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</si>
  <si>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</si>
  <si>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</si>
  <si>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</si>
  <si>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</si>
  <si>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</si>
  <si>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</si>
  <si>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</si>
  <si>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</si>
  <si>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</si>
  <si>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</si>
  <si>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</si>
  <si>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</si>
  <si>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</si>
  <si>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</si>
  <si>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</si>
  <si>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</si>
  <si>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</si>
  <si>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</si>
  <si>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</si>
  <si>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</si>
  <si>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</si>
  <si>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</si>
  <si>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</si>
  <si>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</si>
  <si>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</si>
  <si>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</si>
  <si>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</si>
  <si>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</si>
  <si>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</si>
  <si>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</si>
  <si>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</si>
  <si>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</si>
  <si>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</si>
  <si>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</si>
  <si>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</si>
  <si>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</si>
  <si>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</si>
  <si>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</si>
  <si>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</si>
  <si>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</si>
  <si>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</si>
  <si>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</si>
  <si>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</si>
  <si>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</si>
  <si>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</si>
  <si>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</si>
  <si>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</si>
  <si>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</si>
  <si>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</si>
  <si>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</si>
  <si>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</si>
  <si>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</si>
  <si>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</si>
  <si>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</si>
  <si>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</si>
  <si>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</si>
  <si>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</si>
  <si>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</si>
  <si>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</si>
  <si>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</si>
  <si>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</si>
  <si>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</si>
  <si>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</si>
  <si>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</si>
  <si>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</si>
  <si>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</si>
  <si>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</si>
  <si>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</si>
  <si>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</si>
  <si>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</si>
  <si>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</si>
  <si>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</si>
  <si>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</si>
  <si>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</si>
  <si>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</si>
  <si>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</si>
  <si>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</si>
  <si>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</si>
  <si>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</si>
  <si>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</si>
  <si>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</si>
  <si>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</si>
  <si>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</si>
  <si>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</si>
  <si>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</si>
  <si>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</si>
  <si>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</si>
  <si>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</si>
  <si>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</si>
  <si>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</si>
  <si>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</si>
  <si>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</si>
  <si>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</si>
  <si>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</si>
  <si>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</si>
  <si>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</si>
  <si>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</si>
  <si>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</si>
  <si>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</si>
  <si>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</si>
  <si>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</si>
  <si>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</si>
  <si>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</si>
  <si>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</si>
  <si>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</si>
  <si>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</si>
  <si>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</si>
  <si>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</si>
  <si>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</si>
  <si>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</si>
  <si>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</si>
  <si>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</si>
  <si>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</si>
  <si>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</si>
  <si>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</si>
  <si>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</si>
  <si>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</si>
  <si>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</si>
  <si>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</si>
  <si>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</si>
  <si>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</si>
  <si>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</si>
  <si>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</si>
  <si>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</si>
  <si>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</si>
  <si>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</si>
  <si>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</si>
  <si>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</si>
  <si>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</si>
  <si>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</si>
  <si>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</si>
  <si>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</si>
  <si>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</si>
  <si>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</si>
  <si>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</si>
  <si>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</si>
  <si>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</si>
  <si>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</si>
  <si>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</si>
  <si>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</si>
  <si>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</si>
  <si>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</si>
  <si>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</si>
  <si>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</si>
  <si>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</si>
  <si>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</si>
  <si>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Новинка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</si>
  <si>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</si>
  <si>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</si>
  <si>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</si>
  <si>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</si>
  <si>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</si>
  <si>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</si>
  <si>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</si>
  <si>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</si>
  <si>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</si>
  <si>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</si>
  <si>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</si>
  <si>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</si>
  <si>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SU003023</t>
  </si>
  <si>
    <t>P003490</t>
  </si>
  <si>
    <t>Снеки «Жар-ладушки с клубникой и вишней»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</si>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</sst>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5" fillId="0" borderId="15" xfId="0" applyFont="1" applyBorder="1" applyAlignment="1">
      <alignment horizontal="left" vertical="center" wrapText="1"/>
    </xf>
    <xf numFmtId="0" fontId="0" fillId="0" borderId="19" xfId="0" applyBorder="1"/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8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64" customFormat="1" ht="45" customHeight="1" x14ac:dyDescent="0.2">
      <c r="A1" s="42"/>
      <c r="B1" s="42"/>
      <c r="C1" s="42"/>
      <c r="D1" s="347" t="s">
        <v>0</v>
      </c>
      <c r="E1" s="310"/>
      <c r="F1" s="310"/>
      <c r="G1" s="13" t="s">
        <v>1</v>
      </c>
      <c r="H1" s="347" t="s">
        <v>2</v>
      </c>
      <c r="I1" s="310"/>
      <c r="J1" s="310"/>
      <c r="K1" s="310"/>
      <c r="L1" s="310"/>
      <c r="M1" s="310"/>
      <c r="N1" s="310"/>
      <c r="O1" s="348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6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80"/>
      <c r="O2" s="180"/>
      <c r="P2" s="180"/>
      <c r="Q2" s="180"/>
      <c r="R2" s="180"/>
      <c r="S2" s="180"/>
      <c r="T2" s="180"/>
      <c r="U2" s="17"/>
      <c r="V2" s="17"/>
      <c r="W2" s="17"/>
      <c r="X2" s="17"/>
      <c r="Y2" s="52"/>
      <c r="Z2" s="52"/>
      <c r="AA2" s="52"/>
    </row>
    <row r="3" spans="1:28" s="16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80"/>
      <c r="N3" s="180"/>
      <c r="O3" s="180"/>
      <c r="P3" s="180"/>
      <c r="Q3" s="180"/>
      <c r="R3" s="180"/>
      <c r="S3" s="180"/>
      <c r="T3" s="180"/>
      <c r="U3" s="17"/>
      <c r="V3" s="17"/>
      <c r="W3" s="17"/>
      <c r="X3" s="17"/>
      <c r="Y3" s="52"/>
      <c r="Z3" s="52"/>
      <c r="AA3" s="52"/>
    </row>
    <row r="4" spans="1:28" s="16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64" customFormat="1" ht="23.45" customHeight="1" x14ac:dyDescent="0.2">
      <c r="A5" s="329" t="s">
        <v>8</v>
      </c>
      <c r="B5" s="183"/>
      <c r="C5" s="184"/>
      <c r="D5" s="350"/>
      <c r="E5" s="351"/>
      <c r="F5" s="352" t="s">
        <v>9</v>
      </c>
      <c r="G5" s="184"/>
      <c r="H5" s="350"/>
      <c r="I5" s="353"/>
      <c r="J5" s="353"/>
      <c r="K5" s="351"/>
      <c r="M5" s="25" t="s">
        <v>10</v>
      </c>
      <c r="N5" s="346">
        <v>45184</v>
      </c>
      <c r="O5" s="324"/>
      <c r="Q5" s="354" t="s">
        <v>11</v>
      </c>
      <c r="R5" s="186"/>
      <c r="S5" s="355" t="s">
        <v>12</v>
      </c>
      <c r="T5" s="324"/>
      <c r="Y5" s="52"/>
      <c r="Z5" s="52"/>
      <c r="AA5" s="52"/>
    </row>
    <row r="6" spans="1:28" s="164" customFormat="1" ht="24" customHeight="1" x14ac:dyDescent="0.2">
      <c r="A6" s="329" t="s">
        <v>13</v>
      </c>
      <c r="B6" s="183"/>
      <c r="C6" s="184"/>
      <c r="D6" s="330" t="s">
        <v>14</v>
      </c>
      <c r="E6" s="331"/>
      <c r="F6" s="331"/>
      <c r="G6" s="331"/>
      <c r="H6" s="331"/>
      <c r="I6" s="331"/>
      <c r="J6" s="331"/>
      <c r="K6" s="324"/>
      <c r="M6" s="25" t="s">
        <v>15</v>
      </c>
      <c r="N6" s="332" t="str">
        <f>IF(N5=0," ",CHOOSE(WEEKDAY(N5,2),"Понедельник","Вторник","Среда","Четверг","Пятница","Суббота","Воскресенье"))</f>
        <v>Пятница</v>
      </c>
      <c r="O6" s="188"/>
      <c r="Q6" s="333" t="s">
        <v>16</v>
      </c>
      <c r="R6" s="186"/>
      <c r="S6" s="334" t="s">
        <v>17</v>
      </c>
      <c r="T6" s="326"/>
      <c r="Y6" s="52"/>
      <c r="Z6" s="52"/>
      <c r="AA6" s="52"/>
    </row>
    <row r="7" spans="1:28" s="164" customFormat="1" ht="21.75" hidden="1" customHeight="1" x14ac:dyDescent="0.2">
      <c r="A7" s="56"/>
      <c r="B7" s="56"/>
      <c r="C7" s="56"/>
      <c r="D7" s="339" t="str">
        <f>IFERROR(VLOOKUP(DeliveryAddress,Table,3,0),1)</f>
        <v>1</v>
      </c>
      <c r="E7" s="340"/>
      <c r="F7" s="340"/>
      <c r="G7" s="340"/>
      <c r="H7" s="340"/>
      <c r="I7" s="340"/>
      <c r="J7" s="340"/>
      <c r="K7" s="328"/>
      <c r="M7" s="25"/>
      <c r="N7" s="43"/>
      <c r="O7" s="43"/>
      <c r="Q7" s="180"/>
      <c r="R7" s="186"/>
      <c r="S7" s="335"/>
      <c r="T7" s="336"/>
      <c r="Y7" s="52"/>
      <c r="Z7" s="52"/>
      <c r="AA7" s="52"/>
    </row>
    <row r="8" spans="1:28" s="164" customFormat="1" ht="25.5" customHeight="1" x14ac:dyDescent="0.2">
      <c r="A8" s="341" t="s">
        <v>18</v>
      </c>
      <c r="B8" s="177"/>
      <c r="C8" s="178"/>
      <c r="D8" s="342"/>
      <c r="E8" s="343"/>
      <c r="F8" s="343"/>
      <c r="G8" s="343"/>
      <c r="H8" s="343"/>
      <c r="I8" s="343"/>
      <c r="J8" s="343"/>
      <c r="K8" s="344"/>
      <c r="M8" s="25" t="s">
        <v>19</v>
      </c>
      <c r="N8" s="323">
        <v>0.33333333333333331</v>
      </c>
      <c r="O8" s="324"/>
      <c r="Q8" s="180"/>
      <c r="R8" s="186"/>
      <c r="S8" s="335"/>
      <c r="T8" s="336"/>
      <c r="Y8" s="52"/>
      <c r="Z8" s="52"/>
      <c r="AA8" s="52"/>
    </row>
    <row r="9" spans="1:28" s="164" customFormat="1" ht="39.950000000000003" customHeight="1" x14ac:dyDescent="0.2">
      <c r="A9" s="3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0"/>
      <c r="C9" s="180"/>
      <c r="D9" s="320"/>
      <c r="E9" s="321"/>
      <c r="F9" s="3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0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21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1"/>
      <c r="M9" s="27" t="s">
        <v>20</v>
      </c>
      <c r="N9" s="346"/>
      <c r="O9" s="324"/>
      <c r="Q9" s="180"/>
      <c r="R9" s="186"/>
      <c r="S9" s="337"/>
      <c r="T9" s="338"/>
      <c r="U9" s="44"/>
      <c r="V9" s="44"/>
      <c r="W9" s="44"/>
      <c r="X9" s="44"/>
      <c r="Y9" s="52"/>
      <c r="Z9" s="52"/>
      <c r="AA9" s="52"/>
    </row>
    <row r="10" spans="1:28" s="164" customFormat="1" ht="26.45" customHeight="1" x14ac:dyDescent="0.2">
      <c r="A10" s="3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0"/>
      <c r="C10" s="180"/>
      <c r="D10" s="320"/>
      <c r="E10" s="321"/>
      <c r="F10" s="3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0"/>
      <c r="H10" s="322" t="str">
        <f>IFERROR(VLOOKUP($D$10,Proxy,2,FALSE),"")</f>
        <v/>
      </c>
      <c r="I10" s="180"/>
      <c r="J10" s="180"/>
      <c r="K10" s="180"/>
      <c r="M10" s="27" t="s">
        <v>21</v>
      </c>
      <c r="N10" s="323"/>
      <c r="O10" s="324"/>
      <c r="R10" s="25" t="s">
        <v>22</v>
      </c>
      <c r="S10" s="325" t="s">
        <v>23</v>
      </c>
      <c r="T10" s="326"/>
      <c r="U10" s="45"/>
      <c r="V10" s="45"/>
      <c r="W10" s="45"/>
      <c r="X10" s="45"/>
      <c r="Y10" s="52"/>
      <c r="Z10" s="52"/>
      <c r="AA10" s="52"/>
    </row>
    <row r="11" spans="1:28" s="16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23"/>
      <c r="O11" s="324"/>
      <c r="R11" s="25" t="s">
        <v>26</v>
      </c>
      <c r="S11" s="306" t="s">
        <v>27</v>
      </c>
      <c r="T11" s="307"/>
      <c r="U11" s="46"/>
      <c r="V11" s="46"/>
      <c r="W11" s="46"/>
      <c r="X11" s="46"/>
      <c r="Y11" s="52"/>
      <c r="Z11" s="52"/>
      <c r="AA11" s="52"/>
    </row>
    <row r="12" spans="1:28" s="164" customFormat="1" ht="18.600000000000001" customHeight="1" x14ac:dyDescent="0.2">
      <c r="A12" s="305" t="s">
        <v>28</v>
      </c>
      <c r="B12" s="183"/>
      <c r="C12" s="183"/>
      <c r="D12" s="183"/>
      <c r="E12" s="183"/>
      <c r="F12" s="183"/>
      <c r="G12" s="183"/>
      <c r="H12" s="183"/>
      <c r="I12" s="183"/>
      <c r="J12" s="183"/>
      <c r="K12" s="184"/>
      <c r="M12" s="25" t="s">
        <v>29</v>
      </c>
      <c r="N12" s="327"/>
      <c r="O12" s="328"/>
      <c r="P12" s="24"/>
      <c r="R12" s="25"/>
      <c r="S12" s="310"/>
      <c r="T12" s="180"/>
      <c r="Y12" s="52"/>
      <c r="Z12" s="52"/>
      <c r="AA12" s="52"/>
    </row>
    <row r="13" spans="1:28" s="164" customFormat="1" ht="23.25" customHeight="1" x14ac:dyDescent="0.2">
      <c r="A13" s="305" t="s">
        <v>30</v>
      </c>
      <c r="B13" s="183"/>
      <c r="C13" s="183"/>
      <c r="D13" s="183"/>
      <c r="E13" s="183"/>
      <c r="F13" s="183"/>
      <c r="G13" s="183"/>
      <c r="H13" s="183"/>
      <c r="I13" s="183"/>
      <c r="J13" s="183"/>
      <c r="K13" s="184"/>
      <c r="L13" s="27"/>
      <c r="M13" s="27" t="s">
        <v>31</v>
      </c>
      <c r="N13" s="306"/>
      <c r="O13" s="307"/>
      <c r="P13" s="24"/>
      <c r="U13" s="50"/>
      <c r="V13" s="50"/>
      <c r="W13" s="50"/>
      <c r="X13" s="50"/>
      <c r="Y13" s="52"/>
      <c r="Z13" s="52"/>
      <c r="AA13" s="52"/>
    </row>
    <row r="14" spans="1:28" s="164" customFormat="1" ht="18.600000000000001" customHeight="1" x14ac:dyDescent="0.2">
      <c r="A14" s="305" t="s">
        <v>32</v>
      </c>
      <c r="B14" s="183"/>
      <c r="C14" s="183"/>
      <c r="D14" s="183"/>
      <c r="E14" s="183"/>
      <c r="F14" s="183"/>
      <c r="G14" s="183"/>
      <c r="H14" s="183"/>
      <c r="I14" s="183"/>
      <c r="J14" s="183"/>
      <c r="K14" s="184"/>
      <c r="U14" s="51"/>
      <c r="V14" s="51"/>
      <c r="W14" s="51"/>
      <c r="X14" s="51"/>
      <c r="Y14" s="52"/>
      <c r="Z14" s="52"/>
      <c r="AA14" s="52"/>
    </row>
    <row r="15" spans="1:28" s="164" customFormat="1" ht="22.5" customHeight="1" x14ac:dyDescent="0.2">
      <c r="A15" s="308" t="s">
        <v>33</v>
      </c>
      <c r="B15" s="183"/>
      <c r="C15" s="183"/>
      <c r="D15" s="183"/>
      <c r="E15" s="183"/>
      <c r="F15" s="183"/>
      <c r="G15" s="183"/>
      <c r="H15" s="183"/>
      <c r="I15" s="183"/>
      <c r="J15" s="183"/>
      <c r="K15" s="184"/>
      <c r="M15" s="309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11"/>
      <c r="N16" s="311"/>
      <c r="O16" s="311"/>
      <c r="P16" s="311"/>
      <c r="Q16" s="311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91" t="s">
        <v>35</v>
      </c>
      <c r="B17" s="291" t="s">
        <v>36</v>
      </c>
      <c r="C17" s="313" t="s">
        <v>37</v>
      </c>
      <c r="D17" s="291" t="s">
        <v>38</v>
      </c>
      <c r="E17" s="314"/>
      <c r="F17" s="291" t="s">
        <v>39</v>
      </c>
      <c r="G17" s="291" t="s">
        <v>40</v>
      </c>
      <c r="H17" s="291" t="s">
        <v>41</v>
      </c>
      <c r="I17" s="291" t="s">
        <v>42</v>
      </c>
      <c r="J17" s="291" t="s">
        <v>43</v>
      </c>
      <c r="K17" s="291" t="s">
        <v>44</v>
      </c>
      <c r="L17" s="291" t="s">
        <v>45</v>
      </c>
      <c r="M17" s="291" t="s">
        <v>46</v>
      </c>
      <c r="N17" s="317"/>
      <c r="O17" s="317"/>
      <c r="P17" s="317"/>
      <c r="Q17" s="314"/>
      <c r="R17" s="312" t="s">
        <v>47</v>
      </c>
      <c r="S17" s="184"/>
      <c r="T17" s="291" t="s">
        <v>48</v>
      </c>
      <c r="U17" s="291" t="s">
        <v>49</v>
      </c>
      <c r="V17" s="293" t="s">
        <v>50</v>
      </c>
      <c r="W17" s="291" t="s">
        <v>51</v>
      </c>
      <c r="X17" s="295" t="s">
        <v>52</v>
      </c>
      <c r="Y17" s="295" t="s">
        <v>53</v>
      </c>
      <c r="Z17" s="295" t="s">
        <v>54</v>
      </c>
      <c r="AA17" s="297"/>
      <c r="AB17" s="298"/>
      <c r="AC17" s="302"/>
      <c r="AZ17" s="304" t="s">
        <v>55</v>
      </c>
    </row>
    <row r="18" spans="1:52" ht="14.25" customHeight="1" x14ac:dyDescent="0.2">
      <c r="A18" s="292"/>
      <c r="B18" s="292"/>
      <c r="C18" s="292"/>
      <c r="D18" s="315"/>
      <c r="E18" s="316"/>
      <c r="F18" s="292"/>
      <c r="G18" s="292"/>
      <c r="H18" s="292"/>
      <c r="I18" s="292"/>
      <c r="J18" s="292"/>
      <c r="K18" s="292"/>
      <c r="L18" s="292"/>
      <c r="M18" s="315"/>
      <c r="N18" s="318"/>
      <c r="O18" s="318"/>
      <c r="P18" s="318"/>
      <c r="Q18" s="316"/>
      <c r="R18" s="163" t="s">
        <v>56</v>
      </c>
      <c r="S18" s="163" t="s">
        <v>57</v>
      </c>
      <c r="T18" s="292"/>
      <c r="U18" s="292"/>
      <c r="V18" s="294"/>
      <c r="W18" s="292"/>
      <c r="X18" s="296"/>
      <c r="Y18" s="296"/>
      <c r="Z18" s="299"/>
      <c r="AA18" s="300"/>
      <c r="AB18" s="301"/>
      <c r="AC18" s="303"/>
      <c r="AZ18" s="180"/>
    </row>
    <row r="19" spans="1:52" ht="27.75" customHeight="1" x14ac:dyDescent="0.2">
      <c r="A19" s="206" t="s">
        <v>58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49"/>
      <c r="Y19" s="49"/>
    </row>
    <row r="20" spans="1:52" ht="16.5" customHeight="1" x14ac:dyDescent="0.25">
      <c r="A20" s="204" t="s">
        <v>58</v>
      </c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62"/>
      <c r="Y20" s="162"/>
    </row>
    <row r="21" spans="1:52" ht="14.25" customHeight="1" x14ac:dyDescent="0.25">
      <c r="A21" s="195" t="s">
        <v>59</v>
      </c>
      <c r="B21" s="180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61"/>
      <c r="Y21" s="161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187">
        <v>4607111035752</v>
      </c>
      <c r="E22" s="188"/>
      <c r="F22" s="165">
        <v>0.43</v>
      </c>
      <c r="G22" s="33">
        <v>16</v>
      </c>
      <c r="H22" s="165">
        <v>6.88</v>
      </c>
      <c r="I22" s="165">
        <v>7.2539999999999996</v>
      </c>
      <c r="J22" s="33">
        <v>84</v>
      </c>
      <c r="K22" s="34" t="s">
        <v>62</v>
      </c>
      <c r="L22" s="33">
        <v>90</v>
      </c>
      <c r="M22" s="290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90"/>
      <c r="O22" s="190"/>
      <c r="P22" s="190"/>
      <c r="Q22" s="188"/>
      <c r="R22" s="35"/>
      <c r="S22" s="35"/>
      <c r="T22" s="36" t="s">
        <v>63</v>
      </c>
      <c r="U22" s="166">
        <v>0</v>
      </c>
      <c r="V22" s="167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179"/>
      <c r="B23" s="180"/>
      <c r="C23" s="180"/>
      <c r="D23" s="180"/>
      <c r="E23" s="180"/>
      <c r="F23" s="180"/>
      <c r="G23" s="180"/>
      <c r="H23" s="180"/>
      <c r="I23" s="180"/>
      <c r="J23" s="180"/>
      <c r="K23" s="180"/>
      <c r="L23" s="181"/>
      <c r="M23" s="176" t="s">
        <v>64</v>
      </c>
      <c r="N23" s="177"/>
      <c r="O23" s="177"/>
      <c r="P23" s="177"/>
      <c r="Q23" s="177"/>
      <c r="R23" s="177"/>
      <c r="S23" s="178"/>
      <c r="T23" s="38" t="s">
        <v>63</v>
      </c>
      <c r="U23" s="168">
        <f>IFERROR(SUM(U22:U22),"0")</f>
        <v>0</v>
      </c>
      <c r="V23" s="168">
        <f>IFERROR(SUM(V22:V22),"0")</f>
        <v>0</v>
      </c>
      <c r="W23" s="168">
        <f>IFERROR(IF(W22="",0,W22),"0")</f>
        <v>0</v>
      </c>
      <c r="X23" s="169"/>
      <c r="Y23" s="169"/>
    </row>
    <row r="24" spans="1:52" x14ac:dyDescent="0.2">
      <c r="A24" s="180"/>
      <c r="B24" s="180"/>
      <c r="C24" s="180"/>
      <c r="D24" s="180"/>
      <c r="E24" s="180"/>
      <c r="F24" s="180"/>
      <c r="G24" s="180"/>
      <c r="H24" s="180"/>
      <c r="I24" s="180"/>
      <c r="J24" s="180"/>
      <c r="K24" s="180"/>
      <c r="L24" s="181"/>
      <c r="M24" s="176" t="s">
        <v>64</v>
      </c>
      <c r="N24" s="177"/>
      <c r="O24" s="177"/>
      <c r="P24" s="177"/>
      <c r="Q24" s="177"/>
      <c r="R24" s="177"/>
      <c r="S24" s="178"/>
      <c r="T24" s="38" t="s">
        <v>65</v>
      </c>
      <c r="U24" s="168">
        <f>IFERROR(SUMPRODUCT(U22:U22*H22:H22),"0")</f>
        <v>0</v>
      </c>
      <c r="V24" s="168">
        <f>IFERROR(SUMPRODUCT(V22:V22*H22:H22),"0")</f>
        <v>0</v>
      </c>
      <c r="W24" s="38"/>
      <c r="X24" s="169"/>
      <c r="Y24" s="169"/>
    </row>
    <row r="25" spans="1:52" ht="27.75" customHeight="1" x14ac:dyDescent="0.2">
      <c r="A25" s="206" t="s">
        <v>66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49"/>
      <c r="Y25" s="49"/>
    </row>
    <row r="26" spans="1:52" ht="16.5" customHeight="1" x14ac:dyDescent="0.25">
      <c r="A26" s="204" t="s">
        <v>67</v>
      </c>
      <c r="B26" s="180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62"/>
      <c r="Y26" s="162"/>
    </row>
    <row r="27" spans="1:52" ht="14.25" customHeight="1" x14ac:dyDescent="0.25">
      <c r="A27" s="195" t="s">
        <v>68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61"/>
      <c r="Y27" s="161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187">
        <v>4607111036520</v>
      </c>
      <c r="E28" s="188"/>
      <c r="F28" s="165">
        <v>0.25</v>
      </c>
      <c r="G28" s="33">
        <v>6</v>
      </c>
      <c r="H28" s="165">
        <v>1.5</v>
      </c>
      <c r="I28" s="165">
        <v>1.9218</v>
      </c>
      <c r="J28" s="33">
        <v>126</v>
      </c>
      <c r="K28" s="34" t="s">
        <v>62</v>
      </c>
      <c r="L28" s="33">
        <v>180</v>
      </c>
      <c r="M28" s="28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90"/>
      <c r="O28" s="190"/>
      <c r="P28" s="190"/>
      <c r="Q28" s="188"/>
      <c r="R28" s="35"/>
      <c r="S28" s="35"/>
      <c r="T28" s="36" t="s">
        <v>63</v>
      </c>
      <c r="U28" s="166">
        <v>0</v>
      </c>
      <c r="V28" s="167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187">
        <v>4607111036605</v>
      </c>
      <c r="E29" s="188"/>
      <c r="F29" s="165">
        <v>0.25</v>
      </c>
      <c r="G29" s="33">
        <v>6</v>
      </c>
      <c r="H29" s="165">
        <v>1.5</v>
      </c>
      <c r="I29" s="165">
        <v>1.9218</v>
      </c>
      <c r="J29" s="33">
        <v>126</v>
      </c>
      <c r="K29" s="34" t="s">
        <v>62</v>
      </c>
      <c r="L29" s="33">
        <v>180</v>
      </c>
      <c r="M29" s="28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90"/>
      <c r="O29" s="190"/>
      <c r="P29" s="190"/>
      <c r="Q29" s="188"/>
      <c r="R29" s="35"/>
      <c r="S29" s="35"/>
      <c r="T29" s="36" t="s">
        <v>63</v>
      </c>
      <c r="U29" s="166">
        <v>0</v>
      </c>
      <c r="V29" s="167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187">
        <v>4607111036537</v>
      </c>
      <c r="E30" s="188"/>
      <c r="F30" s="165">
        <v>0.25</v>
      </c>
      <c r="G30" s="33">
        <v>6</v>
      </c>
      <c r="H30" s="165">
        <v>1.5</v>
      </c>
      <c r="I30" s="165">
        <v>1.9218</v>
      </c>
      <c r="J30" s="33">
        <v>126</v>
      </c>
      <c r="K30" s="34" t="s">
        <v>62</v>
      </c>
      <c r="L30" s="33">
        <v>180</v>
      </c>
      <c r="M30" s="288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90"/>
      <c r="O30" s="190"/>
      <c r="P30" s="190"/>
      <c r="Q30" s="188"/>
      <c r="R30" s="35"/>
      <c r="S30" s="35"/>
      <c r="T30" s="36" t="s">
        <v>63</v>
      </c>
      <c r="U30" s="166">
        <v>120</v>
      </c>
      <c r="V30" s="167">
        <f>IFERROR(IF(U30="","",U30),"")</f>
        <v>120</v>
      </c>
      <c r="W30" s="37">
        <f>IFERROR(IF(U30="","",U30*0.00936),"")</f>
        <v>1.1232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187">
        <v>4607111036599</v>
      </c>
      <c r="E31" s="188"/>
      <c r="F31" s="165">
        <v>0.25</v>
      </c>
      <c r="G31" s="33">
        <v>6</v>
      </c>
      <c r="H31" s="165">
        <v>1.5</v>
      </c>
      <c r="I31" s="165">
        <v>1.9218</v>
      </c>
      <c r="J31" s="33">
        <v>126</v>
      </c>
      <c r="K31" s="34" t="s">
        <v>62</v>
      </c>
      <c r="L31" s="33">
        <v>180</v>
      </c>
      <c r="M31" s="28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90"/>
      <c r="O31" s="190"/>
      <c r="P31" s="190"/>
      <c r="Q31" s="188"/>
      <c r="R31" s="35"/>
      <c r="S31" s="35"/>
      <c r="T31" s="36" t="s">
        <v>63</v>
      </c>
      <c r="U31" s="166">
        <v>0</v>
      </c>
      <c r="V31" s="167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179"/>
      <c r="B32" s="180"/>
      <c r="C32" s="180"/>
      <c r="D32" s="180"/>
      <c r="E32" s="180"/>
      <c r="F32" s="180"/>
      <c r="G32" s="180"/>
      <c r="H32" s="180"/>
      <c r="I32" s="180"/>
      <c r="J32" s="180"/>
      <c r="K32" s="180"/>
      <c r="L32" s="181"/>
      <c r="M32" s="176" t="s">
        <v>64</v>
      </c>
      <c r="N32" s="177"/>
      <c r="O32" s="177"/>
      <c r="P32" s="177"/>
      <c r="Q32" s="177"/>
      <c r="R32" s="177"/>
      <c r="S32" s="178"/>
      <c r="T32" s="38" t="s">
        <v>63</v>
      </c>
      <c r="U32" s="168">
        <f>IFERROR(SUM(U28:U31),"0")</f>
        <v>120</v>
      </c>
      <c r="V32" s="168">
        <f>IFERROR(SUM(V28:V31),"0")</f>
        <v>120</v>
      </c>
      <c r="W32" s="168">
        <f>IFERROR(IF(W28="",0,W28),"0")+IFERROR(IF(W29="",0,W29),"0")+IFERROR(IF(W30="",0,W30),"0")+IFERROR(IF(W31="",0,W31),"0")</f>
        <v>1.1232</v>
      </c>
      <c r="X32" s="169"/>
      <c r="Y32" s="169"/>
    </row>
    <row r="33" spans="1:52" x14ac:dyDescent="0.2">
      <c r="A33" s="180"/>
      <c r="B33" s="180"/>
      <c r="C33" s="180"/>
      <c r="D33" s="180"/>
      <c r="E33" s="180"/>
      <c r="F33" s="180"/>
      <c r="G33" s="180"/>
      <c r="H33" s="180"/>
      <c r="I33" s="180"/>
      <c r="J33" s="180"/>
      <c r="K33" s="180"/>
      <c r="L33" s="181"/>
      <c r="M33" s="176" t="s">
        <v>64</v>
      </c>
      <c r="N33" s="177"/>
      <c r="O33" s="177"/>
      <c r="P33" s="177"/>
      <c r="Q33" s="177"/>
      <c r="R33" s="177"/>
      <c r="S33" s="178"/>
      <c r="T33" s="38" t="s">
        <v>65</v>
      </c>
      <c r="U33" s="168">
        <f>IFERROR(SUMPRODUCT(U28:U31*H28:H31),"0")</f>
        <v>180</v>
      </c>
      <c r="V33" s="168">
        <f>IFERROR(SUMPRODUCT(V28:V31*H28:H31),"0")</f>
        <v>180</v>
      </c>
      <c r="W33" s="38"/>
      <c r="X33" s="169"/>
      <c r="Y33" s="169"/>
    </row>
    <row r="34" spans="1:52" ht="16.5" customHeight="1" x14ac:dyDescent="0.25">
      <c r="A34" s="204" t="s">
        <v>78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62"/>
      <c r="Y34" s="162"/>
    </row>
    <row r="35" spans="1:52" ht="14.25" customHeight="1" x14ac:dyDescent="0.25">
      <c r="A35" s="195" t="s">
        <v>59</v>
      </c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61"/>
      <c r="Y35" s="161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187">
        <v>4607111036285</v>
      </c>
      <c r="E36" s="188"/>
      <c r="F36" s="165">
        <v>0.75</v>
      </c>
      <c r="G36" s="33">
        <v>8</v>
      </c>
      <c r="H36" s="165">
        <v>6</v>
      </c>
      <c r="I36" s="165">
        <v>6.27</v>
      </c>
      <c r="J36" s="33">
        <v>84</v>
      </c>
      <c r="K36" s="34" t="s">
        <v>62</v>
      </c>
      <c r="L36" s="33">
        <v>180</v>
      </c>
      <c r="M36" s="28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90"/>
      <c r="O36" s="190"/>
      <c r="P36" s="190"/>
      <c r="Q36" s="188"/>
      <c r="R36" s="35"/>
      <c r="S36" s="35"/>
      <c r="T36" s="36" t="s">
        <v>63</v>
      </c>
      <c r="U36" s="166">
        <v>0</v>
      </c>
      <c r="V36" s="167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187">
        <v>4607111036308</v>
      </c>
      <c r="E37" s="188"/>
      <c r="F37" s="165">
        <v>0.75</v>
      </c>
      <c r="G37" s="33">
        <v>8</v>
      </c>
      <c r="H37" s="165">
        <v>6</v>
      </c>
      <c r="I37" s="165">
        <v>6.27</v>
      </c>
      <c r="J37" s="33">
        <v>84</v>
      </c>
      <c r="K37" s="34" t="s">
        <v>62</v>
      </c>
      <c r="L37" s="33">
        <v>180</v>
      </c>
      <c r="M37" s="285" t="s">
        <v>83</v>
      </c>
      <c r="N37" s="190"/>
      <c r="O37" s="190"/>
      <c r="P37" s="190"/>
      <c r="Q37" s="188"/>
      <c r="R37" s="35"/>
      <c r="S37" s="35"/>
      <c r="T37" s="36" t="s">
        <v>63</v>
      </c>
      <c r="U37" s="166">
        <v>0</v>
      </c>
      <c r="V37" s="167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187">
        <v>4607111036315</v>
      </c>
      <c r="E38" s="188"/>
      <c r="F38" s="165">
        <v>0.75</v>
      </c>
      <c r="G38" s="33">
        <v>8</v>
      </c>
      <c r="H38" s="165">
        <v>6</v>
      </c>
      <c r="I38" s="165">
        <v>6.27</v>
      </c>
      <c r="J38" s="33">
        <v>84</v>
      </c>
      <c r="K38" s="34" t="s">
        <v>62</v>
      </c>
      <c r="L38" s="33">
        <v>180</v>
      </c>
      <c r="M38" s="28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90"/>
      <c r="O38" s="190"/>
      <c r="P38" s="190"/>
      <c r="Q38" s="188"/>
      <c r="R38" s="35"/>
      <c r="S38" s="35"/>
      <c r="T38" s="36" t="s">
        <v>63</v>
      </c>
      <c r="U38" s="166">
        <v>0</v>
      </c>
      <c r="V38" s="167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187">
        <v>4607111036292</v>
      </c>
      <c r="E39" s="188"/>
      <c r="F39" s="165">
        <v>0.75</v>
      </c>
      <c r="G39" s="33">
        <v>8</v>
      </c>
      <c r="H39" s="165">
        <v>6</v>
      </c>
      <c r="I39" s="165">
        <v>6.27</v>
      </c>
      <c r="J39" s="33">
        <v>84</v>
      </c>
      <c r="K39" s="34" t="s">
        <v>62</v>
      </c>
      <c r="L39" s="33">
        <v>180</v>
      </c>
      <c r="M39" s="28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90"/>
      <c r="O39" s="190"/>
      <c r="P39" s="190"/>
      <c r="Q39" s="188"/>
      <c r="R39" s="35"/>
      <c r="S39" s="35"/>
      <c r="T39" s="36" t="s">
        <v>63</v>
      </c>
      <c r="U39" s="166">
        <v>50</v>
      </c>
      <c r="V39" s="167">
        <f>IFERROR(IF(U39="","",U39),"")</f>
        <v>50</v>
      </c>
      <c r="W39" s="37">
        <f>IFERROR(IF(U39="","",U39*0.0155),"")</f>
        <v>0.77500000000000002</v>
      </c>
      <c r="X39" s="57"/>
      <c r="Y39" s="58"/>
      <c r="AC39" s="62"/>
      <c r="AZ39" s="71" t="s">
        <v>1</v>
      </c>
    </row>
    <row r="40" spans="1:52" x14ac:dyDescent="0.2">
      <c r="A40" s="179"/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1"/>
      <c r="M40" s="176" t="s">
        <v>64</v>
      </c>
      <c r="N40" s="177"/>
      <c r="O40" s="177"/>
      <c r="P40" s="177"/>
      <c r="Q40" s="177"/>
      <c r="R40" s="177"/>
      <c r="S40" s="178"/>
      <c r="T40" s="38" t="s">
        <v>63</v>
      </c>
      <c r="U40" s="168">
        <f>IFERROR(SUM(U36:U39),"0")</f>
        <v>50</v>
      </c>
      <c r="V40" s="168">
        <f>IFERROR(SUM(V36:V39),"0")</f>
        <v>50</v>
      </c>
      <c r="W40" s="168">
        <f>IFERROR(IF(W36="",0,W36),"0")+IFERROR(IF(W37="",0,W37),"0")+IFERROR(IF(W38="",0,W38),"0")+IFERROR(IF(W39="",0,W39),"0")</f>
        <v>0.77500000000000002</v>
      </c>
      <c r="X40" s="169"/>
      <c r="Y40" s="169"/>
    </row>
    <row r="41" spans="1:52" x14ac:dyDescent="0.2">
      <c r="A41" s="180"/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1"/>
      <c r="M41" s="176" t="s">
        <v>64</v>
      </c>
      <c r="N41" s="177"/>
      <c r="O41" s="177"/>
      <c r="P41" s="177"/>
      <c r="Q41" s="177"/>
      <c r="R41" s="177"/>
      <c r="S41" s="178"/>
      <c r="T41" s="38" t="s">
        <v>65</v>
      </c>
      <c r="U41" s="168">
        <f>IFERROR(SUMPRODUCT(U36:U39*H36:H39),"0")</f>
        <v>300</v>
      </c>
      <c r="V41" s="168">
        <f>IFERROR(SUMPRODUCT(V36:V39*H36:H39),"0")</f>
        <v>300</v>
      </c>
      <c r="W41" s="38"/>
      <c r="X41" s="169"/>
      <c r="Y41" s="169"/>
    </row>
    <row r="42" spans="1:52" ht="16.5" customHeight="1" x14ac:dyDescent="0.25">
      <c r="A42" s="204" t="s">
        <v>88</v>
      </c>
      <c r="B42" s="180"/>
      <c r="C42" s="180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62"/>
      <c r="Y42" s="162"/>
    </row>
    <row r="43" spans="1:52" ht="14.25" customHeight="1" x14ac:dyDescent="0.25">
      <c r="A43" s="195" t="s">
        <v>89</v>
      </c>
      <c r="B43" s="180"/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61"/>
      <c r="Y43" s="161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187">
        <v>4607111037053</v>
      </c>
      <c r="E44" s="188"/>
      <c r="F44" s="165">
        <v>0.2</v>
      </c>
      <c r="G44" s="33">
        <v>6</v>
      </c>
      <c r="H44" s="165">
        <v>1.2</v>
      </c>
      <c r="I44" s="165">
        <v>1.5918000000000001</v>
      </c>
      <c r="J44" s="33">
        <v>130</v>
      </c>
      <c r="K44" s="34" t="s">
        <v>62</v>
      </c>
      <c r="L44" s="33">
        <v>365</v>
      </c>
      <c r="M44" s="280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90"/>
      <c r="O44" s="190"/>
      <c r="P44" s="190"/>
      <c r="Q44" s="188"/>
      <c r="R44" s="35"/>
      <c r="S44" s="35"/>
      <c r="T44" s="36" t="s">
        <v>63</v>
      </c>
      <c r="U44" s="166">
        <v>0</v>
      </c>
      <c r="V44" s="167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187">
        <v>4607111037060</v>
      </c>
      <c r="E45" s="188"/>
      <c r="F45" s="165">
        <v>0.2</v>
      </c>
      <c r="G45" s="33">
        <v>6</v>
      </c>
      <c r="H45" s="165">
        <v>1.2</v>
      </c>
      <c r="I45" s="165">
        <v>1.5918000000000001</v>
      </c>
      <c r="J45" s="33">
        <v>130</v>
      </c>
      <c r="K45" s="34" t="s">
        <v>62</v>
      </c>
      <c r="L45" s="33">
        <v>365</v>
      </c>
      <c r="M45" s="281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90"/>
      <c r="O45" s="190"/>
      <c r="P45" s="190"/>
      <c r="Q45" s="188"/>
      <c r="R45" s="35"/>
      <c r="S45" s="35"/>
      <c r="T45" s="36" t="s">
        <v>63</v>
      </c>
      <c r="U45" s="166">
        <v>20</v>
      </c>
      <c r="V45" s="167">
        <f>IFERROR(IF(U45="","",U45),"")</f>
        <v>20</v>
      </c>
      <c r="W45" s="37">
        <f>IFERROR(IF(U45="","",U45*0.0095),"")</f>
        <v>0.19</v>
      </c>
      <c r="X45" s="57"/>
      <c r="Y45" s="58"/>
      <c r="AC45" s="62"/>
      <c r="AZ45" s="73" t="s">
        <v>71</v>
      </c>
    </row>
    <row r="46" spans="1:52" x14ac:dyDescent="0.2">
      <c r="A46" s="179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1"/>
      <c r="M46" s="176" t="s">
        <v>64</v>
      </c>
      <c r="N46" s="177"/>
      <c r="O46" s="177"/>
      <c r="P46" s="177"/>
      <c r="Q46" s="177"/>
      <c r="R46" s="177"/>
      <c r="S46" s="178"/>
      <c r="T46" s="38" t="s">
        <v>63</v>
      </c>
      <c r="U46" s="168">
        <f>IFERROR(SUM(U44:U45),"0")</f>
        <v>20</v>
      </c>
      <c r="V46" s="168">
        <f>IFERROR(SUM(V44:V45),"0")</f>
        <v>20</v>
      </c>
      <c r="W46" s="168">
        <f>IFERROR(IF(W44="",0,W44),"0")+IFERROR(IF(W45="",0,W45),"0")</f>
        <v>0.19</v>
      </c>
      <c r="X46" s="169"/>
      <c r="Y46" s="169"/>
    </row>
    <row r="47" spans="1:52" x14ac:dyDescent="0.2">
      <c r="A47" s="180"/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1"/>
      <c r="M47" s="176" t="s">
        <v>64</v>
      </c>
      <c r="N47" s="177"/>
      <c r="O47" s="177"/>
      <c r="P47" s="177"/>
      <c r="Q47" s="177"/>
      <c r="R47" s="177"/>
      <c r="S47" s="178"/>
      <c r="T47" s="38" t="s">
        <v>65</v>
      </c>
      <c r="U47" s="168">
        <f>IFERROR(SUMPRODUCT(U44:U45*H44:H45),"0")</f>
        <v>24</v>
      </c>
      <c r="V47" s="168">
        <f>IFERROR(SUMPRODUCT(V44:V45*H44:H45),"0")</f>
        <v>24</v>
      </c>
      <c r="W47" s="38"/>
      <c r="X47" s="169"/>
      <c r="Y47" s="169"/>
    </row>
    <row r="48" spans="1:52" ht="16.5" customHeight="1" x14ac:dyDescent="0.25">
      <c r="A48" s="204" t="s">
        <v>94</v>
      </c>
      <c r="B48" s="180"/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62"/>
      <c r="Y48" s="162"/>
    </row>
    <row r="49" spans="1:52" ht="14.25" customHeight="1" x14ac:dyDescent="0.25">
      <c r="A49" s="195" t="s">
        <v>59</v>
      </c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61"/>
      <c r="Y49" s="161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187">
        <v>4607111037190</v>
      </c>
      <c r="E50" s="188"/>
      <c r="F50" s="165">
        <v>0.43</v>
      </c>
      <c r="G50" s="33">
        <v>16</v>
      </c>
      <c r="H50" s="165">
        <v>6.88</v>
      </c>
      <c r="I50" s="165">
        <v>7.1996000000000002</v>
      </c>
      <c r="J50" s="33">
        <v>84</v>
      </c>
      <c r="K50" s="34" t="s">
        <v>62</v>
      </c>
      <c r="L50" s="33">
        <v>150</v>
      </c>
      <c r="M50" s="27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90"/>
      <c r="O50" s="190"/>
      <c r="P50" s="190"/>
      <c r="Q50" s="188"/>
      <c r="R50" s="35"/>
      <c r="S50" s="35"/>
      <c r="T50" s="36" t="s">
        <v>63</v>
      </c>
      <c r="U50" s="166">
        <v>0</v>
      </c>
      <c r="V50" s="167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4301070929</v>
      </c>
      <c r="D51" s="187">
        <v>4607111037183</v>
      </c>
      <c r="E51" s="188"/>
      <c r="F51" s="165">
        <v>0.9</v>
      </c>
      <c r="G51" s="33">
        <v>8</v>
      </c>
      <c r="H51" s="165">
        <v>7.2</v>
      </c>
      <c r="I51" s="165">
        <v>7.4859999999999998</v>
      </c>
      <c r="J51" s="33">
        <v>84</v>
      </c>
      <c r="K51" s="34" t="s">
        <v>62</v>
      </c>
      <c r="L51" s="33">
        <v>150</v>
      </c>
      <c r="M51" s="276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90"/>
      <c r="O51" s="190"/>
      <c r="P51" s="190"/>
      <c r="Q51" s="188"/>
      <c r="R51" s="35"/>
      <c r="S51" s="35"/>
      <c r="T51" s="36" t="s">
        <v>63</v>
      </c>
      <c r="U51" s="166">
        <v>75</v>
      </c>
      <c r="V51" s="167">
        <f t="shared" si="0"/>
        <v>75</v>
      </c>
      <c r="W51" s="37">
        <f t="shared" si="1"/>
        <v>1.1625000000000001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99</v>
      </c>
      <c r="B52" s="55" t="s">
        <v>100</v>
      </c>
      <c r="C52" s="32">
        <v>4301070928</v>
      </c>
      <c r="D52" s="187">
        <v>4607111037091</v>
      </c>
      <c r="E52" s="188"/>
      <c r="F52" s="165">
        <v>0.43</v>
      </c>
      <c r="G52" s="33">
        <v>16</v>
      </c>
      <c r="H52" s="165">
        <v>6.88</v>
      </c>
      <c r="I52" s="165">
        <v>7.11</v>
      </c>
      <c r="J52" s="33">
        <v>84</v>
      </c>
      <c r="K52" s="34" t="s">
        <v>62</v>
      </c>
      <c r="L52" s="33">
        <v>150</v>
      </c>
      <c r="M52" s="277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90"/>
      <c r="O52" s="190"/>
      <c r="P52" s="190"/>
      <c r="Q52" s="188"/>
      <c r="R52" s="35"/>
      <c r="S52" s="35"/>
      <c r="T52" s="36" t="s">
        <v>63</v>
      </c>
      <c r="U52" s="166">
        <v>60</v>
      </c>
      <c r="V52" s="167">
        <f t="shared" si="0"/>
        <v>60</v>
      </c>
      <c r="W52" s="37">
        <f t="shared" si="1"/>
        <v>0.92999999999999994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101</v>
      </c>
      <c r="B53" s="55" t="s">
        <v>102</v>
      </c>
      <c r="C53" s="32">
        <v>4301070944</v>
      </c>
      <c r="D53" s="187">
        <v>4607111036902</v>
      </c>
      <c r="E53" s="188"/>
      <c r="F53" s="165">
        <v>0.9</v>
      </c>
      <c r="G53" s="33">
        <v>8</v>
      </c>
      <c r="H53" s="165">
        <v>7.2</v>
      </c>
      <c r="I53" s="165">
        <v>7.43</v>
      </c>
      <c r="J53" s="33">
        <v>84</v>
      </c>
      <c r="K53" s="34" t="s">
        <v>62</v>
      </c>
      <c r="L53" s="33">
        <v>150</v>
      </c>
      <c r="M53" s="278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90"/>
      <c r="O53" s="190"/>
      <c r="P53" s="190"/>
      <c r="Q53" s="188"/>
      <c r="R53" s="35"/>
      <c r="S53" s="35"/>
      <c r="T53" s="36" t="s">
        <v>63</v>
      </c>
      <c r="U53" s="166">
        <v>10</v>
      </c>
      <c r="V53" s="167">
        <f t="shared" si="0"/>
        <v>10</v>
      </c>
      <c r="W53" s="37">
        <f t="shared" si="1"/>
        <v>0.155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103</v>
      </c>
      <c r="B54" s="55" t="s">
        <v>104</v>
      </c>
      <c r="C54" s="32">
        <v>4301070938</v>
      </c>
      <c r="D54" s="187">
        <v>4607111036858</v>
      </c>
      <c r="E54" s="188"/>
      <c r="F54" s="165">
        <v>0.43</v>
      </c>
      <c r="G54" s="33">
        <v>16</v>
      </c>
      <c r="H54" s="165">
        <v>6.88</v>
      </c>
      <c r="I54" s="165">
        <v>7.1996000000000002</v>
      </c>
      <c r="J54" s="33">
        <v>84</v>
      </c>
      <c r="K54" s="34" t="s">
        <v>62</v>
      </c>
      <c r="L54" s="33">
        <v>150</v>
      </c>
      <c r="M54" s="279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90"/>
      <c r="O54" s="190"/>
      <c r="P54" s="190"/>
      <c r="Q54" s="188"/>
      <c r="R54" s="35"/>
      <c r="S54" s="35"/>
      <c r="T54" s="36" t="s">
        <v>63</v>
      </c>
      <c r="U54" s="166">
        <v>0</v>
      </c>
      <c r="V54" s="167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105</v>
      </c>
      <c r="B55" s="55" t="s">
        <v>106</v>
      </c>
      <c r="C55" s="32">
        <v>4301070909</v>
      </c>
      <c r="D55" s="187">
        <v>4607111036889</v>
      </c>
      <c r="E55" s="188"/>
      <c r="F55" s="165">
        <v>0.9</v>
      </c>
      <c r="G55" s="33">
        <v>8</v>
      </c>
      <c r="H55" s="165">
        <v>7.2</v>
      </c>
      <c r="I55" s="165">
        <v>7.4859999999999998</v>
      </c>
      <c r="J55" s="33">
        <v>84</v>
      </c>
      <c r="K55" s="34" t="s">
        <v>62</v>
      </c>
      <c r="L55" s="33">
        <v>150</v>
      </c>
      <c r="M55" s="273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90"/>
      <c r="O55" s="190"/>
      <c r="P55" s="190"/>
      <c r="Q55" s="188"/>
      <c r="R55" s="35"/>
      <c r="S55" s="35"/>
      <c r="T55" s="36" t="s">
        <v>63</v>
      </c>
      <c r="U55" s="166">
        <v>90</v>
      </c>
      <c r="V55" s="167">
        <f t="shared" si="0"/>
        <v>90</v>
      </c>
      <c r="W55" s="37">
        <f t="shared" si="1"/>
        <v>1.395</v>
      </c>
      <c r="X55" s="57"/>
      <c r="Y55" s="58"/>
      <c r="AC55" s="62"/>
      <c r="AZ55" s="79" t="s">
        <v>1</v>
      </c>
    </row>
    <row r="56" spans="1:52" x14ac:dyDescent="0.2">
      <c r="A56" s="179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1"/>
      <c r="M56" s="176" t="s">
        <v>64</v>
      </c>
      <c r="N56" s="177"/>
      <c r="O56" s="177"/>
      <c r="P56" s="177"/>
      <c r="Q56" s="177"/>
      <c r="R56" s="177"/>
      <c r="S56" s="178"/>
      <c r="T56" s="38" t="s">
        <v>63</v>
      </c>
      <c r="U56" s="168">
        <f>IFERROR(SUM(U50:U55),"0")</f>
        <v>235</v>
      </c>
      <c r="V56" s="168">
        <f>IFERROR(SUM(V50:V55),"0")</f>
        <v>235</v>
      </c>
      <c r="W56" s="168">
        <f>IFERROR(IF(W50="",0,W50),"0")+IFERROR(IF(W51="",0,W51),"0")+IFERROR(IF(W52="",0,W52),"0")+IFERROR(IF(W53="",0,W53),"0")+IFERROR(IF(W54="",0,W54),"0")+IFERROR(IF(W55="",0,W55),"0")</f>
        <v>3.6425000000000001</v>
      </c>
      <c r="X56" s="169"/>
      <c r="Y56" s="169"/>
    </row>
    <row r="57" spans="1:52" x14ac:dyDescent="0.2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1"/>
      <c r="M57" s="176" t="s">
        <v>64</v>
      </c>
      <c r="N57" s="177"/>
      <c r="O57" s="177"/>
      <c r="P57" s="177"/>
      <c r="Q57" s="177"/>
      <c r="R57" s="177"/>
      <c r="S57" s="178"/>
      <c r="T57" s="38" t="s">
        <v>65</v>
      </c>
      <c r="U57" s="168">
        <f>IFERROR(SUMPRODUCT(U50:U55*H50:H55),"0")</f>
        <v>1672.8</v>
      </c>
      <c r="V57" s="168">
        <f>IFERROR(SUMPRODUCT(V50:V55*H50:H55),"0")</f>
        <v>1672.8</v>
      </c>
      <c r="W57" s="38"/>
      <c r="X57" s="169"/>
      <c r="Y57" s="169"/>
    </row>
    <row r="58" spans="1:52" ht="16.5" customHeight="1" x14ac:dyDescent="0.25">
      <c r="A58" s="204" t="s">
        <v>107</v>
      </c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62"/>
      <c r="Y58" s="162"/>
    </row>
    <row r="59" spans="1:52" ht="14.25" customHeight="1" x14ac:dyDescent="0.25">
      <c r="A59" s="195" t="s">
        <v>59</v>
      </c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61"/>
      <c r="Y59" s="161"/>
    </row>
    <row r="60" spans="1:52" ht="27" customHeight="1" x14ac:dyDescent="0.25">
      <c r="A60" s="55" t="s">
        <v>108</v>
      </c>
      <c r="B60" s="55" t="s">
        <v>109</v>
      </c>
      <c r="C60" s="32">
        <v>4301070939</v>
      </c>
      <c r="D60" s="187">
        <v>4607111037411</v>
      </c>
      <c r="E60" s="188"/>
      <c r="F60" s="165">
        <v>2.7</v>
      </c>
      <c r="G60" s="33">
        <v>1</v>
      </c>
      <c r="H60" s="165">
        <v>2.7</v>
      </c>
      <c r="I60" s="165">
        <v>2.8132000000000001</v>
      </c>
      <c r="J60" s="33">
        <v>234</v>
      </c>
      <c r="K60" s="34" t="s">
        <v>62</v>
      </c>
      <c r="L60" s="33">
        <v>150</v>
      </c>
      <c r="M60" s="274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90"/>
      <c r="O60" s="190"/>
      <c r="P60" s="190"/>
      <c r="Q60" s="188"/>
      <c r="R60" s="35"/>
      <c r="S60" s="35"/>
      <c r="T60" s="36" t="s">
        <v>63</v>
      </c>
      <c r="U60" s="166">
        <v>0</v>
      </c>
      <c r="V60" s="167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110</v>
      </c>
      <c r="B61" s="55" t="s">
        <v>111</v>
      </c>
      <c r="C61" s="32">
        <v>4301070897</v>
      </c>
      <c r="D61" s="187">
        <v>4607111036728</v>
      </c>
      <c r="E61" s="188"/>
      <c r="F61" s="165">
        <v>5</v>
      </c>
      <c r="G61" s="33">
        <v>1</v>
      </c>
      <c r="H61" s="165">
        <v>5</v>
      </c>
      <c r="I61" s="165">
        <v>5.2131999999999996</v>
      </c>
      <c r="J61" s="33">
        <v>108</v>
      </c>
      <c r="K61" s="34" t="s">
        <v>62</v>
      </c>
      <c r="L61" s="33">
        <v>150</v>
      </c>
      <c r="M61" s="271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90"/>
      <c r="O61" s="190"/>
      <c r="P61" s="190"/>
      <c r="Q61" s="188"/>
      <c r="R61" s="35"/>
      <c r="S61" s="35"/>
      <c r="T61" s="36" t="s">
        <v>63</v>
      </c>
      <c r="U61" s="166">
        <v>200</v>
      </c>
      <c r="V61" s="167">
        <f>IFERROR(IF(U61="","",U61),"")</f>
        <v>200</v>
      </c>
      <c r="W61" s="37">
        <f>IFERROR(IF(U61="","",U61*0.00855),"")</f>
        <v>1.71</v>
      </c>
      <c r="X61" s="57"/>
      <c r="Y61" s="58"/>
      <c r="AC61" s="62"/>
      <c r="AZ61" s="81" t="s">
        <v>1</v>
      </c>
    </row>
    <row r="62" spans="1:52" x14ac:dyDescent="0.2">
      <c r="A62" s="179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1"/>
      <c r="M62" s="176" t="s">
        <v>64</v>
      </c>
      <c r="N62" s="177"/>
      <c r="O62" s="177"/>
      <c r="P62" s="177"/>
      <c r="Q62" s="177"/>
      <c r="R62" s="177"/>
      <c r="S62" s="178"/>
      <c r="T62" s="38" t="s">
        <v>63</v>
      </c>
      <c r="U62" s="168">
        <f>IFERROR(SUM(U60:U61),"0")</f>
        <v>200</v>
      </c>
      <c r="V62" s="168">
        <f>IFERROR(SUM(V60:V61),"0")</f>
        <v>200</v>
      </c>
      <c r="W62" s="168">
        <f>IFERROR(IF(W60="",0,W60),"0")+IFERROR(IF(W61="",0,W61),"0")</f>
        <v>1.71</v>
      </c>
      <c r="X62" s="169"/>
      <c r="Y62" s="169"/>
    </row>
    <row r="63" spans="1:52" x14ac:dyDescent="0.2">
      <c r="A63" s="180"/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1"/>
      <c r="M63" s="176" t="s">
        <v>64</v>
      </c>
      <c r="N63" s="177"/>
      <c r="O63" s="177"/>
      <c r="P63" s="177"/>
      <c r="Q63" s="177"/>
      <c r="R63" s="177"/>
      <c r="S63" s="178"/>
      <c r="T63" s="38" t="s">
        <v>65</v>
      </c>
      <c r="U63" s="168">
        <f>IFERROR(SUMPRODUCT(U60:U61*H60:H61),"0")</f>
        <v>1000</v>
      </c>
      <c r="V63" s="168">
        <f>IFERROR(SUMPRODUCT(V60:V61*H60:H61),"0")</f>
        <v>1000</v>
      </c>
      <c r="W63" s="38"/>
      <c r="X63" s="169"/>
      <c r="Y63" s="169"/>
    </row>
    <row r="64" spans="1:52" ht="16.5" customHeight="1" x14ac:dyDescent="0.25">
      <c r="A64" s="204" t="s">
        <v>112</v>
      </c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62"/>
      <c r="Y64" s="162"/>
    </row>
    <row r="65" spans="1:52" ht="14.25" customHeight="1" x14ac:dyDescent="0.25">
      <c r="A65" s="195" t="s">
        <v>113</v>
      </c>
      <c r="B65" s="180"/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61"/>
      <c r="Y65" s="161"/>
    </row>
    <row r="66" spans="1:52" ht="27" customHeight="1" x14ac:dyDescent="0.25">
      <c r="A66" s="55" t="s">
        <v>114</v>
      </c>
      <c r="B66" s="55" t="s">
        <v>115</v>
      </c>
      <c r="C66" s="32">
        <v>4301135113</v>
      </c>
      <c r="D66" s="187">
        <v>4607111033659</v>
      </c>
      <c r="E66" s="188"/>
      <c r="F66" s="165">
        <v>0.3</v>
      </c>
      <c r="G66" s="33">
        <v>12</v>
      </c>
      <c r="H66" s="165">
        <v>3.6</v>
      </c>
      <c r="I66" s="165">
        <v>4.3036000000000003</v>
      </c>
      <c r="J66" s="33">
        <v>70</v>
      </c>
      <c r="K66" s="34" t="s">
        <v>62</v>
      </c>
      <c r="L66" s="33">
        <v>180</v>
      </c>
      <c r="M66" s="27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90"/>
      <c r="O66" s="190"/>
      <c r="P66" s="190"/>
      <c r="Q66" s="188"/>
      <c r="R66" s="35"/>
      <c r="S66" s="35"/>
      <c r="T66" s="36" t="s">
        <v>63</v>
      </c>
      <c r="U66" s="166">
        <v>0</v>
      </c>
      <c r="V66" s="167">
        <f>IFERROR(IF(U66="","",U66),"")</f>
        <v>0</v>
      </c>
      <c r="W66" s="37">
        <f>IFERROR(IF(U66="","",U66*0.01788),"")</f>
        <v>0</v>
      </c>
      <c r="X66" s="57"/>
      <c r="Y66" s="58"/>
      <c r="AC66" s="62"/>
      <c r="AZ66" s="82" t="s">
        <v>71</v>
      </c>
    </row>
    <row r="67" spans="1:52" x14ac:dyDescent="0.2">
      <c r="A67" s="179"/>
      <c r="B67" s="180"/>
      <c r="C67" s="180"/>
      <c r="D67" s="180"/>
      <c r="E67" s="180"/>
      <c r="F67" s="180"/>
      <c r="G67" s="180"/>
      <c r="H67" s="180"/>
      <c r="I67" s="180"/>
      <c r="J67" s="180"/>
      <c r="K67" s="180"/>
      <c r="L67" s="181"/>
      <c r="M67" s="176" t="s">
        <v>64</v>
      </c>
      <c r="N67" s="177"/>
      <c r="O67" s="177"/>
      <c r="P67" s="177"/>
      <c r="Q67" s="177"/>
      <c r="R67" s="177"/>
      <c r="S67" s="178"/>
      <c r="T67" s="38" t="s">
        <v>63</v>
      </c>
      <c r="U67" s="168">
        <f>IFERROR(SUM(U66:U66),"0")</f>
        <v>0</v>
      </c>
      <c r="V67" s="168">
        <f>IFERROR(SUM(V66:V66),"0")</f>
        <v>0</v>
      </c>
      <c r="W67" s="168">
        <f>IFERROR(IF(W66="",0,W66),"0")</f>
        <v>0</v>
      </c>
      <c r="X67" s="169"/>
      <c r="Y67" s="169"/>
    </row>
    <row r="68" spans="1:52" x14ac:dyDescent="0.2">
      <c r="A68" s="180"/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1"/>
      <c r="M68" s="176" t="s">
        <v>64</v>
      </c>
      <c r="N68" s="177"/>
      <c r="O68" s="177"/>
      <c r="P68" s="177"/>
      <c r="Q68" s="177"/>
      <c r="R68" s="177"/>
      <c r="S68" s="178"/>
      <c r="T68" s="38" t="s">
        <v>65</v>
      </c>
      <c r="U68" s="168">
        <f>IFERROR(SUMPRODUCT(U66:U66*H66:H66),"0")</f>
        <v>0</v>
      </c>
      <c r="V68" s="168">
        <f>IFERROR(SUMPRODUCT(V66:V66*H66:H66),"0")</f>
        <v>0</v>
      </c>
      <c r="W68" s="38"/>
      <c r="X68" s="169"/>
      <c r="Y68" s="169"/>
    </row>
    <row r="69" spans="1:52" ht="16.5" customHeight="1" x14ac:dyDescent="0.25">
      <c r="A69" s="204" t="s">
        <v>116</v>
      </c>
      <c r="B69" s="180"/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62"/>
      <c r="Y69" s="162"/>
    </row>
    <row r="70" spans="1:52" ht="14.25" customHeight="1" x14ac:dyDescent="0.25">
      <c r="A70" s="195" t="s">
        <v>117</v>
      </c>
      <c r="B70" s="180"/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61"/>
      <c r="Y70" s="161"/>
    </row>
    <row r="71" spans="1:52" ht="27" customHeight="1" x14ac:dyDescent="0.25">
      <c r="A71" s="55" t="s">
        <v>118</v>
      </c>
      <c r="B71" s="55" t="s">
        <v>119</v>
      </c>
      <c r="C71" s="32">
        <v>4301131012</v>
      </c>
      <c r="D71" s="187">
        <v>4607111034137</v>
      </c>
      <c r="E71" s="188"/>
      <c r="F71" s="165">
        <v>0.3</v>
      </c>
      <c r="G71" s="33">
        <v>12</v>
      </c>
      <c r="H71" s="165">
        <v>3.6</v>
      </c>
      <c r="I71" s="165">
        <v>4.3036000000000003</v>
      </c>
      <c r="J71" s="33">
        <v>70</v>
      </c>
      <c r="K71" s="34" t="s">
        <v>62</v>
      </c>
      <c r="L71" s="33">
        <v>180</v>
      </c>
      <c r="M71" s="269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90"/>
      <c r="O71" s="190"/>
      <c r="P71" s="190"/>
      <c r="Q71" s="188"/>
      <c r="R71" s="35"/>
      <c r="S71" s="35"/>
      <c r="T71" s="36" t="s">
        <v>63</v>
      </c>
      <c r="U71" s="166">
        <v>5</v>
      </c>
      <c r="V71" s="167">
        <f>IFERROR(IF(U71="","",U71),"")</f>
        <v>5</v>
      </c>
      <c r="W71" s="37">
        <f>IFERROR(IF(U71="","",U71*0.01788),"")</f>
        <v>8.9400000000000007E-2</v>
      </c>
      <c r="X71" s="57"/>
      <c r="Y71" s="58"/>
      <c r="AC71" s="62"/>
      <c r="AZ71" s="83" t="s">
        <v>71</v>
      </c>
    </row>
    <row r="72" spans="1:52" ht="27" customHeight="1" x14ac:dyDescent="0.25">
      <c r="A72" s="55" t="s">
        <v>120</v>
      </c>
      <c r="B72" s="55" t="s">
        <v>121</v>
      </c>
      <c r="C72" s="32">
        <v>4301131011</v>
      </c>
      <c r="D72" s="187">
        <v>4607111034120</v>
      </c>
      <c r="E72" s="188"/>
      <c r="F72" s="165">
        <v>0.3</v>
      </c>
      <c r="G72" s="33">
        <v>12</v>
      </c>
      <c r="H72" s="165">
        <v>3.6</v>
      </c>
      <c r="I72" s="165">
        <v>4.3036000000000003</v>
      </c>
      <c r="J72" s="33">
        <v>70</v>
      </c>
      <c r="K72" s="34" t="s">
        <v>62</v>
      </c>
      <c r="L72" s="33">
        <v>180</v>
      </c>
      <c r="M72" s="27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90"/>
      <c r="O72" s="190"/>
      <c r="P72" s="190"/>
      <c r="Q72" s="188"/>
      <c r="R72" s="35"/>
      <c r="S72" s="35"/>
      <c r="T72" s="36" t="s">
        <v>63</v>
      </c>
      <c r="U72" s="166">
        <v>0</v>
      </c>
      <c r="V72" s="167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x14ac:dyDescent="0.2">
      <c r="A73" s="179"/>
      <c r="B73" s="180"/>
      <c r="C73" s="180"/>
      <c r="D73" s="180"/>
      <c r="E73" s="180"/>
      <c r="F73" s="180"/>
      <c r="G73" s="180"/>
      <c r="H73" s="180"/>
      <c r="I73" s="180"/>
      <c r="J73" s="180"/>
      <c r="K73" s="180"/>
      <c r="L73" s="181"/>
      <c r="M73" s="176" t="s">
        <v>64</v>
      </c>
      <c r="N73" s="177"/>
      <c r="O73" s="177"/>
      <c r="P73" s="177"/>
      <c r="Q73" s="177"/>
      <c r="R73" s="177"/>
      <c r="S73" s="178"/>
      <c r="T73" s="38" t="s">
        <v>63</v>
      </c>
      <c r="U73" s="168">
        <f>IFERROR(SUM(U71:U72),"0")</f>
        <v>5</v>
      </c>
      <c r="V73" s="168">
        <f>IFERROR(SUM(V71:V72),"0")</f>
        <v>5</v>
      </c>
      <c r="W73" s="168">
        <f>IFERROR(IF(W71="",0,W71),"0")+IFERROR(IF(W72="",0,W72),"0")</f>
        <v>8.9400000000000007E-2</v>
      </c>
      <c r="X73" s="169"/>
      <c r="Y73" s="169"/>
    </row>
    <row r="74" spans="1:52" x14ac:dyDescent="0.2">
      <c r="A74" s="180"/>
      <c r="B74" s="180"/>
      <c r="C74" s="180"/>
      <c r="D74" s="180"/>
      <c r="E74" s="180"/>
      <c r="F74" s="180"/>
      <c r="G74" s="180"/>
      <c r="H74" s="180"/>
      <c r="I74" s="180"/>
      <c r="J74" s="180"/>
      <c r="K74" s="180"/>
      <c r="L74" s="181"/>
      <c r="M74" s="176" t="s">
        <v>64</v>
      </c>
      <c r="N74" s="177"/>
      <c r="O74" s="177"/>
      <c r="P74" s="177"/>
      <c r="Q74" s="177"/>
      <c r="R74" s="177"/>
      <c r="S74" s="178"/>
      <c r="T74" s="38" t="s">
        <v>65</v>
      </c>
      <c r="U74" s="168">
        <f>IFERROR(SUMPRODUCT(U71:U72*H71:H72),"0")</f>
        <v>18</v>
      </c>
      <c r="V74" s="168">
        <f>IFERROR(SUMPRODUCT(V71:V72*H71:H72),"0")</f>
        <v>18</v>
      </c>
      <c r="W74" s="38"/>
      <c r="X74" s="169"/>
      <c r="Y74" s="169"/>
    </row>
    <row r="75" spans="1:52" ht="16.5" customHeight="1" x14ac:dyDescent="0.25">
      <c r="A75" s="204" t="s">
        <v>122</v>
      </c>
      <c r="B75" s="180"/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62"/>
      <c r="Y75" s="162"/>
    </row>
    <row r="76" spans="1:52" ht="14.25" customHeight="1" x14ac:dyDescent="0.25">
      <c r="A76" s="195" t="s">
        <v>113</v>
      </c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61"/>
      <c r="Y76" s="161"/>
    </row>
    <row r="77" spans="1:52" ht="27" customHeight="1" x14ac:dyDescent="0.25">
      <c r="A77" s="55" t="s">
        <v>123</v>
      </c>
      <c r="B77" s="55" t="s">
        <v>124</v>
      </c>
      <c r="C77" s="32">
        <v>4301135053</v>
      </c>
      <c r="D77" s="187">
        <v>4607111036407</v>
      </c>
      <c r="E77" s="188"/>
      <c r="F77" s="165">
        <v>0.3</v>
      </c>
      <c r="G77" s="33">
        <v>14</v>
      </c>
      <c r="H77" s="165">
        <v>4.2</v>
      </c>
      <c r="I77" s="165">
        <v>4.5292000000000003</v>
      </c>
      <c r="J77" s="33">
        <v>70</v>
      </c>
      <c r="K77" s="34" t="s">
        <v>62</v>
      </c>
      <c r="L77" s="33">
        <v>180</v>
      </c>
      <c r="M77" s="26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190"/>
      <c r="O77" s="190"/>
      <c r="P77" s="190"/>
      <c r="Q77" s="188"/>
      <c r="R77" s="35"/>
      <c r="S77" s="35"/>
      <c r="T77" s="36" t="s">
        <v>63</v>
      </c>
      <c r="U77" s="166">
        <v>50</v>
      </c>
      <c r="V77" s="167">
        <f t="shared" ref="V77:V82" si="2">IFERROR(IF(U77="","",U77),"")</f>
        <v>50</v>
      </c>
      <c r="W77" s="37">
        <f t="shared" ref="W77:W82" si="3">IFERROR(IF(U77="","",U77*0.01788),"")</f>
        <v>0.89400000000000002</v>
      </c>
      <c r="X77" s="57"/>
      <c r="Y77" s="58"/>
      <c r="AC77" s="62"/>
      <c r="AZ77" s="85" t="s">
        <v>71</v>
      </c>
    </row>
    <row r="78" spans="1:52" ht="16.5" customHeight="1" x14ac:dyDescent="0.25">
      <c r="A78" s="55" t="s">
        <v>125</v>
      </c>
      <c r="B78" s="55" t="s">
        <v>126</v>
      </c>
      <c r="C78" s="32">
        <v>4301135122</v>
      </c>
      <c r="D78" s="187">
        <v>4607111033628</v>
      </c>
      <c r="E78" s="188"/>
      <c r="F78" s="165">
        <v>0.3</v>
      </c>
      <c r="G78" s="33">
        <v>12</v>
      </c>
      <c r="H78" s="165">
        <v>3.6</v>
      </c>
      <c r="I78" s="165">
        <v>4.3036000000000003</v>
      </c>
      <c r="J78" s="33">
        <v>70</v>
      </c>
      <c r="K78" s="34" t="s">
        <v>62</v>
      </c>
      <c r="L78" s="33">
        <v>180</v>
      </c>
      <c r="M78" s="26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190"/>
      <c r="O78" s="190"/>
      <c r="P78" s="190"/>
      <c r="Q78" s="188"/>
      <c r="R78" s="35"/>
      <c r="S78" s="35"/>
      <c r="T78" s="36" t="s">
        <v>63</v>
      </c>
      <c r="U78" s="166">
        <v>15</v>
      </c>
      <c r="V78" s="167">
        <f t="shared" si="2"/>
        <v>15</v>
      </c>
      <c r="W78" s="37">
        <f t="shared" si="3"/>
        <v>0.26819999999999999</v>
      </c>
      <c r="X78" s="57"/>
      <c r="Y78" s="58"/>
      <c r="AC78" s="62"/>
      <c r="AZ78" s="86" t="s">
        <v>71</v>
      </c>
    </row>
    <row r="79" spans="1:52" ht="27" customHeight="1" x14ac:dyDescent="0.25">
      <c r="A79" s="55" t="s">
        <v>127</v>
      </c>
      <c r="B79" s="55" t="s">
        <v>128</v>
      </c>
      <c r="C79" s="32">
        <v>4301130400</v>
      </c>
      <c r="D79" s="187">
        <v>4607111033451</v>
      </c>
      <c r="E79" s="188"/>
      <c r="F79" s="165">
        <v>0.3</v>
      </c>
      <c r="G79" s="33">
        <v>12</v>
      </c>
      <c r="H79" s="165">
        <v>3.6</v>
      </c>
      <c r="I79" s="165">
        <v>4.3036000000000003</v>
      </c>
      <c r="J79" s="33">
        <v>70</v>
      </c>
      <c r="K79" s="34" t="s">
        <v>62</v>
      </c>
      <c r="L79" s="33">
        <v>180</v>
      </c>
      <c r="M79" s="26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190"/>
      <c r="O79" s="190"/>
      <c r="P79" s="190"/>
      <c r="Q79" s="188"/>
      <c r="R79" s="35"/>
      <c r="S79" s="35"/>
      <c r="T79" s="36" t="s">
        <v>63</v>
      </c>
      <c r="U79" s="166">
        <v>138</v>
      </c>
      <c r="V79" s="167">
        <f t="shared" si="2"/>
        <v>138</v>
      </c>
      <c r="W79" s="37">
        <f t="shared" si="3"/>
        <v>2.4674399999999999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129</v>
      </c>
      <c r="B80" s="55" t="s">
        <v>130</v>
      </c>
      <c r="C80" s="32">
        <v>4301135120</v>
      </c>
      <c r="D80" s="187">
        <v>4607111035141</v>
      </c>
      <c r="E80" s="188"/>
      <c r="F80" s="165">
        <v>0.3</v>
      </c>
      <c r="G80" s="33">
        <v>12</v>
      </c>
      <c r="H80" s="165">
        <v>3.6</v>
      </c>
      <c r="I80" s="165">
        <v>4.3036000000000003</v>
      </c>
      <c r="J80" s="33">
        <v>70</v>
      </c>
      <c r="K80" s="34" t="s">
        <v>62</v>
      </c>
      <c r="L80" s="33">
        <v>180</v>
      </c>
      <c r="M80" s="26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190"/>
      <c r="O80" s="190"/>
      <c r="P80" s="190"/>
      <c r="Q80" s="188"/>
      <c r="R80" s="35"/>
      <c r="S80" s="35"/>
      <c r="T80" s="36" t="s">
        <v>63</v>
      </c>
      <c r="U80" s="166">
        <v>0</v>
      </c>
      <c r="V80" s="167">
        <f t="shared" si="2"/>
        <v>0</v>
      </c>
      <c r="W80" s="37">
        <f t="shared" si="3"/>
        <v>0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131</v>
      </c>
      <c r="B81" s="55" t="s">
        <v>132</v>
      </c>
      <c r="C81" s="32">
        <v>4301135111</v>
      </c>
      <c r="D81" s="187">
        <v>4607111035028</v>
      </c>
      <c r="E81" s="188"/>
      <c r="F81" s="165">
        <v>0.48</v>
      </c>
      <c r="G81" s="33">
        <v>8</v>
      </c>
      <c r="H81" s="165">
        <v>3.84</v>
      </c>
      <c r="I81" s="165">
        <v>4.4488000000000003</v>
      </c>
      <c r="J81" s="33">
        <v>70</v>
      </c>
      <c r="K81" s="34" t="s">
        <v>62</v>
      </c>
      <c r="L81" s="33">
        <v>180</v>
      </c>
      <c r="M81" s="26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190"/>
      <c r="O81" s="190"/>
      <c r="P81" s="190"/>
      <c r="Q81" s="188"/>
      <c r="R81" s="35"/>
      <c r="S81" s="35"/>
      <c r="T81" s="36" t="s">
        <v>63</v>
      </c>
      <c r="U81" s="166">
        <v>0</v>
      </c>
      <c r="V81" s="167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133</v>
      </c>
      <c r="B82" s="55" t="s">
        <v>134</v>
      </c>
      <c r="C82" s="32">
        <v>4301135109</v>
      </c>
      <c r="D82" s="187">
        <v>4607111033444</v>
      </c>
      <c r="E82" s="188"/>
      <c r="F82" s="165">
        <v>0.3</v>
      </c>
      <c r="G82" s="33">
        <v>12</v>
      </c>
      <c r="H82" s="165">
        <v>3.6</v>
      </c>
      <c r="I82" s="165">
        <v>4.3036000000000003</v>
      </c>
      <c r="J82" s="33">
        <v>70</v>
      </c>
      <c r="K82" s="34" t="s">
        <v>62</v>
      </c>
      <c r="L82" s="33">
        <v>180</v>
      </c>
      <c r="M82" s="26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190"/>
      <c r="O82" s="190"/>
      <c r="P82" s="190"/>
      <c r="Q82" s="188"/>
      <c r="R82" s="35"/>
      <c r="S82" s="35"/>
      <c r="T82" s="36" t="s">
        <v>63</v>
      </c>
      <c r="U82" s="166">
        <v>30</v>
      </c>
      <c r="V82" s="167">
        <f t="shared" si="2"/>
        <v>30</v>
      </c>
      <c r="W82" s="37">
        <f t="shared" si="3"/>
        <v>0.53639999999999999</v>
      </c>
      <c r="X82" s="57"/>
      <c r="Y82" s="58"/>
      <c r="AC82" s="62"/>
      <c r="AZ82" s="90" t="s">
        <v>71</v>
      </c>
    </row>
    <row r="83" spans="1:52" x14ac:dyDescent="0.2">
      <c r="A83" s="179"/>
      <c r="B83" s="180"/>
      <c r="C83" s="180"/>
      <c r="D83" s="180"/>
      <c r="E83" s="180"/>
      <c r="F83" s="180"/>
      <c r="G83" s="180"/>
      <c r="H83" s="180"/>
      <c r="I83" s="180"/>
      <c r="J83" s="180"/>
      <c r="K83" s="180"/>
      <c r="L83" s="181"/>
      <c r="M83" s="176" t="s">
        <v>64</v>
      </c>
      <c r="N83" s="177"/>
      <c r="O83" s="177"/>
      <c r="P83" s="177"/>
      <c r="Q83" s="177"/>
      <c r="R83" s="177"/>
      <c r="S83" s="178"/>
      <c r="T83" s="38" t="s">
        <v>63</v>
      </c>
      <c r="U83" s="168">
        <f>IFERROR(SUM(U77:U82),"0")</f>
        <v>233</v>
      </c>
      <c r="V83" s="168">
        <f>IFERROR(SUM(V77:V82),"0")</f>
        <v>233</v>
      </c>
      <c r="W83" s="168">
        <f>IFERROR(IF(W77="",0,W77),"0")+IFERROR(IF(W78="",0,W78),"0")+IFERROR(IF(W79="",0,W79),"0")+IFERROR(IF(W80="",0,W80),"0")+IFERROR(IF(W81="",0,W81),"0")+IFERROR(IF(W82="",0,W82),"0")</f>
        <v>4.1660399999999997</v>
      </c>
      <c r="X83" s="169"/>
      <c r="Y83" s="169"/>
    </row>
    <row r="84" spans="1:52" x14ac:dyDescent="0.2">
      <c r="A84" s="180"/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1"/>
      <c r="M84" s="176" t="s">
        <v>64</v>
      </c>
      <c r="N84" s="177"/>
      <c r="O84" s="177"/>
      <c r="P84" s="177"/>
      <c r="Q84" s="177"/>
      <c r="R84" s="177"/>
      <c r="S84" s="178"/>
      <c r="T84" s="38" t="s">
        <v>65</v>
      </c>
      <c r="U84" s="168">
        <f>IFERROR(SUMPRODUCT(U77:U82*H77:H82),"0")</f>
        <v>868.8</v>
      </c>
      <c r="V84" s="168">
        <f>IFERROR(SUMPRODUCT(V77:V82*H77:H82),"0")</f>
        <v>868.8</v>
      </c>
      <c r="W84" s="38"/>
      <c r="X84" s="169"/>
      <c r="Y84" s="169"/>
    </row>
    <row r="85" spans="1:52" ht="16.5" customHeight="1" x14ac:dyDescent="0.25">
      <c r="A85" s="204" t="s">
        <v>135</v>
      </c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62"/>
      <c r="Y85" s="162"/>
    </row>
    <row r="86" spans="1:52" ht="14.25" customHeight="1" x14ac:dyDescent="0.25">
      <c r="A86" s="195" t="s">
        <v>135</v>
      </c>
      <c r="B86" s="180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61"/>
      <c r="Y86" s="161"/>
    </row>
    <row r="87" spans="1:52" ht="27" customHeight="1" x14ac:dyDescent="0.25">
      <c r="A87" s="55" t="s">
        <v>136</v>
      </c>
      <c r="B87" s="55" t="s">
        <v>137</v>
      </c>
      <c r="C87" s="32">
        <v>4301136013</v>
      </c>
      <c r="D87" s="187">
        <v>4607025784012</v>
      </c>
      <c r="E87" s="188"/>
      <c r="F87" s="165">
        <v>0.09</v>
      </c>
      <c r="G87" s="33">
        <v>24</v>
      </c>
      <c r="H87" s="165">
        <v>2.16</v>
      </c>
      <c r="I87" s="165">
        <v>2.4912000000000001</v>
      </c>
      <c r="J87" s="33">
        <v>126</v>
      </c>
      <c r="K87" s="34" t="s">
        <v>62</v>
      </c>
      <c r="L87" s="33">
        <v>180</v>
      </c>
      <c r="M87" s="26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190"/>
      <c r="O87" s="190"/>
      <c r="P87" s="190"/>
      <c r="Q87" s="188"/>
      <c r="R87" s="35"/>
      <c r="S87" s="35"/>
      <c r="T87" s="36" t="s">
        <v>63</v>
      </c>
      <c r="U87" s="166">
        <v>5</v>
      </c>
      <c r="V87" s="167">
        <f>IFERROR(IF(U87="","",U87),"")</f>
        <v>5</v>
      </c>
      <c r="W87" s="37">
        <f>IFERROR(IF(U87="","",U87*0.00936),"")</f>
        <v>4.6800000000000001E-2</v>
      </c>
      <c r="X87" s="57"/>
      <c r="Y87" s="58"/>
      <c r="AC87" s="62"/>
      <c r="AZ87" s="91" t="s">
        <v>71</v>
      </c>
    </row>
    <row r="88" spans="1:52" ht="27" customHeight="1" x14ac:dyDescent="0.25">
      <c r="A88" s="55" t="s">
        <v>138</v>
      </c>
      <c r="B88" s="55" t="s">
        <v>139</v>
      </c>
      <c r="C88" s="32">
        <v>4301136012</v>
      </c>
      <c r="D88" s="187">
        <v>4607025784319</v>
      </c>
      <c r="E88" s="188"/>
      <c r="F88" s="165">
        <v>0.36</v>
      </c>
      <c r="G88" s="33">
        <v>10</v>
      </c>
      <c r="H88" s="165">
        <v>3.6</v>
      </c>
      <c r="I88" s="165">
        <v>4.2439999999999998</v>
      </c>
      <c r="J88" s="33">
        <v>70</v>
      </c>
      <c r="K88" s="34" t="s">
        <v>62</v>
      </c>
      <c r="L88" s="33">
        <v>180</v>
      </c>
      <c r="M88" s="26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190"/>
      <c r="O88" s="190"/>
      <c r="P88" s="190"/>
      <c r="Q88" s="188"/>
      <c r="R88" s="35"/>
      <c r="S88" s="35"/>
      <c r="T88" s="36" t="s">
        <v>63</v>
      </c>
      <c r="U88" s="166">
        <v>0</v>
      </c>
      <c r="V88" s="167">
        <f>IFERROR(IF(U88="","",U88),"")</f>
        <v>0</v>
      </c>
      <c r="W88" s="37">
        <f>IFERROR(IF(U88="","",U88*0.01788),"")</f>
        <v>0</v>
      </c>
      <c r="X88" s="57"/>
      <c r="Y88" s="58"/>
      <c r="AC88" s="62"/>
      <c r="AZ88" s="92" t="s">
        <v>71</v>
      </c>
    </row>
    <row r="89" spans="1:52" ht="16.5" customHeight="1" x14ac:dyDescent="0.25">
      <c r="A89" s="55" t="s">
        <v>140</v>
      </c>
      <c r="B89" s="55" t="s">
        <v>141</v>
      </c>
      <c r="C89" s="32">
        <v>4301136014</v>
      </c>
      <c r="D89" s="187">
        <v>4607111035370</v>
      </c>
      <c r="E89" s="188"/>
      <c r="F89" s="165">
        <v>0.14000000000000001</v>
      </c>
      <c r="G89" s="33">
        <v>22</v>
      </c>
      <c r="H89" s="165">
        <v>3.08</v>
      </c>
      <c r="I89" s="165">
        <v>3.464</v>
      </c>
      <c r="J89" s="33">
        <v>84</v>
      </c>
      <c r="K89" s="34" t="s">
        <v>62</v>
      </c>
      <c r="L89" s="33">
        <v>180</v>
      </c>
      <c r="M89" s="26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190"/>
      <c r="O89" s="190"/>
      <c r="P89" s="190"/>
      <c r="Q89" s="188"/>
      <c r="R89" s="35"/>
      <c r="S89" s="35"/>
      <c r="T89" s="36" t="s">
        <v>63</v>
      </c>
      <c r="U89" s="166">
        <v>0</v>
      </c>
      <c r="V89" s="167">
        <f>IFERROR(IF(U89="","",U89),"")</f>
        <v>0</v>
      </c>
      <c r="W89" s="37">
        <f>IFERROR(IF(U89="","",U89*0.0155),"")</f>
        <v>0</v>
      </c>
      <c r="X89" s="57"/>
      <c r="Y89" s="58"/>
      <c r="AC89" s="62"/>
      <c r="AZ89" s="93" t="s">
        <v>71</v>
      </c>
    </row>
    <row r="90" spans="1:52" x14ac:dyDescent="0.2">
      <c r="A90" s="179"/>
      <c r="B90" s="180"/>
      <c r="C90" s="180"/>
      <c r="D90" s="180"/>
      <c r="E90" s="180"/>
      <c r="F90" s="180"/>
      <c r="G90" s="180"/>
      <c r="H90" s="180"/>
      <c r="I90" s="180"/>
      <c r="J90" s="180"/>
      <c r="K90" s="180"/>
      <c r="L90" s="181"/>
      <c r="M90" s="176" t="s">
        <v>64</v>
      </c>
      <c r="N90" s="177"/>
      <c r="O90" s="177"/>
      <c r="P90" s="177"/>
      <c r="Q90" s="177"/>
      <c r="R90" s="177"/>
      <c r="S90" s="178"/>
      <c r="T90" s="38" t="s">
        <v>63</v>
      </c>
      <c r="U90" s="168">
        <f>IFERROR(SUM(U87:U89),"0")</f>
        <v>5</v>
      </c>
      <c r="V90" s="168">
        <f>IFERROR(SUM(V87:V89),"0")</f>
        <v>5</v>
      </c>
      <c r="W90" s="168">
        <f>IFERROR(IF(W87="",0,W87),"0")+IFERROR(IF(W88="",0,W88),"0")+IFERROR(IF(W89="",0,W89),"0")</f>
        <v>4.6800000000000001E-2</v>
      </c>
      <c r="X90" s="169"/>
      <c r="Y90" s="169"/>
    </row>
    <row r="91" spans="1:52" x14ac:dyDescent="0.2">
      <c r="A91" s="180"/>
      <c r="B91" s="180"/>
      <c r="C91" s="180"/>
      <c r="D91" s="180"/>
      <c r="E91" s="180"/>
      <c r="F91" s="180"/>
      <c r="G91" s="180"/>
      <c r="H91" s="180"/>
      <c r="I91" s="180"/>
      <c r="J91" s="180"/>
      <c r="K91" s="180"/>
      <c r="L91" s="181"/>
      <c r="M91" s="176" t="s">
        <v>64</v>
      </c>
      <c r="N91" s="177"/>
      <c r="O91" s="177"/>
      <c r="P91" s="177"/>
      <c r="Q91" s="177"/>
      <c r="R91" s="177"/>
      <c r="S91" s="178"/>
      <c r="T91" s="38" t="s">
        <v>65</v>
      </c>
      <c r="U91" s="168">
        <f>IFERROR(SUMPRODUCT(U87:U89*H87:H89),"0")</f>
        <v>10.8</v>
      </c>
      <c r="V91" s="168">
        <f>IFERROR(SUMPRODUCT(V87:V89*H87:H89),"0")</f>
        <v>10.8</v>
      </c>
      <c r="W91" s="38"/>
      <c r="X91" s="169"/>
      <c r="Y91" s="169"/>
    </row>
    <row r="92" spans="1:52" ht="16.5" customHeight="1" x14ac:dyDescent="0.25">
      <c r="A92" s="204" t="s">
        <v>142</v>
      </c>
      <c r="B92" s="180"/>
      <c r="C92" s="180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62"/>
      <c r="Y92" s="162"/>
    </row>
    <row r="93" spans="1:52" ht="14.25" customHeight="1" x14ac:dyDescent="0.25">
      <c r="A93" s="195" t="s">
        <v>59</v>
      </c>
      <c r="B93" s="180"/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61"/>
      <c r="Y93" s="161"/>
    </row>
    <row r="94" spans="1:52" ht="27" customHeight="1" x14ac:dyDescent="0.25">
      <c r="A94" s="55" t="s">
        <v>143</v>
      </c>
      <c r="B94" s="55" t="s">
        <v>144</v>
      </c>
      <c r="C94" s="32">
        <v>4301070906</v>
      </c>
      <c r="D94" s="187">
        <v>4607111033970</v>
      </c>
      <c r="E94" s="188"/>
      <c r="F94" s="165">
        <v>0.43</v>
      </c>
      <c r="G94" s="33">
        <v>16</v>
      </c>
      <c r="H94" s="165">
        <v>6.88</v>
      </c>
      <c r="I94" s="165">
        <v>7.1996000000000002</v>
      </c>
      <c r="J94" s="33">
        <v>84</v>
      </c>
      <c r="K94" s="34" t="s">
        <v>62</v>
      </c>
      <c r="L94" s="33">
        <v>150</v>
      </c>
      <c r="M94" s="256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190"/>
      <c r="O94" s="190"/>
      <c r="P94" s="190"/>
      <c r="Q94" s="188"/>
      <c r="R94" s="35"/>
      <c r="S94" s="35"/>
      <c r="T94" s="36" t="s">
        <v>63</v>
      </c>
      <c r="U94" s="166">
        <v>20</v>
      </c>
      <c r="V94" s="167">
        <f>IFERROR(IF(U94="","",U94),"")</f>
        <v>20</v>
      </c>
      <c r="W94" s="37">
        <f>IFERROR(IF(U94="","",U94*0.0155),"")</f>
        <v>0.31</v>
      </c>
      <c r="X94" s="57"/>
      <c r="Y94" s="58"/>
      <c r="AC94" s="62"/>
      <c r="AZ94" s="94" t="s">
        <v>1</v>
      </c>
    </row>
    <row r="95" spans="1:52" ht="27" customHeight="1" x14ac:dyDescent="0.25">
      <c r="A95" s="55" t="s">
        <v>145</v>
      </c>
      <c r="B95" s="55" t="s">
        <v>146</v>
      </c>
      <c r="C95" s="32">
        <v>4301070907</v>
      </c>
      <c r="D95" s="187">
        <v>4607111034144</v>
      </c>
      <c r="E95" s="188"/>
      <c r="F95" s="165">
        <v>0.9</v>
      </c>
      <c r="G95" s="33">
        <v>8</v>
      </c>
      <c r="H95" s="165">
        <v>7.2</v>
      </c>
      <c r="I95" s="165">
        <v>7.4859999999999998</v>
      </c>
      <c r="J95" s="33">
        <v>84</v>
      </c>
      <c r="K95" s="34" t="s">
        <v>62</v>
      </c>
      <c r="L95" s="33">
        <v>150</v>
      </c>
      <c r="M95" s="257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190"/>
      <c r="O95" s="190"/>
      <c r="P95" s="190"/>
      <c r="Q95" s="188"/>
      <c r="R95" s="35"/>
      <c r="S95" s="35"/>
      <c r="T95" s="36" t="s">
        <v>63</v>
      </c>
      <c r="U95" s="166">
        <v>50</v>
      </c>
      <c r="V95" s="167">
        <f>IFERROR(IF(U95="","",U95),"")</f>
        <v>50</v>
      </c>
      <c r="W95" s="37">
        <f>IFERROR(IF(U95="","",U95*0.0155),"")</f>
        <v>0.77500000000000002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147</v>
      </c>
      <c r="B96" s="55" t="s">
        <v>148</v>
      </c>
      <c r="C96" s="32">
        <v>4301070904</v>
      </c>
      <c r="D96" s="187">
        <v>4607111033987</v>
      </c>
      <c r="E96" s="188"/>
      <c r="F96" s="165">
        <v>0.43</v>
      </c>
      <c r="G96" s="33">
        <v>16</v>
      </c>
      <c r="H96" s="165">
        <v>6.88</v>
      </c>
      <c r="I96" s="165">
        <v>7.1996000000000002</v>
      </c>
      <c r="J96" s="33">
        <v>84</v>
      </c>
      <c r="K96" s="34" t="s">
        <v>62</v>
      </c>
      <c r="L96" s="33">
        <v>150</v>
      </c>
      <c r="M96" s="258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190"/>
      <c r="O96" s="190"/>
      <c r="P96" s="190"/>
      <c r="Q96" s="188"/>
      <c r="R96" s="35"/>
      <c r="S96" s="35"/>
      <c r="T96" s="36" t="s">
        <v>63</v>
      </c>
      <c r="U96" s="166">
        <v>30</v>
      </c>
      <c r="V96" s="167">
        <f>IFERROR(IF(U96="","",U96),"")</f>
        <v>30</v>
      </c>
      <c r="W96" s="37">
        <f>IFERROR(IF(U96="","",U96*0.0155),"")</f>
        <v>0.46499999999999997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149</v>
      </c>
      <c r="B97" s="55" t="s">
        <v>150</v>
      </c>
      <c r="C97" s="32">
        <v>4301070905</v>
      </c>
      <c r="D97" s="187">
        <v>4607111034151</v>
      </c>
      <c r="E97" s="188"/>
      <c r="F97" s="165">
        <v>0.9</v>
      </c>
      <c r="G97" s="33">
        <v>8</v>
      </c>
      <c r="H97" s="165">
        <v>7.2</v>
      </c>
      <c r="I97" s="165">
        <v>7.4859999999999998</v>
      </c>
      <c r="J97" s="33">
        <v>84</v>
      </c>
      <c r="K97" s="34" t="s">
        <v>62</v>
      </c>
      <c r="L97" s="33">
        <v>150</v>
      </c>
      <c r="M97" s="259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190"/>
      <c r="O97" s="190"/>
      <c r="P97" s="190"/>
      <c r="Q97" s="188"/>
      <c r="R97" s="35"/>
      <c r="S97" s="35"/>
      <c r="T97" s="36" t="s">
        <v>63</v>
      </c>
      <c r="U97" s="166">
        <v>250</v>
      </c>
      <c r="V97" s="167">
        <f>IFERROR(IF(U97="","",U97),"")</f>
        <v>250</v>
      </c>
      <c r="W97" s="37">
        <f>IFERROR(IF(U97="","",U97*0.0155),"")</f>
        <v>3.875</v>
      </c>
      <c r="X97" s="57"/>
      <c r="Y97" s="58"/>
      <c r="AC97" s="62"/>
      <c r="AZ97" s="97" t="s">
        <v>1</v>
      </c>
    </row>
    <row r="98" spans="1:52" x14ac:dyDescent="0.2">
      <c r="A98" s="179"/>
      <c r="B98" s="180"/>
      <c r="C98" s="180"/>
      <c r="D98" s="180"/>
      <c r="E98" s="180"/>
      <c r="F98" s="180"/>
      <c r="G98" s="180"/>
      <c r="H98" s="180"/>
      <c r="I98" s="180"/>
      <c r="J98" s="180"/>
      <c r="K98" s="180"/>
      <c r="L98" s="181"/>
      <c r="M98" s="176" t="s">
        <v>64</v>
      </c>
      <c r="N98" s="177"/>
      <c r="O98" s="177"/>
      <c r="P98" s="177"/>
      <c r="Q98" s="177"/>
      <c r="R98" s="177"/>
      <c r="S98" s="178"/>
      <c r="T98" s="38" t="s">
        <v>63</v>
      </c>
      <c r="U98" s="168">
        <f>IFERROR(SUM(U94:U97),"0")</f>
        <v>350</v>
      </c>
      <c r="V98" s="168">
        <f>IFERROR(SUM(V94:V97),"0")</f>
        <v>350</v>
      </c>
      <c r="W98" s="168">
        <f>IFERROR(IF(W94="",0,W94),"0")+IFERROR(IF(W95="",0,W95),"0")+IFERROR(IF(W96="",0,W96),"0")+IFERROR(IF(W97="",0,W97),"0")</f>
        <v>5.4249999999999998</v>
      </c>
      <c r="X98" s="169"/>
      <c r="Y98" s="169"/>
    </row>
    <row r="99" spans="1:52" x14ac:dyDescent="0.2">
      <c r="A99" s="180"/>
      <c r="B99" s="180"/>
      <c r="C99" s="180"/>
      <c r="D99" s="180"/>
      <c r="E99" s="180"/>
      <c r="F99" s="180"/>
      <c r="G99" s="180"/>
      <c r="H99" s="180"/>
      <c r="I99" s="180"/>
      <c r="J99" s="180"/>
      <c r="K99" s="180"/>
      <c r="L99" s="181"/>
      <c r="M99" s="176" t="s">
        <v>64</v>
      </c>
      <c r="N99" s="177"/>
      <c r="O99" s="177"/>
      <c r="P99" s="177"/>
      <c r="Q99" s="177"/>
      <c r="R99" s="177"/>
      <c r="S99" s="178"/>
      <c r="T99" s="38" t="s">
        <v>65</v>
      </c>
      <c r="U99" s="168">
        <f>IFERROR(SUMPRODUCT(U94:U97*H94:H97),"0")</f>
        <v>2504</v>
      </c>
      <c r="V99" s="168">
        <f>IFERROR(SUMPRODUCT(V94:V97*H94:H97),"0")</f>
        <v>2504</v>
      </c>
      <c r="W99" s="38"/>
      <c r="X99" s="169"/>
      <c r="Y99" s="169"/>
    </row>
    <row r="100" spans="1:52" ht="16.5" customHeight="1" x14ac:dyDescent="0.25">
      <c r="A100" s="204" t="s">
        <v>151</v>
      </c>
      <c r="B100" s="180"/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62"/>
      <c r="Y100" s="162"/>
    </row>
    <row r="101" spans="1:52" ht="14.25" customHeight="1" x14ac:dyDescent="0.25">
      <c r="A101" s="195" t="s">
        <v>113</v>
      </c>
      <c r="B101" s="180"/>
      <c r="C101" s="180"/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61"/>
      <c r="Y101" s="161"/>
    </row>
    <row r="102" spans="1:52" ht="27" customHeight="1" x14ac:dyDescent="0.25">
      <c r="A102" s="55" t="s">
        <v>152</v>
      </c>
      <c r="B102" s="55" t="s">
        <v>153</v>
      </c>
      <c r="C102" s="32">
        <v>4301135162</v>
      </c>
      <c r="D102" s="187">
        <v>4607111034014</v>
      </c>
      <c r="E102" s="188"/>
      <c r="F102" s="165">
        <v>0.25</v>
      </c>
      <c r="G102" s="33">
        <v>12</v>
      </c>
      <c r="H102" s="165">
        <v>3</v>
      </c>
      <c r="I102" s="165">
        <v>3.7035999999999998</v>
      </c>
      <c r="J102" s="33">
        <v>70</v>
      </c>
      <c r="K102" s="34" t="s">
        <v>62</v>
      </c>
      <c r="L102" s="33">
        <v>180</v>
      </c>
      <c r="M102" s="25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2" s="190"/>
      <c r="O102" s="190"/>
      <c r="P102" s="190"/>
      <c r="Q102" s="188"/>
      <c r="R102" s="35"/>
      <c r="S102" s="35"/>
      <c r="T102" s="36" t="s">
        <v>63</v>
      </c>
      <c r="U102" s="166">
        <v>143</v>
      </c>
      <c r="V102" s="167">
        <f>IFERROR(IF(U102="","",U102),"")</f>
        <v>143</v>
      </c>
      <c r="W102" s="37">
        <f>IFERROR(IF(U102="","",U102*0.01788),"")</f>
        <v>2.5568400000000002</v>
      </c>
      <c r="X102" s="57"/>
      <c r="Y102" s="58"/>
      <c r="AC102" s="62"/>
      <c r="AZ102" s="98" t="s">
        <v>71</v>
      </c>
    </row>
    <row r="103" spans="1:52" ht="27" customHeight="1" x14ac:dyDescent="0.25">
      <c r="A103" s="55" t="s">
        <v>154</v>
      </c>
      <c r="B103" s="55" t="s">
        <v>155</v>
      </c>
      <c r="C103" s="32">
        <v>4301135117</v>
      </c>
      <c r="D103" s="187">
        <v>4607111033994</v>
      </c>
      <c r="E103" s="188"/>
      <c r="F103" s="165">
        <v>0.25</v>
      </c>
      <c r="G103" s="33">
        <v>12</v>
      </c>
      <c r="H103" s="165">
        <v>3</v>
      </c>
      <c r="I103" s="165">
        <v>3.7035999999999998</v>
      </c>
      <c r="J103" s="33">
        <v>70</v>
      </c>
      <c r="K103" s="34" t="s">
        <v>62</v>
      </c>
      <c r="L103" s="33">
        <v>180</v>
      </c>
      <c r="M103" s="25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190"/>
      <c r="O103" s="190"/>
      <c r="P103" s="190"/>
      <c r="Q103" s="188"/>
      <c r="R103" s="35"/>
      <c r="S103" s="35"/>
      <c r="T103" s="36" t="s">
        <v>63</v>
      </c>
      <c r="U103" s="166">
        <v>130</v>
      </c>
      <c r="V103" s="167">
        <f>IFERROR(IF(U103="","",U103),"")</f>
        <v>130</v>
      </c>
      <c r="W103" s="37">
        <f>IFERROR(IF(U103="","",U103*0.01788),"")</f>
        <v>2.3243999999999998</v>
      </c>
      <c r="X103" s="57"/>
      <c r="Y103" s="58"/>
      <c r="AC103" s="62"/>
      <c r="AZ103" s="99" t="s">
        <v>71</v>
      </c>
    </row>
    <row r="104" spans="1:52" x14ac:dyDescent="0.2">
      <c r="A104" s="179"/>
      <c r="B104" s="180"/>
      <c r="C104" s="180"/>
      <c r="D104" s="180"/>
      <c r="E104" s="180"/>
      <c r="F104" s="180"/>
      <c r="G104" s="180"/>
      <c r="H104" s="180"/>
      <c r="I104" s="180"/>
      <c r="J104" s="180"/>
      <c r="K104" s="180"/>
      <c r="L104" s="181"/>
      <c r="M104" s="176" t="s">
        <v>64</v>
      </c>
      <c r="N104" s="177"/>
      <c r="O104" s="177"/>
      <c r="P104" s="177"/>
      <c r="Q104" s="177"/>
      <c r="R104" s="177"/>
      <c r="S104" s="178"/>
      <c r="T104" s="38" t="s">
        <v>63</v>
      </c>
      <c r="U104" s="168">
        <f>IFERROR(SUM(U102:U103),"0")</f>
        <v>273</v>
      </c>
      <c r="V104" s="168">
        <f>IFERROR(SUM(V102:V103),"0")</f>
        <v>273</v>
      </c>
      <c r="W104" s="168">
        <f>IFERROR(IF(W102="",0,W102),"0")+IFERROR(IF(W103="",0,W103),"0")</f>
        <v>4.88124</v>
      </c>
      <c r="X104" s="169"/>
      <c r="Y104" s="169"/>
    </row>
    <row r="105" spans="1:52" x14ac:dyDescent="0.2">
      <c r="A105" s="180"/>
      <c r="B105" s="180"/>
      <c r="C105" s="180"/>
      <c r="D105" s="180"/>
      <c r="E105" s="180"/>
      <c r="F105" s="180"/>
      <c r="G105" s="180"/>
      <c r="H105" s="180"/>
      <c r="I105" s="180"/>
      <c r="J105" s="180"/>
      <c r="K105" s="180"/>
      <c r="L105" s="181"/>
      <c r="M105" s="176" t="s">
        <v>64</v>
      </c>
      <c r="N105" s="177"/>
      <c r="O105" s="177"/>
      <c r="P105" s="177"/>
      <c r="Q105" s="177"/>
      <c r="R105" s="177"/>
      <c r="S105" s="178"/>
      <c r="T105" s="38" t="s">
        <v>65</v>
      </c>
      <c r="U105" s="168">
        <f>IFERROR(SUMPRODUCT(U102:U103*H102:H103),"0")</f>
        <v>819</v>
      </c>
      <c r="V105" s="168">
        <f>IFERROR(SUMPRODUCT(V102:V103*H102:H103),"0")</f>
        <v>819</v>
      </c>
      <c r="W105" s="38"/>
      <c r="X105" s="169"/>
      <c r="Y105" s="169"/>
    </row>
    <row r="106" spans="1:52" ht="16.5" customHeight="1" x14ac:dyDescent="0.25">
      <c r="A106" s="204" t="s">
        <v>156</v>
      </c>
      <c r="B106" s="180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62"/>
      <c r="Y106" s="162"/>
    </row>
    <row r="107" spans="1:52" ht="14.25" customHeight="1" x14ac:dyDescent="0.25">
      <c r="A107" s="195" t="s">
        <v>113</v>
      </c>
      <c r="B107" s="180"/>
      <c r="C107" s="180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61"/>
      <c r="Y107" s="161"/>
    </row>
    <row r="108" spans="1:52" ht="16.5" customHeight="1" x14ac:dyDescent="0.25">
      <c r="A108" s="55" t="s">
        <v>157</v>
      </c>
      <c r="B108" s="55" t="s">
        <v>158</v>
      </c>
      <c r="C108" s="32">
        <v>4301135112</v>
      </c>
      <c r="D108" s="187">
        <v>4607111034199</v>
      </c>
      <c r="E108" s="188"/>
      <c r="F108" s="165">
        <v>0.25</v>
      </c>
      <c r="G108" s="33">
        <v>12</v>
      </c>
      <c r="H108" s="165">
        <v>3</v>
      </c>
      <c r="I108" s="165">
        <v>3.7035999999999998</v>
      </c>
      <c r="J108" s="33">
        <v>70</v>
      </c>
      <c r="K108" s="34" t="s">
        <v>62</v>
      </c>
      <c r="L108" s="33">
        <v>180</v>
      </c>
      <c r="M108" s="25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190"/>
      <c r="O108" s="190"/>
      <c r="P108" s="190"/>
      <c r="Q108" s="188"/>
      <c r="R108" s="35"/>
      <c r="S108" s="35"/>
      <c r="T108" s="36" t="s">
        <v>63</v>
      </c>
      <c r="U108" s="166">
        <v>55</v>
      </c>
      <c r="V108" s="167">
        <f>IFERROR(IF(U108="","",U108),"")</f>
        <v>55</v>
      </c>
      <c r="W108" s="37">
        <f>IFERROR(IF(U108="","",U108*0.01788),"")</f>
        <v>0.98340000000000005</v>
      </c>
      <c r="X108" s="57"/>
      <c r="Y108" s="58"/>
      <c r="AC108" s="62"/>
      <c r="AZ108" s="100" t="s">
        <v>71</v>
      </c>
    </row>
    <row r="109" spans="1:52" x14ac:dyDescent="0.2">
      <c r="A109" s="179"/>
      <c r="B109" s="180"/>
      <c r="C109" s="180"/>
      <c r="D109" s="180"/>
      <c r="E109" s="180"/>
      <c r="F109" s="180"/>
      <c r="G109" s="180"/>
      <c r="H109" s="180"/>
      <c r="I109" s="180"/>
      <c r="J109" s="180"/>
      <c r="K109" s="180"/>
      <c r="L109" s="181"/>
      <c r="M109" s="176" t="s">
        <v>64</v>
      </c>
      <c r="N109" s="177"/>
      <c r="O109" s="177"/>
      <c r="P109" s="177"/>
      <c r="Q109" s="177"/>
      <c r="R109" s="177"/>
      <c r="S109" s="178"/>
      <c r="T109" s="38" t="s">
        <v>63</v>
      </c>
      <c r="U109" s="168">
        <f>IFERROR(SUM(U108:U108),"0")</f>
        <v>55</v>
      </c>
      <c r="V109" s="168">
        <f>IFERROR(SUM(V108:V108),"0")</f>
        <v>55</v>
      </c>
      <c r="W109" s="168">
        <f>IFERROR(IF(W108="",0,W108),"0")</f>
        <v>0.98340000000000005</v>
      </c>
      <c r="X109" s="169"/>
      <c r="Y109" s="169"/>
    </row>
    <row r="110" spans="1:52" x14ac:dyDescent="0.2">
      <c r="A110" s="180"/>
      <c r="B110" s="180"/>
      <c r="C110" s="180"/>
      <c r="D110" s="180"/>
      <c r="E110" s="180"/>
      <c r="F110" s="180"/>
      <c r="G110" s="180"/>
      <c r="H110" s="180"/>
      <c r="I110" s="180"/>
      <c r="J110" s="180"/>
      <c r="K110" s="180"/>
      <c r="L110" s="181"/>
      <c r="M110" s="176" t="s">
        <v>64</v>
      </c>
      <c r="N110" s="177"/>
      <c r="O110" s="177"/>
      <c r="P110" s="177"/>
      <c r="Q110" s="177"/>
      <c r="R110" s="177"/>
      <c r="S110" s="178"/>
      <c r="T110" s="38" t="s">
        <v>65</v>
      </c>
      <c r="U110" s="168">
        <f>IFERROR(SUMPRODUCT(U108:U108*H108:H108),"0")</f>
        <v>165</v>
      </c>
      <c r="V110" s="168">
        <f>IFERROR(SUMPRODUCT(V108:V108*H108:H108),"0")</f>
        <v>165</v>
      </c>
      <c r="W110" s="38"/>
      <c r="X110" s="169"/>
      <c r="Y110" s="169"/>
    </row>
    <row r="111" spans="1:52" ht="16.5" customHeight="1" x14ac:dyDescent="0.25">
      <c r="A111" s="204" t="s">
        <v>159</v>
      </c>
      <c r="B111" s="180"/>
      <c r="C111" s="180"/>
      <c r="D111" s="180"/>
      <c r="E111" s="180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62"/>
      <c r="Y111" s="162"/>
    </row>
    <row r="112" spans="1:52" ht="14.25" customHeight="1" x14ac:dyDescent="0.25">
      <c r="A112" s="195" t="s">
        <v>113</v>
      </c>
      <c r="B112" s="180"/>
      <c r="C112" s="180"/>
      <c r="D112" s="180"/>
      <c r="E112" s="180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61"/>
      <c r="Y112" s="161"/>
    </row>
    <row r="113" spans="1:52" ht="27" customHeight="1" x14ac:dyDescent="0.25">
      <c r="A113" s="55" t="s">
        <v>160</v>
      </c>
      <c r="B113" s="55" t="s">
        <v>161</v>
      </c>
      <c r="C113" s="32">
        <v>4301130006</v>
      </c>
      <c r="D113" s="187">
        <v>4607111034670</v>
      </c>
      <c r="E113" s="188"/>
      <c r="F113" s="165">
        <v>3</v>
      </c>
      <c r="G113" s="33">
        <v>1</v>
      </c>
      <c r="H113" s="165">
        <v>3</v>
      </c>
      <c r="I113" s="165">
        <v>3.1949999999999998</v>
      </c>
      <c r="J113" s="33">
        <v>126</v>
      </c>
      <c r="K113" s="34" t="s">
        <v>62</v>
      </c>
      <c r="L113" s="33">
        <v>180</v>
      </c>
      <c r="M113" s="24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190"/>
      <c r="O113" s="190"/>
      <c r="P113" s="190"/>
      <c r="Q113" s="188"/>
      <c r="R113" s="35"/>
      <c r="S113" s="35"/>
      <c r="T113" s="36" t="s">
        <v>63</v>
      </c>
      <c r="U113" s="166">
        <v>0</v>
      </c>
      <c r="V113" s="167">
        <f>IFERROR(IF(U113="","",U113),"")</f>
        <v>0</v>
      </c>
      <c r="W113" s="37">
        <f>IFERROR(IF(U113="","",U113*0.00936),"")</f>
        <v>0</v>
      </c>
      <c r="X113" s="57" t="s">
        <v>162</v>
      </c>
      <c r="Y113" s="58"/>
      <c r="AC113" s="62"/>
      <c r="AZ113" s="101" t="s">
        <v>71</v>
      </c>
    </row>
    <row r="114" spans="1:52" ht="27" customHeight="1" x14ac:dyDescent="0.25">
      <c r="A114" s="55" t="s">
        <v>163</v>
      </c>
      <c r="B114" s="55" t="s">
        <v>164</v>
      </c>
      <c r="C114" s="32">
        <v>4301130003</v>
      </c>
      <c r="D114" s="187">
        <v>4607111034687</v>
      </c>
      <c r="E114" s="188"/>
      <c r="F114" s="165">
        <v>3</v>
      </c>
      <c r="G114" s="33">
        <v>1</v>
      </c>
      <c r="H114" s="165">
        <v>3</v>
      </c>
      <c r="I114" s="165">
        <v>3.1949999999999998</v>
      </c>
      <c r="J114" s="33">
        <v>126</v>
      </c>
      <c r="K114" s="34" t="s">
        <v>62</v>
      </c>
      <c r="L114" s="33">
        <v>180</v>
      </c>
      <c r="M114" s="250" t="s">
        <v>165</v>
      </c>
      <c r="N114" s="190"/>
      <c r="O114" s="190"/>
      <c r="P114" s="190"/>
      <c r="Q114" s="188"/>
      <c r="R114" s="35"/>
      <c r="S114" s="35"/>
      <c r="T114" s="36" t="s">
        <v>63</v>
      </c>
      <c r="U114" s="166">
        <v>0</v>
      </c>
      <c r="V114" s="167">
        <f>IFERROR(IF(U114="","",U114),"")</f>
        <v>0</v>
      </c>
      <c r="W114" s="37">
        <f>IFERROR(IF(U114="","",U114*0.00936),"")</f>
        <v>0</v>
      </c>
      <c r="X114" s="57" t="s">
        <v>162</v>
      </c>
      <c r="Y114" s="58"/>
      <c r="AC114" s="62"/>
      <c r="AZ114" s="102" t="s">
        <v>71</v>
      </c>
    </row>
    <row r="115" spans="1:52" ht="27" customHeight="1" x14ac:dyDescent="0.25">
      <c r="A115" s="55" t="s">
        <v>166</v>
      </c>
      <c r="B115" s="55" t="s">
        <v>167</v>
      </c>
      <c r="C115" s="32">
        <v>4301135115</v>
      </c>
      <c r="D115" s="187">
        <v>4607111034380</v>
      </c>
      <c r="E115" s="188"/>
      <c r="F115" s="165">
        <v>0.25</v>
      </c>
      <c r="G115" s="33">
        <v>12</v>
      </c>
      <c r="H115" s="165">
        <v>3</v>
      </c>
      <c r="I115" s="165">
        <v>3.7035999999999998</v>
      </c>
      <c r="J115" s="33">
        <v>70</v>
      </c>
      <c r="K115" s="34" t="s">
        <v>62</v>
      </c>
      <c r="L115" s="33">
        <v>180</v>
      </c>
      <c r="M115" s="25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5" s="190"/>
      <c r="O115" s="190"/>
      <c r="P115" s="190"/>
      <c r="Q115" s="188"/>
      <c r="R115" s="35"/>
      <c r="S115" s="35"/>
      <c r="T115" s="36" t="s">
        <v>63</v>
      </c>
      <c r="U115" s="166">
        <v>45</v>
      </c>
      <c r="V115" s="167">
        <f>IFERROR(IF(U115="","",U115),"")</f>
        <v>45</v>
      </c>
      <c r="W115" s="37">
        <f>IFERROR(IF(U115="","",U115*0.01788),"")</f>
        <v>0.80459999999999998</v>
      </c>
      <c r="X115" s="57"/>
      <c r="Y115" s="58"/>
      <c r="AC115" s="62"/>
      <c r="AZ115" s="103" t="s">
        <v>71</v>
      </c>
    </row>
    <row r="116" spans="1:52" ht="27" customHeight="1" x14ac:dyDescent="0.25">
      <c r="A116" s="55" t="s">
        <v>168</v>
      </c>
      <c r="B116" s="55" t="s">
        <v>169</v>
      </c>
      <c r="C116" s="32">
        <v>4301135114</v>
      </c>
      <c r="D116" s="187">
        <v>4607111034397</v>
      </c>
      <c r="E116" s="188"/>
      <c r="F116" s="165">
        <v>0.25</v>
      </c>
      <c r="G116" s="33">
        <v>12</v>
      </c>
      <c r="H116" s="165">
        <v>3</v>
      </c>
      <c r="I116" s="165">
        <v>3.7035999999999998</v>
      </c>
      <c r="J116" s="33">
        <v>70</v>
      </c>
      <c r="K116" s="34" t="s">
        <v>62</v>
      </c>
      <c r="L116" s="33">
        <v>180</v>
      </c>
      <c r="M116" s="25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6" s="190"/>
      <c r="O116" s="190"/>
      <c r="P116" s="190"/>
      <c r="Q116" s="188"/>
      <c r="R116" s="35"/>
      <c r="S116" s="35"/>
      <c r="T116" s="36" t="s">
        <v>63</v>
      </c>
      <c r="U116" s="166">
        <v>127</v>
      </c>
      <c r="V116" s="167">
        <f>IFERROR(IF(U116="","",U116),"")</f>
        <v>127</v>
      </c>
      <c r="W116" s="37">
        <f>IFERROR(IF(U116="","",U116*0.01788),"")</f>
        <v>2.2707600000000001</v>
      </c>
      <c r="X116" s="57"/>
      <c r="Y116" s="58"/>
      <c r="AC116" s="62"/>
      <c r="AZ116" s="104" t="s">
        <v>71</v>
      </c>
    </row>
    <row r="117" spans="1:52" x14ac:dyDescent="0.2">
      <c r="A117" s="179"/>
      <c r="B117" s="180"/>
      <c r="C117" s="180"/>
      <c r="D117" s="180"/>
      <c r="E117" s="180"/>
      <c r="F117" s="180"/>
      <c r="G117" s="180"/>
      <c r="H117" s="180"/>
      <c r="I117" s="180"/>
      <c r="J117" s="180"/>
      <c r="K117" s="180"/>
      <c r="L117" s="181"/>
      <c r="M117" s="176" t="s">
        <v>64</v>
      </c>
      <c r="N117" s="177"/>
      <c r="O117" s="177"/>
      <c r="P117" s="177"/>
      <c r="Q117" s="177"/>
      <c r="R117" s="177"/>
      <c r="S117" s="178"/>
      <c r="T117" s="38" t="s">
        <v>63</v>
      </c>
      <c r="U117" s="168">
        <f>IFERROR(SUM(U113:U116),"0")</f>
        <v>172</v>
      </c>
      <c r="V117" s="168">
        <f>IFERROR(SUM(V113:V116),"0")</f>
        <v>172</v>
      </c>
      <c r="W117" s="168">
        <f>IFERROR(IF(W113="",0,W113),"0")+IFERROR(IF(W114="",0,W114),"0")+IFERROR(IF(W115="",0,W115),"0")+IFERROR(IF(W116="",0,W116),"0")</f>
        <v>3.0753599999999999</v>
      </c>
      <c r="X117" s="169"/>
      <c r="Y117" s="169"/>
    </row>
    <row r="118" spans="1:52" x14ac:dyDescent="0.2">
      <c r="A118" s="180"/>
      <c r="B118" s="180"/>
      <c r="C118" s="180"/>
      <c r="D118" s="180"/>
      <c r="E118" s="180"/>
      <c r="F118" s="180"/>
      <c r="G118" s="180"/>
      <c r="H118" s="180"/>
      <c r="I118" s="180"/>
      <c r="J118" s="180"/>
      <c r="K118" s="180"/>
      <c r="L118" s="181"/>
      <c r="M118" s="176" t="s">
        <v>64</v>
      </c>
      <c r="N118" s="177"/>
      <c r="O118" s="177"/>
      <c r="P118" s="177"/>
      <c r="Q118" s="177"/>
      <c r="R118" s="177"/>
      <c r="S118" s="178"/>
      <c r="T118" s="38" t="s">
        <v>65</v>
      </c>
      <c r="U118" s="168">
        <f>IFERROR(SUMPRODUCT(U113:U116*H113:H116),"0")</f>
        <v>516</v>
      </c>
      <c r="V118" s="168">
        <f>IFERROR(SUMPRODUCT(V113:V116*H113:H116),"0")</f>
        <v>516</v>
      </c>
      <c r="W118" s="38"/>
      <c r="X118" s="169"/>
      <c r="Y118" s="169"/>
    </row>
    <row r="119" spans="1:52" ht="16.5" customHeight="1" x14ac:dyDescent="0.25">
      <c r="A119" s="204" t="s">
        <v>170</v>
      </c>
      <c r="B119" s="180"/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62"/>
      <c r="Y119" s="162"/>
    </row>
    <row r="120" spans="1:52" ht="14.25" customHeight="1" x14ac:dyDescent="0.25">
      <c r="A120" s="195" t="s">
        <v>113</v>
      </c>
      <c r="B120" s="180"/>
      <c r="C120" s="180"/>
      <c r="D120" s="180"/>
      <c r="E120" s="180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61"/>
      <c r="Y120" s="161"/>
    </row>
    <row r="121" spans="1:52" ht="27" customHeight="1" x14ac:dyDescent="0.25">
      <c r="A121" s="55" t="s">
        <v>171</v>
      </c>
      <c r="B121" s="55" t="s">
        <v>172</v>
      </c>
      <c r="C121" s="32">
        <v>4301135134</v>
      </c>
      <c r="D121" s="187">
        <v>4607111035806</v>
      </c>
      <c r="E121" s="188"/>
      <c r="F121" s="165">
        <v>0.25</v>
      </c>
      <c r="G121" s="33">
        <v>12</v>
      </c>
      <c r="H121" s="165">
        <v>3</v>
      </c>
      <c r="I121" s="165">
        <v>3.7035999999999998</v>
      </c>
      <c r="J121" s="33">
        <v>70</v>
      </c>
      <c r="K121" s="34" t="s">
        <v>62</v>
      </c>
      <c r="L121" s="33">
        <v>180</v>
      </c>
      <c r="M121" s="24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190"/>
      <c r="O121" s="190"/>
      <c r="P121" s="190"/>
      <c r="Q121" s="188"/>
      <c r="R121" s="35"/>
      <c r="S121" s="35"/>
      <c r="T121" s="36" t="s">
        <v>63</v>
      </c>
      <c r="U121" s="166">
        <v>0</v>
      </c>
      <c r="V121" s="167">
        <f>IFERROR(IF(U121="","",U121),"")</f>
        <v>0</v>
      </c>
      <c r="W121" s="37">
        <f>IFERROR(IF(U121="","",U121*0.01788),"")</f>
        <v>0</v>
      </c>
      <c r="X121" s="57"/>
      <c r="Y121" s="58"/>
      <c r="AC121" s="62"/>
      <c r="AZ121" s="105" t="s">
        <v>71</v>
      </c>
    </row>
    <row r="122" spans="1:52" x14ac:dyDescent="0.2">
      <c r="A122" s="179"/>
      <c r="B122" s="180"/>
      <c r="C122" s="180"/>
      <c r="D122" s="180"/>
      <c r="E122" s="180"/>
      <c r="F122" s="180"/>
      <c r="G122" s="180"/>
      <c r="H122" s="180"/>
      <c r="I122" s="180"/>
      <c r="J122" s="180"/>
      <c r="K122" s="180"/>
      <c r="L122" s="181"/>
      <c r="M122" s="176" t="s">
        <v>64</v>
      </c>
      <c r="N122" s="177"/>
      <c r="O122" s="177"/>
      <c r="P122" s="177"/>
      <c r="Q122" s="177"/>
      <c r="R122" s="177"/>
      <c r="S122" s="178"/>
      <c r="T122" s="38" t="s">
        <v>63</v>
      </c>
      <c r="U122" s="168">
        <f>IFERROR(SUM(U121:U121),"0")</f>
        <v>0</v>
      </c>
      <c r="V122" s="168">
        <f>IFERROR(SUM(V121:V121),"0")</f>
        <v>0</v>
      </c>
      <c r="W122" s="168">
        <f>IFERROR(IF(W121="",0,W121),"0")</f>
        <v>0</v>
      </c>
      <c r="X122" s="169"/>
      <c r="Y122" s="169"/>
    </row>
    <row r="123" spans="1:52" x14ac:dyDescent="0.2">
      <c r="A123" s="180"/>
      <c r="B123" s="180"/>
      <c r="C123" s="180"/>
      <c r="D123" s="180"/>
      <c r="E123" s="180"/>
      <c r="F123" s="180"/>
      <c r="G123" s="180"/>
      <c r="H123" s="180"/>
      <c r="I123" s="180"/>
      <c r="J123" s="180"/>
      <c r="K123" s="180"/>
      <c r="L123" s="181"/>
      <c r="M123" s="176" t="s">
        <v>64</v>
      </c>
      <c r="N123" s="177"/>
      <c r="O123" s="177"/>
      <c r="P123" s="177"/>
      <c r="Q123" s="177"/>
      <c r="R123" s="177"/>
      <c r="S123" s="178"/>
      <c r="T123" s="38" t="s">
        <v>65</v>
      </c>
      <c r="U123" s="168">
        <f>IFERROR(SUMPRODUCT(U121:U121*H121:H121),"0")</f>
        <v>0</v>
      </c>
      <c r="V123" s="168">
        <f>IFERROR(SUMPRODUCT(V121:V121*H121:H121),"0")</f>
        <v>0</v>
      </c>
      <c r="W123" s="38"/>
      <c r="X123" s="169"/>
      <c r="Y123" s="169"/>
    </row>
    <row r="124" spans="1:52" ht="16.5" customHeight="1" x14ac:dyDescent="0.25">
      <c r="A124" s="204" t="s">
        <v>173</v>
      </c>
      <c r="B124" s="180"/>
      <c r="C124" s="180"/>
      <c r="D124" s="180"/>
      <c r="E124" s="180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62"/>
      <c r="Y124" s="162"/>
    </row>
    <row r="125" spans="1:52" ht="14.25" customHeight="1" x14ac:dyDescent="0.25">
      <c r="A125" s="195" t="s">
        <v>174</v>
      </c>
      <c r="B125" s="180"/>
      <c r="C125" s="180"/>
      <c r="D125" s="180"/>
      <c r="E125" s="180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61"/>
      <c r="Y125" s="161"/>
    </row>
    <row r="126" spans="1:52" ht="27" customHeight="1" x14ac:dyDescent="0.25">
      <c r="A126" s="55" t="s">
        <v>175</v>
      </c>
      <c r="B126" s="55" t="s">
        <v>176</v>
      </c>
      <c r="C126" s="32">
        <v>4301070768</v>
      </c>
      <c r="D126" s="187">
        <v>4607111035639</v>
      </c>
      <c r="E126" s="188"/>
      <c r="F126" s="165">
        <v>0.2</v>
      </c>
      <c r="G126" s="33">
        <v>12</v>
      </c>
      <c r="H126" s="165">
        <v>2.4</v>
      </c>
      <c r="I126" s="165">
        <v>3.13</v>
      </c>
      <c r="J126" s="33">
        <v>48</v>
      </c>
      <c r="K126" s="34" t="s">
        <v>62</v>
      </c>
      <c r="L126" s="33">
        <v>180</v>
      </c>
      <c r="M126" s="24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190"/>
      <c r="O126" s="190"/>
      <c r="P126" s="190"/>
      <c r="Q126" s="188"/>
      <c r="R126" s="35"/>
      <c r="S126" s="35"/>
      <c r="T126" s="36" t="s">
        <v>63</v>
      </c>
      <c r="U126" s="166">
        <v>0</v>
      </c>
      <c r="V126" s="167">
        <f>IFERROR(IF(U126="","",U126),"")</f>
        <v>0</v>
      </c>
      <c r="W126" s="37">
        <f>IFERROR(IF(U126="","",U126*0.01786),"")</f>
        <v>0</v>
      </c>
      <c r="X126" s="57"/>
      <c r="Y126" s="58"/>
      <c r="AC126" s="62"/>
      <c r="AZ126" s="106" t="s">
        <v>71</v>
      </c>
    </row>
    <row r="127" spans="1:52" ht="27" customHeight="1" x14ac:dyDescent="0.25">
      <c r="A127" s="55" t="s">
        <v>177</v>
      </c>
      <c r="B127" s="55" t="s">
        <v>178</v>
      </c>
      <c r="C127" s="32">
        <v>4301070769</v>
      </c>
      <c r="D127" s="187">
        <v>4607111035646</v>
      </c>
      <c r="E127" s="188"/>
      <c r="F127" s="165">
        <v>0.2</v>
      </c>
      <c r="G127" s="33">
        <v>12</v>
      </c>
      <c r="H127" s="165">
        <v>2.4</v>
      </c>
      <c r="I127" s="165">
        <v>3.13</v>
      </c>
      <c r="J127" s="33">
        <v>48</v>
      </c>
      <c r="K127" s="34" t="s">
        <v>62</v>
      </c>
      <c r="L127" s="33">
        <v>180</v>
      </c>
      <c r="M127" s="247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190"/>
      <c r="O127" s="190"/>
      <c r="P127" s="190"/>
      <c r="Q127" s="188"/>
      <c r="R127" s="35"/>
      <c r="S127" s="35"/>
      <c r="T127" s="36" t="s">
        <v>63</v>
      </c>
      <c r="U127" s="166">
        <v>0</v>
      </c>
      <c r="V127" s="167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x14ac:dyDescent="0.2">
      <c r="A128" s="179"/>
      <c r="B128" s="180"/>
      <c r="C128" s="180"/>
      <c r="D128" s="180"/>
      <c r="E128" s="180"/>
      <c r="F128" s="180"/>
      <c r="G128" s="180"/>
      <c r="H128" s="180"/>
      <c r="I128" s="180"/>
      <c r="J128" s="180"/>
      <c r="K128" s="180"/>
      <c r="L128" s="181"/>
      <c r="M128" s="176" t="s">
        <v>64</v>
      </c>
      <c r="N128" s="177"/>
      <c r="O128" s="177"/>
      <c r="P128" s="177"/>
      <c r="Q128" s="177"/>
      <c r="R128" s="177"/>
      <c r="S128" s="178"/>
      <c r="T128" s="38" t="s">
        <v>63</v>
      </c>
      <c r="U128" s="168">
        <f>IFERROR(SUM(U126:U127),"0")</f>
        <v>0</v>
      </c>
      <c r="V128" s="168">
        <f>IFERROR(SUM(V126:V127),"0")</f>
        <v>0</v>
      </c>
      <c r="W128" s="168">
        <f>IFERROR(IF(W126="",0,W126),"0")+IFERROR(IF(W127="",0,W127),"0")</f>
        <v>0</v>
      </c>
      <c r="X128" s="169"/>
      <c r="Y128" s="169"/>
    </row>
    <row r="129" spans="1:52" x14ac:dyDescent="0.2">
      <c r="A129" s="180"/>
      <c r="B129" s="180"/>
      <c r="C129" s="180"/>
      <c r="D129" s="180"/>
      <c r="E129" s="180"/>
      <c r="F129" s="180"/>
      <c r="G129" s="180"/>
      <c r="H129" s="180"/>
      <c r="I129" s="180"/>
      <c r="J129" s="180"/>
      <c r="K129" s="180"/>
      <c r="L129" s="181"/>
      <c r="M129" s="176" t="s">
        <v>64</v>
      </c>
      <c r="N129" s="177"/>
      <c r="O129" s="177"/>
      <c r="P129" s="177"/>
      <c r="Q129" s="177"/>
      <c r="R129" s="177"/>
      <c r="S129" s="178"/>
      <c r="T129" s="38" t="s">
        <v>65</v>
      </c>
      <c r="U129" s="168">
        <f>IFERROR(SUMPRODUCT(U126:U127*H126:H127),"0")</f>
        <v>0</v>
      </c>
      <c r="V129" s="168">
        <f>IFERROR(SUMPRODUCT(V126:V127*H126:H127),"0")</f>
        <v>0</v>
      </c>
      <c r="W129" s="38"/>
      <c r="X129" s="169"/>
      <c r="Y129" s="169"/>
    </row>
    <row r="130" spans="1:52" ht="16.5" customHeight="1" x14ac:dyDescent="0.25">
      <c r="A130" s="204" t="s">
        <v>179</v>
      </c>
      <c r="B130" s="180"/>
      <c r="C130" s="180"/>
      <c r="D130" s="180"/>
      <c r="E130" s="180"/>
      <c r="F130" s="180"/>
      <c r="G130" s="180"/>
      <c r="H130" s="180"/>
      <c r="I130" s="180"/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62"/>
      <c r="Y130" s="162"/>
    </row>
    <row r="131" spans="1:52" ht="14.25" customHeight="1" x14ac:dyDescent="0.25">
      <c r="A131" s="195" t="s">
        <v>113</v>
      </c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61"/>
      <c r="Y131" s="161"/>
    </row>
    <row r="132" spans="1:52" ht="27" customHeight="1" x14ac:dyDescent="0.25">
      <c r="A132" s="55" t="s">
        <v>180</v>
      </c>
      <c r="B132" s="55" t="s">
        <v>181</v>
      </c>
      <c r="C132" s="32">
        <v>4301135026</v>
      </c>
      <c r="D132" s="187">
        <v>4607111036124</v>
      </c>
      <c r="E132" s="188"/>
      <c r="F132" s="165">
        <v>0.4</v>
      </c>
      <c r="G132" s="33">
        <v>12</v>
      </c>
      <c r="H132" s="165">
        <v>4.8</v>
      </c>
      <c r="I132" s="165">
        <v>5.1260000000000003</v>
      </c>
      <c r="J132" s="33">
        <v>84</v>
      </c>
      <c r="K132" s="34" t="s">
        <v>62</v>
      </c>
      <c r="L132" s="33">
        <v>180</v>
      </c>
      <c r="M132" s="24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190"/>
      <c r="O132" s="190"/>
      <c r="P132" s="190"/>
      <c r="Q132" s="188"/>
      <c r="R132" s="35"/>
      <c r="S132" s="35"/>
      <c r="T132" s="36" t="s">
        <v>63</v>
      </c>
      <c r="U132" s="166">
        <v>0</v>
      </c>
      <c r="V132" s="167">
        <f>IFERROR(IF(U132="","",U132),"")</f>
        <v>0</v>
      </c>
      <c r="W132" s="37">
        <f>IFERROR(IF(U132="","",U132*0.0155),"")</f>
        <v>0</v>
      </c>
      <c r="X132" s="57"/>
      <c r="Y132" s="58"/>
      <c r="AC132" s="62"/>
      <c r="AZ132" s="108" t="s">
        <v>71</v>
      </c>
    </row>
    <row r="133" spans="1:52" x14ac:dyDescent="0.2">
      <c r="A133" s="179"/>
      <c r="B133" s="180"/>
      <c r="C133" s="180"/>
      <c r="D133" s="180"/>
      <c r="E133" s="180"/>
      <c r="F133" s="180"/>
      <c r="G133" s="180"/>
      <c r="H133" s="180"/>
      <c r="I133" s="180"/>
      <c r="J133" s="180"/>
      <c r="K133" s="180"/>
      <c r="L133" s="181"/>
      <c r="M133" s="176" t="s">
        <v>64</v>
      </c>
      <c r="N133" s="177"/>
      <c r="O133" s="177"/>
      <c r="P133" s="177"/>
      <c r="Q133" s="177"/>
      <c r="R133" s="177"/>
      <c r="S133" s="178"/>
      <c r="T133" s="38" t="s">
        <v>63</v>
      </c>
      <c r="U133" s="168">
        <f>IFERROR(SUM(U132:U132),"0")</f>
        <v>0</v>
      </c>
      <c r="V133" s="168">
        <f>IFERROR(SUM(V132:V132),"0")</f>
        <v>0</v>
      </c>
      <c r="W133" s="168">
        <f>IFERROR(IF(W132="",0,W132),"0")</f>
        <v>0</v>
      </c>
      <c r="X133" s="169"/>
      <c r="Y133" s="169"/>
    </row>
    <row r="134" spans="1:52" x14ac:dyDescent="0.2">
      <c r="A134" s="180"/>
      <c r="B134" s="180"/>
      <c r="C134" s="180"/>
      <c r="D134" s="180"/>
      <c r="E134" s="180"/>
      <c r="F134" s="180"/>
      <c r="G134" s="180"/>
      <c r="H134" s="180"/>
      <c r="I134" s="180"/>
      <c r="J134" s="180"/>
      <c r="K134" s="180"/>
      <c r="L134" s="181"/>
      <c r="M134" s="176" t="s">
        <v>64</v>
      </c>
      <c r="N134" s="177"/>
      <c r="O134" s="177"/>
      <c r="P134" s="177"/>
      <c r="Q134" s="177"/>
      <c r="R134" s="177"/>
      <c r="S134" s="178"/>
      <c r="T134" s="38" t="s">
        <v>65</v>
      </c>
      <c r="U134" s="168">
        <f>IFERROR(SUMPRODUCT(U132:U132*H132:H132),"0")</f>
        <v>0</v>
      </c>
      <c r="V134" s="168">
        <f>IFERROR(SUMPRODUCT(V132:V132*H132:H132),"0")</f>
        <v>0</v>
      </c>
      <c r="W134" s="38"/>
      <c r="X134" s="169"/>
      <c r="Y134" s="169"/>
    </row>
    <row r="135" spans="1:52" ht="27.75" customHeight="1" x14ac:dyDescent="0.2">
      <c r="A135" s="206" t="s">
        <v>182</v>
      </c>
      <c r="B135" s="207"/>
      <c r="C135" s="207"/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7"/>
      <c r="V135" s="207"/>
      <c r="W135" s="207"/>
      <c r="X135" s="49"/>
      <c r="Y135" s="49"/>
    </row>
    <row r="136" spans="1:52" ht="16.5" customHeight="1" x14ac:dyDescent="0.25">
      <c r="A136" s="204" t="s">
        <v>183</v>
      </c>
      <c r="B136" s="180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62"/>
      <c r="Y136" s="162"/>
    </row>
    <row r="137" spans="1:52" ht="14.25" customHeight="1" x14ac:dyDescent="0.25">
      <c r="A137" s="195" t="s">
        <v>117</v>
      </c>
      <c r="B137" s="180"/>
      <c r="C137" s="180"/>
      <c r="D137" s="180"/>
      <c r="E137" s="180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61"/>
      <c r="Y137" s="161"/>
    </row>
    <row r="138" spans="1:52" ht="27" customHeight="1" x14ac:dyDescent="0.25">
      <c r="A138" s="55" t="s">
        <v>184</v>
      </c>
      <c r="B138" s="55" t="s">
        <v>185</v>
      </c>
      <c r="C138" s="32">
        <v>4301131018</v>
      </c>
      <c r="D138" s="187">
        <v>4607111037930</v>
      </c>
      <c r="E138" s="188"/>
      <c r="F138" s="165">
        <v>1.8</v>
      </c>
      <c r="G138" s="33">
        <v>1</v>
      </c>
      <c r="H138" s="165">
        <v>1.8</v>
      </c>
      <c r="I138" s="165">
        <v>1.915</v>
      </c>
      <c r="J138" s="33">
        <v>234</v>
      </c>
      <c r="K138" s="34" t="s">
        <v>62</v>
      </c>
      <c r="L138" s="33">
        <v>180</v>
      </c>
      <c r="M138" s="243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8" s="190"/>
      <c r="O138" s="190"/>
      <c r="P138" s="190"/>
      <c r="Q138" s="188"/>
      <c r="R138" s="35"/>
      <c r="S138" s="35"/>
      <c r="T138" s="36" t="s">
        <v>63</v>
      </c>
      <c r="U138" s="166">
        <v>0</v>
      </c>
      <c r="V138" s="167">
        <f>IFERROR(IF(U138="","",U138),"")</f>
        <v>0</v>
      </c>
      <c r="W138" s="37">
        <f>IFERROR(IF(U138="","",U138*0.00502),"")</f>
        <v>0</v>
      </c>
      <c r="X138" s="57"/>
      <c r="Y138" s="58"/>
      <c r="AC138" s="62"/>
      <c r="AZ138" s="109" t="s">
        <v>71</v>
      </c>
    </row>
    <row r="139" spans="1:52" x14ac:dyDescent="0.2">
      <c r="A139" s="179"/>
      <c r="B139" s="180"/>
      <c r="C139" s="180"/>
      <c r="D139" s="180"/>
      <c r="E139" s="180"/>
      <c r="F139" s="180"/>
      <c r="G139" s="180"/>
      <c r="H139" s="180"/>
      <c r="I139" s="180"/>
      <c r="J139" s="180"/>
      <c r="K139" s="180"/>
      <c r="L139" s="181"/>
      <c r="M139" s="176" t="s">
        <v>64</v>
      </c>
      <c r="N139" s="177"/>
      <c r="O139" s="177"/>
      <c r="P139" s="177"/>
      <c r="Q139" s="177"/>
      <c r="R139" s="177"/>
      <c r="S139" s="178"/>
      <c r="T139" s="38" t="s">
        <v>63</v>
      </c>
      <c r="U139" s="168">
        <f>IFERROR(SUM(U138:U138),"0")</f>
        <v>0</v>
      </c>
      <c r="V139" s="168">
        <f>IFERROR(SUM(V138:V138),"0")</f>
        <v>0</v>
      </c>
      <c r="W139" s="168">
        <f>IFERROR(IF(W138="",0,W138),"0")</f>
        <v>0</v>
      </c>
      <c r="X139" s="169"/>
      <c r="Y139" s="169"/>
    </row>
    <row r="140" spans="1:52" x14ac:dyDescent="0.2">
      <c r="A140" s="180"/>
      <c r="B140" s="180"/>
      <c r="C140" s="180"/>
      <c r="D140" s="180"/>
      <c r="E140" s="180"/>
      <c r="F140" s="180"/>
      <c r="G140" s="180"/>
      <c r="H140" s="180"/>
      <c r="I140" s="180"/>
      <c r="J140" s="180"/>
      <c r="K140" s="180"/>
      <c r="L140" s="181"/>
      <c r="M140" s="176" t="s">
        <v>64</v>
      </c>
      <c r="N140" s="177"/>
      <c r="O140" s="177"/>
      <c r="P140" s="177"/>
      <c r="Q140" s="177"/>
      <c r="R140" s="177"/>
      <c r="S140" s="178"/>
      <c r="T140" s="38" t="s">
        <v>65</v>
      </c>
      <c r="U140" s="168">
        <f>IFERROR(SUMPRODUCT(U138:U138*H138:H138),"0")</f>
        <v>0</v>
      </c>
      <c r="V140" s="168">
        <f>IFERROR(SUMPRODUCT(V138:V138*H138:H138),"0")</f>
        <v>0</v>
      </c>
      <c r="W140" s="38"/>
      <c r="X140" s="169"/>
      <c r="Y140" s="169"/>
    </row>
    <row r="141" spans="1:52" ht="14.25" customHeight="1" x14ac:dyDescent="0.25">
      <c r="A141" s="195" t="s">
        <v>68</v>
      </c>
      <c r="B141" s="180"/>
      <c r="C141" s="180"/>
      <c r="D141" s="180"/>
      <c r="E141" s="180"/>
      <c r="F141" s="180"/>
      <c r="G141" s="180"/>
      <c r="H141" s="180"/>
      <c r="I141" s="180"/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61"/>
      <c r="Y141" s="161"/>
    </row>
    <row r="142" spans="1:52" ht="27" customHeight="1" x14ac:dyDescent="0.25">
      <c r="A142" s="55" t="s">
        <v>186</v>
      </c>
      <c r="B142" s="55" t="s">
        <v>187</v>
      </c>
      <c r="C142" s="32">
        <v>4301132052</v>
      </c>
      <c r="D142" s="187">
        <v>4607111036872</v>
      </c>
      <c r="E142" s="188"/>
      <c r="F142" s="165">
        <v>1</v>
      </c>
      <c r="G142" s="33">
        <v>6</v>
      </c>
      <c r="H142" s="165">
        <v>6</v>
      </c>
      <c r="I142" s="165">
        <v>6.26</v>
      </c>
      <c r="J142" s="33">
        <v>84</v>
      </c>
      <c r="K142" s="34" t="s">
        <v>62</v>
      </c>
      <c r="L142" s="33">
        <v>180</v>
      </c>
      <c r="M142" s="244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2" s="190"/>
      <c r="O142" s="190"/>
      <c r="P142" s="190"/>
      <c r="Q142" s="188"/>
      <c r="R142" s="35"/>
      <c r="S142" s="35"/>
      <c r="T142" s="36" t="s">
        <v>63</v>
      </c>
      <c r="U142" s="166">
        <v>92</v>
      </c>
      <c r="V142" s="167">
        <f>IFERROR(IF(U142="","",U142),"")</f>
        <v>92</v>
      </c>
      <c r="W142" s="37">
        <f>IFERROR(IF(U142="","",U142*0.0155),"")</f>
        <v>1.4259999999999999</v>
      </c>
      <c r="X142" s="57"/>
      <c r="Y142" s="58"/>
      <c r="AC142" s="62"/>
      <c r="AZ142" s="110" t="s">
        <v>71</v>
      </c>
    </row>
    <row r="143" spans="1:52" x14ac:dyDescent="0.2">
      <c r="A143" s="179"/>
      <c r="B143" s="180"/>
      <c r="C143" s="180"/>
      <c r="D143" s="180"/>
      <c r="E143" s="180"/>
      <c r="F143" s="180"/>
      <c r="G143" s="180"/>
      <c r="H143" s="180"/>
      <c r="I143" s="180"/>
      <c r="J143" s="180"/>
      <c r="K143" s="180"/>
      <c r="L143" s="181"/>
      <c r="M143" s="176" t="s">
        <v>64</v>
      </c>
      <c r="N143" s="177"/>
      <c r="O143" s="177"/>
      <c r="P143" s="177"/>
      <c r="Q143" s="177"/>
      <c r="R143" s="177"/>
      <c r="S143" s="178"/>
      <c r="T143" s="38" t="s">
        <v>63</v>
      </c>
      <c r="U143" s="168">
        <f>IFERROR(SUM(U142:U142),"0")</f>
        <v>92</v>
      </c>
      <c r="V143" s="168">
        <f>IFERROR(SUM(V142:V142),"0")</f>
        <v>92</v>
      </c>
      <c r="W143" s="168">
        <f>IFERROR(IF(W142="",0,W142),"0")</f>
        <v>1.4259999999999999</v>
      </c>
      <c r="X143" s="169"/>
      <c r="Y143" s="169"/>
    </row>
    <row r="144" spans="1:52" x14ac:dyDescent="0.2">
      <c r="A144" s="180"/>
      <c r="B144" s="180"/>
      <c r="C144" s="180"/>
      <c r="D144" s="180"/>
      <c r="E144" s="180"/>
      <c r="F144" s="180"/>
      <c r="G144" s="180"/>
      <c r="H144" s="180"/>
      <c r="I144" s="180"/>
      <c r="J144" s="180"/>
      <c r="K144" s="180"/>
      <c r="L144" s="181"/>
      <c r="M144" s="176" t="s">
        <v>64</v>
      </c>
      <c r="N144" s="177"/>
      <c r="O144" s="177"/>
      <c r="P144" s="177"/>
      <c r="Q144" s="177"/>
      <c r="R144" s="177"/>
      <c r="S144" s="178"/>
      <c r="T144" s="38" t="s">
        <v>65</v>
      </c>
      <c r="U144" s="168">
        <f>IFERROR(SUMPRODUCT(U142:U142*H142:H142),"0")</f>
        <v>552</v>
      </c>
      <c r="V144" s="168">
        <f>IFERROR(SUMPRODUCT(V142:V142*H142:H142),"0")</f>
        <v>552</v>
      </c>
      <c r="W144" s="38"/>
      <c r="X144" s="169"/>
      <c r="Y144" s="169"/>
    </row>
    <row r="145" spans="1:52" ht="14.25" customHeight="1" x14ac:dyDescent="0.25">
      <c r="A145" s="195" t="s">
        <v>135</v>
      </c>
      <c r="B145" s="180"/>
      <c r="C145" s="180"/>
      <c r="D145" s="180"/>
      <c r="E145" s="180"/>
      <c r="F145" s="180"/>
      <c r="G145" s="180"/>
      <c r="H145" s="180"/>
      <c r="I145" s="180"/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61"/>
      <c r="Y145" s="161"/>
    </row>
    <row r="146" spans="1:52" ht="27" customHeight="1" x14ac:dyDescent="0.25">
      <c r="A146" s="55" t="s">
        <v>188</v>
      </c>
      <c r="B146" s="55" t="s">
        <v>189</v>
      </c>
      <c r="C146" s="32">
        <v>4301136008</v>
      </c>
      <c r="D146" s="187">
        <v>4607111036438</v>
      </c>
      <c r="E146" s="188"/>
      <c r="F146" s="165">
        <v>2.7</v>
      </c>
      <c r="G146" s="33">
        <v>1</v>
      </c>
      <c r="H146" s="165">
        <v>2.7</v>
      </c>
      <c r="I146" s="165">
        <v>2.8906000000000001</v>
      </c>
      <c r="J146" s="33">
        <v>126</v>
      </c>
      <c r="K146" s="34" t="s">
        <v>62</v>
      </c>
      <c r="L146" s="33">
        <v>180</v>
      </c>
      <c r="M146" s="240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190"/>
      <c r="O146" s="190"/>
      <c r="P146" s="190"/>
      <c r="Q146" s="188"/>
      <c r="R146" s="35"/>
      <c r="S146" s="35"/>
      <c r="T146" s="36" t="s">
        <v>63</v>
      </c>
      <c r="U146" s="166">
        <v>0</v>
      </c>
      <c r="V146" s="167">
        <f>IFERROR(IF(U146="","",U146),"")</f>
        <v>0</v>
      </c>
      <c r="W146" s="37">
        <f>IFERROR(IF(U146="","",U146*0.00936),"")</f>
        <v>0</v>
      </c>
      <c r="X146" s="57"/>
      <c r="Y146" s="58"/>
      <c r="AC146" s="62"/>
      <c r="AZ146" s="111" t="s">
        <v>71</v>
      </c>
    </row>
    <row r="147" spans="1:52" ht="37.5" customHeight="1" x14ac:dyDescent="0.25">
      <c r="A147" s="55" t="s">
        <v>190</v>
      </c>
      <c r="B147" s="55" t="s">
        <v>191</v>
      </c>
      <c r="C147" s="32">
        <v>4301136007</v>
      </c>
      <c r="D147" s="187">
        <v>4607111036636</v>
      </c>
      <c r="E147" s="188"/>
      <c r="F147" s="165">
        <v>2.7</v>
      </c>
      <c r="G147" s="33">
        <v>1</v>
      </c>
      <c r="H147" s="165">
        <v>2.7</v>
      </c>
      <c r="I147" s="165">
        <v>2.8919999999999999</v>
      </c>
      <c r="J147" s="33">
        <v>126</v>
      </c>
      <c r="K147" s="34" t="s">
        <v>62</v>
      </c>
      <c r="L147" s="33">
        <v>180</v>
      </c>
      <c r="M147" s="241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190"/>
      <c r="O147" s="190"/>
      <c r="P147" s="190"/>
      <c r="Q147" s="188"/>
      <c r="R147" s="35"/>
      <c r="S147" s="35"/>
      <c r="T147" s="36" t="s">
        <v>63</v>
      </c>
      <c r="U147" s="166">
        <v>0</v>
      </c>
      <c r="V147" s="167">
        <f>IFERROR(IF(U147="","",U147),"")</f>
        <v>0</v>
      </c>
      <c r="W147" s="37">
        <f>IFERROR(IF(U147="","",U147*0.00936),"")</f>
        <v>0</v>
      </c>
      <c r="X147" s="57"/>
      <c r="Y147" s="58"/>
      <c r="AC147" s="62"/>
      <c r="AZ147" s="112" t="s">
        <v>71</v>
      </c>
    </row>
    <row r="148" spans="1:52" ht="27" customHeight="1" x14ac:dyDescent="0.25">
      <c r="A148" s="55" t="s">
        <v>192</v>
      </c>
      <c r="B148" s="55" t="s">
        <v>193</v>
      </c>
      <c r="C148" s="32">
        <v>4301136001</v>
      </c>
      <c r="D148" s="187">
        <v>4607111035714</v>
      </c>
      <c r="E148" s="188"/>
      <c r="F148" s="165">
        <v>5</v>
      </c>
      <c r="G148" s="33">
        <v>1</v>
      </c>
      <c r="H148" s="165">
        <v>5</v>
      </c>
      <c r="I148" s="165">
        <v>5.2350000000000003</v>
      </c>
      <c r="J148" s="33">
        <v>84</v>
      </c>
      <c r="K148" s="34" t="s">
        <v>62</v>
      </c>
      <c r="L148" s="33">
        <v>180</v>
      </c>
      <c r="M148" s="242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190"/>
      <c r="O148" s="190"/>
      <c r="P148" s="190"/>
      <c r="Q148" s="188"/>
      <c r="R148" s="35"/>
      <c r="S148" s="35"/>
      <c r="T148" s="36" t="s">
        <v>63</v>
      </c>
      <c r="U148" s="166">
        <v>0</v>
      </c>
      <c r="V148" s="167">
        <f>IFERROR(IF(U148="","",U148),"")</f>
        <v>0</v>
      </c>
      <c r="W148" s="37">
        <f>IFERROR(IF(U148="","",U148*0.0155),"")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194</v>
      </c>
      <c r="B149" s="55" t="s">
        <v>195</v>
      </c>
      <c r="C149" s="32">
        <v>4301136025</v>
      </c>
      <c r="D149" s="187">
        <v>4607111038029</v>
      </c>
      <c r="E149" s="188"/>
      <c r="F149" s="165">
        <v>2.2400000000000002</v>
      </c>
      <c r="G149" s="33">
        <v>1</v>
      </c>
      <c r="H149" s="165">
        <v>2.2400000000000002</v>
      </c>
      <c r="I149" s="165">
        <v>2.4319999999999999</v>
      </c>
      <c r="J149" s="33">
        <v>126</v>
      </c>
      <c r="K149" s="34" t="s">
        <v>62</v>
      </c>
      <c r="L149" s="33">
        <v>180</v>
      </c>
      <c r="M149" s="237" t="s">
        <v>196</v>
      </c>
      <c r="N149" s="190"/>
      <c r="O149" s="190"/>
      <c r="P149" s="190"/>
      <c r="Q149" s="188"/>
      <c r="R149" s="35"/>
      <c r="S149" s="35"/>
      <c r="T149" s="36" t="s">
        <v>63</v>
      </c>
      <c r="U149" s="166">
        <v>0</v>
      </c>
      <c r="V149" s="167">
        <f>IFERROR(IF(U149="","",U149),"")</f>
        <v>0</v>
      </c>
      <c r="W149" s="37">
        <f>IFERROR(IF(U149="","",U149*0.00936),"")</f>
        <v>0</v>
      </c>
      <c r="X149" s="57"/>
      <c r="Y149" s="58"/>
      <c r="AC149" s="62"/>
      <c r="AZ149" s="114" t="s">
        <v>71</v>
      </c>
    </row>
    <row r="150" spans="1:52" x14ac:dyDescent="0.2">
      <c r="A150" s="179"/>
      <c r="B150" s="180"/>
      <c r="C150" s="180"/>
      <c r="D150" s="180"/>
      <c r="E150" s="180"/>
      <c r="F150" s="180"/>
      <c r="G150" s="180"/>
      <c r="H150" s="180"/>
      <c r="I150" s="180"/>
      <c r="J150" s="180"/>
      <c r="K150" s="180"/>
      <c r="L150" s="181"/>
      <c r="M150" s="176" t="s">
        <v>64</v>
      </c>
      <c r="N150" s="177"/>
      <c r="O150" s="177"/>
      <c r="P150" s="177"/>
      <c r="Q150" s="177"/>
      <c r="R150" s="177"/>
      <c r="S150" s="178"/>
      <c r="T150" s="38" t="s">
        <v>63</v>
      </c>
      <c r="U150" s="168">
        <f>IFERROR(SUM(U146:U149),"0")</f>
        <v>0</v>
      </c>
      <c r="V150" s="168">
        <f>IFERROR(SUM(V146:V149),"0")</f>
        <v>0</v>
      </c>
      <c r="W150" s="168">
        <f>IFERROR(IF(W146="",0,W146),"0")+IFERROR(IF(W147="",0,W147),"0")+IFERROR(IF(W148="",0,W148),"0")+IFERROR(IF(W149="",0,W149),"0")</f>
        <v>0</v>
      </c>
      <c r="X150" s="169"/>
      <c r="Y150" s="169"/>
    </row>
    <row r="151" spans="1:52" x14ac:dyDescent="0.2">
      <c r="A151" s="180"/>
      <c r="B151" s="180"/>
      <c r="C151" s="180"/>
      <c r="D151" s="180"/>
      <c r="E151" s="180"/>
      <c r="F151" s="180"/>
      <c r="G151" s="180"/>
      <c r="H151" s="180"/>
      <c r="I151" s="180"/>
      <c r="J151" s="180"/>
      <c r="K151" s="180"/>
      <c r="L151" s="181"/>
      <c r="M151" s="176" t="s">
        <v>64</v>
      </c>
      <c r="N151" s="177"/>
      <c r="O151" s="177"/>
      <c r="P151" s="177"/>
      <c r="Q151" s="177"/>
      <c r="R151" s="177"/>
      <c r="S151" s="178"/>
      <c r="T151" s="38" t="s">
        <v>65</v>
      </c>
      <c r="U151" s="168">
        <f>IFERROR(SUMPRODUCT(U146:U149*H146:H149),"0")</f>
        <v>0</v>
      </c>
      <c r="V151" s="168">
        <f>IFERROR(SUMPRODUCT(V146:V149*H146:H149),"0")</f>
        <v>0</v>
      </c>
      <c r="W151" s="38"/>
      <c r="X151" s="169"/>
      <c r="Y151" s="169"/>
    </row>
    <row r="152" spans="1:52" ht="14.25" customHeight="1" x14ac:dyDescent="0.25">
      <c r="A152" s="195" t="s">
        <v>113</v>
      </c>
      <c r="B152" s="180"/>
      <c r="C152" s="180"/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61"/>
      <c r="Y152" s="161"/>
    </row>
    <row r="153" spans="1:52" ht="27" customHeight="1" x14ac:dyDescent="0.25">
      <c r="A153" s="55" t="s">
        <v>197</v>
      </c>
      <c r="B153" s="55" t="s">
        <v>198</v>
      </c>
      <c r="C153" s="32">
        <v>4301135156</v>
      </c>
      <c r="D153" s="187">
        <v>4607111037275</v>
      </c>
      <c r="E153" s="188"/>
      <c r="F153" s="165">
        <v>3</v>
      </c>
      <c r="G153" s="33">
        <v>1</v>
      </c>
      <c r="H153" s="165">
        <v>3</v>
      </c>
      <c r="I153" s="165">
        <v>3.1920000000000002</v>
      </c>
      <c r="J153" s="33">
        <v>126</v>
      </c>
      <c r="K153" s="34" t="s">
        <v>62</v>
      </c>
      <c r="L153" s="33">
        <v>180</v>
      </c>
      <c r="M153" s="238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190"/>
      <c r="O153" s="190"/>
      <c r="P153" s="190"/>
      <c r="Q153" s="188"/>
      <c r="R153" s="35"/>
      <c r="S153" s="35"/>
      <c r="T153" s="36" t="s">
        <v>63</v>
      </c>
      <c r="U153" s="166">
        <v>40</v>
      </c>
      <c r="V153" s="167">
        <f t="shared" ref="V153:V162" si="4">IFERROR(IF(U153="","",U153),"")</f>
        <v>40</v>
      </c>
      <c r="W153" s="37">
        <f t="shared" ref="W153:W158" si="5">IFERROR(IF(U153="","",U153*0.00936),"")</f>
        <v>0.37440000000000001</v>
      </c>
      <c r="X153" s="57"/>
      <c r="Y153" s="58"/>
      <c r="AC153" s="62"/>
      <c r="AZ153" s="115" t="s">
        <v>71</v>
      </c>
    </row>
    <row r="154" spans="1:52" ht="27" customHeight="1" x14ac:dyDescent="0.25">
      <c r="A154" s="55" t="s">
        <v>199</v>
      </c>
      <c r="B154" s="55" t="s">
        <v>200</v>
      </c>
      <c r="C154" s="32">
        <v>4301135179</v>
      </c>
      <c r="D154" s="187">
        <v>4607111037923</v>
      </c>
      <c r="E154" s="188"/>
      <c r="F154" s="165">
        <v>3.7</v>
      </c>
      <c r="G154" s="33">
        <v>1</v>
      </c>
      <c r="H154" s="165">
        <v>3.7</v>
      </c>
      <c r="I154" s="165">
        <v>3.8919999999999999</v>
      </c>
      <c r="J154" s="33">
        <v>126</v>
      </c>
      <c r="K154" s="34" t="s">
        <v>62</v>
      </c>
      <c r="L154" s="33">
        <v>180</v>
      </c>
      <c r="M154" s="239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4" s="190"/>
      <c r="O154" s="190"/>
      <c r="P154" s="190"/>
      <c r="Q154" s="188"/>
      <c r="R154" s="35"/>
      <c r="S154" s="35"/>
      <c r="T154" s="36" t="s">
        <v>63</v>
      </c>
      <c r="U154" s="166">
        <v>0</v>
      </c>
      <c r="V154" s="167">
        <f t="shared" si="4"/>
        <v>0</v>
      </c>
      <c r="W154" s="37">
        <f t="shared" si="5"/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201</v>
      </c>
      <c r="B155" s="55" t="s">
        <v>202</v>
      </c>
      <c r="C155" s="32">
        <v>4301135085</v>
      </c>
      <c r="D155" s="187">
        <v>4607111037220</v>
      </c>
      <c r="E155" s="188"/>
      <c r="F155" s="165">
        <v>3.7</v>
      </c>
      <c r="G155" s="33">
        <v>1</v>
      </c>
      <c r="H155" s="165">
        <v>3.7</v>
      </c>
      <c r="I155" s="165">
        <v>3.8919999999999999</v>
      </c>
      <c r="J155" s="33">
        <v>126</v>
      </c>
      <c r="K155" s="34" t="s">
        <v>62</v>
      </c>
      <c r="L155" s="33">
        <v>180</v>
      </c>
      <c r="M155" s="232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190"/>
      <c r="O155" s="190"/>
      <c r="P155" s="190"/>
      <c r="Q155" s="188"/>
      <c r="R155" s="35"/>
      <c r="S155" s="35"/>
      <c r="T155" s="36" t="s">
        <v>63</v>
      </c>
      <c r="U155" s="166">
        <v>0</v>
      </c>
      <c r="V155" s="167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37.5" customHeight="1" x14ac:dyDescent="0.25">
      <c r="A156" s="55" t="s">
        <v>203</v>
      </c>
      <c r="B156" s="55" t="s">
        <v>204</v>
      </c>
      <c r="C156" s="32">
        <v>4301135097</v>
      </c>
      <c r="D156" s="187">
        <v>4607111037206</v>
      </c>
      <c r="E156" s="188"/>
      <c r="F156" s="165">
        <v>3.7</v>
      </c>
      <c r="G156" s="33">
        <v>1</v>
      </c>
      <c r="H156" s="165">
        <v>3.7</v>
      </c>
      <c r="I156" s="165">
        <v>3.8919999999999999</v>
      </c>
      <c r="J156" s="33">
        <v>126</v>
      </c>
      <c r="K156" s="34" t="s">
        <v>62</v>
      </c>
      <c r="L156" s="33">
        <v>180</v>
      </c>
      <c r="M156" s="233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190"/>
      <c r="O156" s="190"/>
      <c r="P156" s="190"/>
      <c r="Q156" s="188"/>
      <c r="R156" s="35"/>
      <c r="S156" s="35"/>
      <c r="T156" s="36" t="s">
        <v>63</v>
      </c>
      <c r="U156" s="166">
        <v>0</v>
      </c>
      <c r="V156" s="167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27" customHeight="1" x14ac:dyDescent="0.25">
      <c r="A157" s="55" t="s">
        <v>205</v>
      </c>
      <c r="B157" s="55" t="s">
        <v>206</v>
      </c>
      <c r="C157" s="32">
        <v>4301135091</v>
      </c>
      <c r="D157" s="187">
        <v>4607111037244</v>
      </c>
      <c r="E157" s="188"/>
      <c r="F157" s="165">
        <v>3.7</v>
      </c>
      <c r="G157" s="33">
        <v>1</v>
      </c>
      <c r="H157" s="165">
        <v>3.7</v>
      </c>
      <c r="I157" s="165">
        <v>3.8919999999999999</v>
      </c>
      <c r="J157" s="33">
        <v>126</v>
      </c>
      <c r="K157" s="34" t="s">
        <v>62</v>
      </c>
      <c r="L157" s="33">
        <v>180</v>
      </c>
      <c r="M157" s="234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190"/>
      <c r="O157" s="190"/>
      <c r="P157" s="190"/>
      <c r="Q157" s="188"/>
      <c r="R157" s="35"/>
      <c r="S157" s="35"/>
      <c r="T157" s="36" t="s">
        <v>63</v>
      </c>
      <c r="U157" s="166">
        <v>0</v>
      </c>
      <c r="V157" s="167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207</v>
      </c>
      <c r="B158" s="55" t="s">
        <v>208</v>
      </c>
      <c r="C158" s="32">
        <v>4301135128</v>
      </c>
      <c r="D158" s="187">
        <v>4607111036797</v>
      </c>
      <c r="E158" s="188"/>
      <c r="F158" s="165">
        <v>3.7</v>
      </c>
      <c r="G158" s="33">
        <v>1</v>
      </c>
      <c r="H158" s="165">
        <v>3.7</v>
      </c>
      <c r="I158" s="165">
        <v>3.8919999999999999</v>
      </c>
      <c r="J158" s="33">
        <v>126</v>
      </c>
      <c r="K158" s="34" t="s">
        <v>62</v>
      </c>
      <c r="L158" s="33">
        <v>180</v>
      </c>
      <c r="M158" s="235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190"/>
      <c r="O158" s="190"/>
      <c r="P158" s="190"/>
      <c r="Q158" s="188"/>
      <c r="R158" s="35"/>
      <c r="S158" s="35"/>
      <c r="T158" s="36" t="s">
        <v>63</v>
      </c>
      <c r="U158" s="166">
        <v>0</v>
      </c>
      <c r="V158" s="167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209</v>
      </c>
      <c r="B159" s="55" t="s">
        <v>210</v>
      </c>
      <c r="C159" s="32">
        <v>4301135004</v>
      </c>
      <c r="D159" s="187">
        <v>4607111035707</v>
      </c>
      <c r="E159" s="188"/>
      <c r="F159" s="165">
        <v>5.5</v>
      </c>
      <c r="G159" s="33">
        <v>1</v>
      </c>
      <c r="H159" s="165">
        <v>5.5</v>
      </c>
      <c r="I159" s="165">
        <v>5.7350000000000003</v>
      </c>
      <c r="J159" s="33">
        <v>84</v>
      </c>
      <c r="K159" s="34" t="s">
        <v>62</v>
      </c>
      <c r="L159" s="33">
        <v>180</v>
      </c>
      <c r="M159" s="236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190"/>
      <c r="O159" s="190"/>
      <c r="P159" s="190"/>
      <c r="Q159" s="188"/>
      <c r="R159" s="35"/>
      <c r="S159" s="35"/>
      <c r="T159" s="36" t="s">
        <v>63</v>
      </c>
      <c r="U159" s="166">
        <v>0</v>
      </c>
      <c r="V159" s="167">
        <f t="shared" si="4"/>
        <v>0</v>
      </c>
      <c r="W159" s="37">
        <f>IFERROR(IF(U159="","",U159*0.0155),"")</f>
        <v>0</v>
      </c>
      <c r="X159" s="57"/>
      <c r="Y159" s="58"/>
      <c r="AC159" s="62"/>
      <c r="AZ159" s="121" t="s">
        <v>71</v>
      </c>
    </row>
    <row r="160" spans="1:52" ht="37.5" customHeight="1" x14ac:dyDescent="0.25">
      <c r="A160" s="55" t="s">
        <v>211</v>
      </c>
      <c r="B160" s="55" t="s">
        <v>212</v>
      </c>
      <c r="C160" s="32">
        <v>4301135129</v>
      </c>
      <c r="D160" s="187">
        <v>4607111036841</v>
      </c>
      <c r="E160" s="188"/>
      <c r="F160" s="165">
        <v>3.5</v>
      </c>
      <c r="G160" s="33">
        <v>1</v>
      </c>
      <c r="H160" s="165">
        <v>3.5</v>
      </c>
      <c r="I160" s="165">
        <v>3.6920000000000002</v>
      </c>
      <c r="J160" s="33">
        <v>126</v>
      </c>
      <c r="K160" s="34" t="s">
        <v>62</v>
      </c>
      <c r="L160" s="33">
        <v>180</v>
      </c>
      <c r="M160" s="229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190"/>
      <c r="O160" s="190"/>
      <c r="P160" s="190"/>
      <c r="Q160" s="188"/>
      <c r="R160" s="35"/>
      <c r="S160" s="35"/>
      <c r="T160" s="36" t="s">
        <v>63</v>
      </c>
      <c r="U160" s="166">
        <v>0</v>
      </c>
      <c r="V160" s="167">
        <f t="shared" si="4"/>
        <v>0</v>
      </c>
      <c r="W160" s="37">
        <f>IFERROR(IF(U160="","",U160*0.00936),"")</f>
        <v>0</v>
      </c>
      <c r="X160" s="57"/>
      <c r="Y160" s="58"/>
      <c r="AC160" s="62"/>
      <c r="AZ160" s="122" t="s">
        <v>71</v>
      </c>
    </row>
    <row r="161" spans="1:52" ht="27" customHeight="1" x14ac:dyDescent="0.25">
      <c r="A161" s="55" t="s">
        <v>213</v>
      </c>
      <c r="B161" s="55" t="s">
        <v>214</v>
      </c>
      <c r="C161" s="32">
        <v>4301135177</v>
      </c>
      <c r="D161" s="187">
        <v>4607111037862</v>
      </c>
      <c r="E161" s="188"/>
      <c r="F161" s="165">
        <v>1.8</v>
      </c>
      <c r="G161" s="33">
        <v>1</v>
      </c>
      <c r="H161" s="165">
        <v>1.8</v>
      </c>
      <c r="I161" s="165">
        <v>1.9119999999999999</v>
      </c>
      <c r="J161" s="33">
        <v>234</v>
      </c>
      <c r="K161" s="34" t="s">
        <v>62</v>
      </c>
      <c r="L161" s="33">
        <v>180</v>
      </c>
      <c r="M161" s="23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1" s="190"/>
      <c r="O161" s="190"/>
      <c r="P161" s="190"/>
      <c r="Q161" s="188"/>
      <c r="R161" s="35"/>
      <c r="S161" s="35"/>
      <c r="T161" s="36" t="s">
        <v>63</v>
      </c>
      <c r="U161" s="166">
        <v>0</v>
      </c>
      <c r="V161" s="167">
        <f t="shared" si="4"/>
        <v>0</v>
      </c>
      <c r="W161" s="37">
        <f>IFERROR(IF(U161="","",U161*0.00502),"")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215</v>
      </c>
      <c r="B162" s="55" t="s">
        <v>216</v>
      </c>
      <c r="C162" s="32">
        <v>4301135161</v>
      </c>
      <c r="D162" s="187">
        <v>4607111037305</v>
      </c>
      <c r="E162" s="188"/>
      <c r="F162" s="165">
        <v>3</v>
      </c>
      <c r="G162" s="33">
        <v>1</v>
      </c>
      <c r="H162" s="165">
        <v>3</v>
      </c>
      <c r="I162" s="165">
        <v>3.1920000000000002</v>
      </c>
      <c r="J162" s="33">
        <v>126</v>
      </c>
      <c r="K162" s="34" t="s">
        <v>62</v>
      </c>
      <c r="L162" s="33">
        <v>180</v>
      </c>
      <c r="M162" s="231" t="s">
        <v>217</v>
      </c>
      <c r="N162" s="190"/>
      <c r="O162" s="190"/>
      <c r="P162" s="190"/>
      <c r="Q162" s="188"/>
      <c r="R162" s="35"/>
      <c r="S162" s="35"/>
      <c r="T162" s="36" t="s">
        <v>63</v>
      </c>
      <c r="U162" s="166">
        <v>0</v>
      </c>
      <c r="V162" s="167">
        <f t="shared" si="4"/>
        <v>0</v>
      </c>
      <c r="W162" s="37">
        <f>IFERROR(IF(U162="","",U162*0.00936),"")</f>
        <v>0</v>
      </c>
      <c r="X162" s="57"/>
      <c r="Y162" s="58"/>
      <c r="AC162" s="62"/>
      <c r="AZ162" s="124" t="s">
        <v>71</v>
      </c>
    </row>
    <row r="163" spans="1:52" x14ac:dyDescent="0.2">
      <c r="A163" s="179"/>
      <c r="B163" s="180"/>
      <c r="C163" s="180"/>
      <c r="D163" s="180"/>
      <c r="E163" s="180"/>
      <c r="F163" s="180"/>
      <c r="G163" s="180"/>
      <c r="H163" s="180"/>
      <c r="I163" s="180"/>
      <c r="J163" s="180"/>
      <c r="K163" s="180"/>
      <c r="L163" s="181"/>
      <c r="M163" s="176" t="s">
        <v>64</v>
      </c>
      <c r="N163" s="177"/>
      <c r="O163" s="177"/>
      <c r="P163" s="177"/>
      <c r="Q163" s="177"/>
      <c r="R163" s="177"/>
      <c r="S163" s="178"/>
      <c r="T163" s="38" t="s">
        <v>63</v>
      </c>
      <c r="U163" s="168">
        <f>IFERROR(SUM(U153:U162),"0")</f>
        <v>40</v>
      </c>
      <c r="V163" s="168">
        <f>IFERROR(SUM(V153:V162),"0")</f>
        <v>40</v>
      </c>
      <c r="W163" s="168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0.37440000000000001</v>
      </c>
      <c r="X163" s="169"/>
      <c r="Y163" s="169"/>
    </row>
    <row r="164" spans="1:52" x14ac:dyDescent="0.2">
      <c r="A164" s="180"/>
      <c r="B164" s="180"/>
      <c r="C164" s="180"/>
      <c r="D164" s="180"/>
      <c r="E164" s="180"/>
      <c r="F164" s="180"/>
      <c r="G164" s="180"/>
      <c r="H164" s="180"/>
      <c r="I164" s="180"/>
      <c r="J164" s="180"/>
      <c r="K164" s="180"/>
      <c r="L164" s="181"/>
      <c r="M164" s="176" t="s">
        <v>64</v>
      </c>
      <c r="N164" s="177"/>
      <c r="O164" s="177"/>
      <c r="P164" s="177"/>
      <c r="Q164" s="177"/>
      <c r="R164" s="177"/>
      <c r="S164" s="178"/>
      <c r="T164" s="38" t="s">
        <v>65</v>
      </c>
      <c r="U164" s="168">
        <f>IFERROR(SUMPRODUCT(U153:U162*H153:H162),"0")</f>
        <v>120</v>
      </c>
      <c r="V164" s="168">
        <f>IFERROR(SUMPRODUCT(V153:V162*H153:H162),"0")</f>
        <v>120</v>
      </c>
      <c r="W164" s="38"/>
      <c r="X164" s="169"/>
      <c r="Y164" s="169"/>
    </row>
    <row r="165" spans="1:52" ht="16.5" customHeight="1" x14ac:dyDescent="0.25">
      <c r="A165" s="204" t="s">
        <v>218</v>
      </c>
      <c r="B165" s="180"/>
      <c r="C165" s="180"/>
      <c r="D165" s="180"/>
      <c r="E165" s="180"/>
      <c r="F165" s="180"/>
      <c r="G165" s="180"/>
      <c r="H165" s="180"/>
      <c r="I165" s="180"/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62"/>
      <c r="Y165" s="162"/>
    </row>
    <row r="166" spans="1:52" ht="14.25" customHeight="1" x14ac:dyDescent="0.25">
      <c r="A166" s="195" t="s">
        <v>174</v>
      </c>
      <c r="B166" s="180"/>
      <c r="C166" s="180"/>
      <c r="D166" s="180"/>
      <c r="E166" s="180"/>
      <c r="F166" s="180"/>
      <c r="G166" s="180"/>
      <c r="H166" s="180"/>
      <c r="I166" s="180"/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61"/>
      <c r="Y166" s="161"/>
    </row>
    <row r="167" spans="1:52" ht="16.5" customHeight="1" x14ac:dyDescent="0.25">
      <c r="A167" s="55" t="s">
        <v>219</v>
      </c>
      <c r="B167" s="55" t="s">
        <v>220</v>
      </c>
      <c r="C167" s="32">
        <v>4301071010</v>
      </c>
      <c r="D167" s="187">
        <v>4607111037701</v>
      </c>
      <c r="E167" s="188"/>
      <c r="F167" s="165">
        <v>5</v>
      </c>
      <c r="G167" s="33">
        <v>1</v>
      </c>
      <c r="H167" s="165">
        <v>5</v>
      </c>
      <c r="I167" s="165">
        <v>5.2</v>
      </c>
      <c r="J167" s="33">
        <v>144</v>
      </c>
      <c r="K167" s="34" t="s">
        <v>62</v>
      </c>
      <c r="L167" s="33">
        <v>180</v>
      </c>
      <c r="M167" s="22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7" s="190"/>
      <c r="O167" s="190"/>
      <c r="P167" s="190"/>
      <c r="Q167" s="188"/>
      <c r="R167" s="35"/>
      <c r="S167" s="35"/>
      <c r="T167" s="36" t="s">
        <v>63</v>
      </c>
      <c r="U167" s="166">
        <v>0</v>
      </c>
      <c r="V167" s="167">
        <f>IFERROR(IF(U167="","",U167),"")</f>
        <v>0</v>
      </c>
      <c r="W167" s="37">
        <f>IFERROR(IF(U167="","",U167*0.00866),"")</f>
        <v>0</v>
      </c>
      <c r="X167" s="57"/>
      <c r="Y167" s="58"/>
      <c r="AC167" s="62"/>
      <c r="AZ167" s="125" t="s">
        <v>71</v>
      </c>
    </row>
    <row r="168" spans="1:52" x14ac:dyDescent="0.2">
      <c r="A168" s="179"/>
      <c r="B168" s="180"/>
      <c r="C168" s="180"/>
      <c r="D168" s="180"/>
      <c r="E168" s="180"/>
      <c r="F168" s="180"/>
      <c r="G168" s="180"/>
      <c r="H168" s="180"/>
      <c r="I168" s="180"/>
      <c r="J168" s="180"/>
      <c r="K168" s="180"/>
      <c r="L168" s="181"/>
      <c r="M168" s="176" t="s">
        <v>64</v>
      </c>
      <c r="N168" s="177"/>
      <c r="O168" s="177"/>
      <c r="P168" s="177"/>
      <c r="Q168" s="177"/>
      <c r="R168" s="177"/>
      <c r="S168" s="178"/>
      <c r="T168" s="38" t="s">
        <v>63</v>
      </c>
      <c r="U168" s="168">
        <f>IFERROR(SUM(U167:U167),"0")</f>
        <v>0</v>
      </c>
      <c r="V168" s="168">
        <f>IFERROR(SUM(V167:V167),"0")</f>
        <v>0</v>
      </c>
      <c r="W168" s="168">
        <f>IFERROR(IF(W167="",0,W167),"0")</f>
        <v>0</v>
      </c>
      <c r="X168" s="169"/>
      <c r="Y168" s="169"/>
    </row>
    <row r="169" spans="1:52" x14ac:dyDescent="0.2">
      <c r="A169" s="180"/>
      <c r="B169" s="180"/>
      <c r="C169" s="180"/>
      <c r="D169" s="180"/>
      <c r="E169" s="180"/>
      <c r="F169" s="180"/>
      <c r="G169" s="180"/>
      <c r="H169" s="180"/>
      <c r="I169" s="180"/>
      <c r="J169" s="180"/>
      <c r="K169" s="180"/>
      <c r="L169" s="181"/>
      <c r="M169" s="176" t="s">
        <v>64</v>
      </c>
      <c r="N169" s="177"/>
      <c r="O169" s="177"/>
      <c r="P169" s="177"/>
      <c r="Q169" s="177"/>
      <c r="R169" s="177"/>
      <c r="S169" s="178"/>
      <c r="T169" s="38" t="s">
        <v>65</v>
      </c>
      <c r="U169" s="168">
        <f>IFERROR(SUMPRODUCT(U167:U167*H167:H167),"0")</f>
        <v>0</v>
      </c>
      <c r="V169" s="168">
        <f>IFERROR(SUMPRODUCT(V167:V167*H167:H167),"0")</f>
        <v>0</v>
      </c>
      <c r="W169" s="38"/>
      <c r="X169" s="169"/>
      <c r="Y169" s="169"/>
    </row>
    <row r="170" spans="1:52" ht="16.5" customHeight="1" x14ac:dyDescent="0.25">
      <c r="A170" s="204" t="s">
        <v>221</v>
      </c>
      <c r="B170" s="180"/>
      <c r="C170" s="180"/>
      <c r="D170" s="180"/>
      <c r="E170" s="180"/>
      <c r="F170" s="180"/>
      <c r="G170" s="180"/>
      <c r="H170" s="180"/>
      <c r="I170" s="180"/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62"/>
      <c r="Y170" s="162"/>
    </row>
    <row r="171" spans="1:52" ht="14.25" customHeight="1" x14ac:dyDescent="0.25">
      <c r="A171" s="195" t="s">
        <v>59</v>
      </c>
      <c r="B171" s="180"/>
      <c r="C171" s="180"/>
      <c r="D171" s="180"/>
      <c r="E171" s="180"/>
      <c r="F171" s="180"/>
      <c r="G171" s="180"/>
      <c r="H171" s="180"/>
      <c r="I171" s="180"/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61"/>
      <c r="Y171" s="161"/>
    </row>
    <row r="172" spans="1:52" ht="16.5" customHeight="1" x14ac:dyDescent="0.25">
      <c r="A172" s="55" t="s">
        <v>222</v>
      </c>
      <c r="B172" s="55" t="s">
        <v>223</v>
      </c>
      <c r="C172" s="32">
        <v>4301070871</v>
      </c>
      <c r="D172" s="187">
        <v>4607111036384</v>
      </c>
      <c r="E172" s="188"/>
      <c r="F172" s="165">
        <v>1</v>
      </c>
      <c r="G172" s="33">
        <v>5</v>
      </c>
      <c r="H172" s="165">
        <v>5</v>
      </c>
      <c r="I172" s="165">
        <v>5.2530000000000001</v>
      </c>
      <c r="J172" s="33">
        <v>144</v>
      </c>
      <c r="K172" s="34" t="s">
        <v>62</v>
      </c>
      <c r="L172" s="33">
        <v>90</v>
      </c>
      <c r="M172" s="22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190"/>
      <c r="O172" s="190"/>
      <c r="P172" s="190"/>
      <c r="Q172" s="188"/>
      <c r="R172" s="35"/>
      <c r="S172" s="35"/>
      <c r="T172" s="36" t="s">
        <v>63</v>
      </c>
      <c r="U172" s="166">
        <v>0</v>
      </c>
      <c r="V172" s="167">
        <f>IFERROR(IF(U172="","",U172),"")</f>
        <v>0</v>
      </c>
      <c r="W172" s="37">
        <f>IFERROR(IF(U172="","",U172*0.00866),"")</f>
        <v>0</v>
      </c>
      <c r="X172" s="57"/>
      <c r="Y172" s="58"/>
      <c r="AC172" s="62"/>
      <c r="AZ172" s="126" t="s">
        <v>1</v>
      </c>
    </row>
    <row r="173" spans="1:52" ht="27" customHeight="1" x14ac:dyDescent="0.25">
      <c r="A173" s="55" t="s">
        <v>224</v>
      </c>
      <c r="B173" s="55" t="s">
        <v>225</v>
      </c>
      <c r="C173" s="32">
        <v>4301070858</v>
      </c>
      <c r="D173" s="187">
        <v>4607111036193</v>
      </c>
      <c r="E173" s="188"/>
      <c r="F173" s="165">
        <v>1</v>
      </c>
      <c r="G173" s="33">
        <v>5</v>
      </c>
      <c r="H173" s="165">
        <v>5</v>
      </c>
      <c r="I173" s="165">
        <v>5.2750000000000004</v>
      </c>
      <c r="J173" s="33">
        <v>144</v>
      </c>
      <c r="K173" s="34" t="s">
        <v>62</v>
      </c>
      <c r="L173" s="33">
        <v>90</v>
      </c>
      <c r="M173" s="225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190"/>
      <c r="O173" s="190"/>
      <c r="P173" s="190"/>
      <c r="Q173" s="188"/>
      <c r="R173" s="35"/>
      <c r="S173" s="35"/>
      <c r="T173" s="36" t="s">
        <v>63</v>
      </c>
      <c r="U173" s="166">
        <v>8</v>
      </c>
      <c r="V173" s="167">
        <f>IFERROR(IF(U173="","",U173),"")</f>
        <v>8</v>
      </c>
      <c r="W173" s="37">
        <f>IFERROR(IF(U173="","",U173*0.00866),"")</f>
        <v>6.9279999999999994E-2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226</v>
      </c>
      <c r="B174" s="55" t="s">
        <v>227</v>
      </c>
      <c r="C174" s="32">
        <v>4301070827</v>
      </c>
      <c r="D174" s="187">
        <v>4607111036216</v>
      </c>
      <c r="E174" s="188"/>
      <c r="F174" s="165">
        <v>1</v>
      </c>
      <c r="G174" s="33">
        <v>5</v>
      </c>
      <c r="H174" s="165">
        <v>5</v>
      </c>
      <c r="I174" s="165">
        <v>5.266</v>
      </c>
      <c r="J174" s="33">
        <v>144</v>
      </c>
      <c r="K174" s="34" t="s">
        <v>62</v>
      </c>
      <c r="L174" s="33">
        <v>90</v>
      </c>
      <c r="M174" s="22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190"/>
      <c r="O174" s="190"/>
      <c r="P174" s="190"/>
      <c r="Q174" s="188"/>
      <c r="R174" s="35"/>
      <c r="S174" s="35"/>
      <c r="T174" s="36" t="s">
        <v>63</v>
      </c>
      <c r="U174" s="166">
        <v>90</v>
      </c>
      <c r="V174" s="167">
        <f>IFERROR(IF(U174="","",U174),"")</f>
        <v>90</v>
      </c>
      <c r="W174" s="37">
        <f>IFERROR(IF(U174="","",U174*0.00866),"")</f>
        <v>0.77939999999999998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228</v>
      </c>
      <c r="B175" s="55" t="s">
        <v>229</v>
      </c>
      <c r="C175" s="32">
        <v>4301070911</v>
      </c>
      <c r="D175" s="187">
        <v>4607111036278</v>
      </c>
      <c r="E175" s="188"/>
      <c r="F175" s="165">
        <v>1</v>
      </c>
      <c r="G175" s="33">
        <v>5</v>
      </c>
      <c r="H175" s="165">
        <v>5</v>
      </c>
      <c r="I175" s="165">
        <v>5.2830000000000004</v>
      </c>
      <c r="J175" s="33">
        <v>84</v>
      </c>
      <c r="K175" s="34" t="s">
        <v>62</v>
      </c>
      <c r="L175" s="33">
        <v>120</v>
      </c>
      <c r="M175" s="22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190"/>
      <c r="O175" s="190"/>
      <c r="P175" s="190"/>
      <c r="Q175" s="188"/>
      <c r="R175" s="35"/>
      <c r="S175" s="35"/>
      <c r="T175" s="36" t="s">
        <v>63</v>
      </c>
      <c r="U175" s="166">
        <v>0</v>
      </c>
      <c r="V175" s="167">
        <f>IFERROR(IF(U175="","",U175),"")</f>
        <v>0</v>
      </c>
      <c r="W175" s="37">
        <f>IFERROR(IF(U175="","",U175*0.0155),"")</f>
        <v>0</v>
      </c>
      <c r="X175" s="57"/>
      <c r="Y175" s="58"/>
      <c r="AC175" s="62"/>
      <c r="AZ175" s="129" t="s">
        <v>1</v>
      </c>
    </row>
    <row r="176" spans="1:52" x14ac:dyDescent="0.2">
      <c r="A176" s="179"/>
      <c r="B176" s="180"/>
      <c r="C176" s="180"/>
      <c r="D176" s="180"/>
      <c r="E176" s="180"/>
      <c r="F176" s="180"/>
      <c r="G176" s="180"/>
      <c r="H176" s="180"/>
      <c r="I176" s="180"/>
      <c r="J176" s="180"/>
      <c r="K176" s="180"/>
      <c r="L176" s="181"/>
      <c r="M176" s="176" t="s">
        <v>64</v>
      </c>
      <c r="N176" s="177"/>
      <c r="O176" s="177"/>
      <c r="P176" s="177"/>
      <c r="Q176" s="177"/>
      <c r="R176" s="177"/>
      <c r="S176" s="178"/>
      <c r="T176" s="38" t="s">
        <v>63</v>
      </c>
      <c r="U176" s="168">
        <f>IFERROR(SUM(U172:U175),"0")</f>
        <v>98</v>
      </c>
      <c r="V176" s="168">
        <f>IFERROR(SUM(V172:V175),"0")</f>
        <v>98</v>
      </c>
      <c r="W176" s="168">
        <f>IFERROR(IF(W172="",0,W172),"0")+IFERROR(IF(W173="",0,W173),"0")+IFERROR(IF(W174="",0,W174),"0")+IFERROR(IF(W175="",0,W175),"0")</f>
        <v>0.84867999999999999</v>
      </c>
      <c r="X176" s="169"/>
      <c r="Y176" s="169"/>
    </row>
    <row r="177" spans="1:52" x14ac:dyDescent="0.2">
      <c r="A177" s="180"/>
      <c r="B177" s="180"/>
      <c r="C177" s="180"/>
      <c r="D177" s="180"/>
      <c r="E177" s="180"/>
      <c r="F177" s="180"/>
      <c r="G177" s="180"/>
      <c r="H177" s="180"/>
      <c r="I177" s="180"/>
      <c r="J177" s="180"/>
      <c r="K177" s="180"/>
      <c r="L177" s="181"/>
      <c r="M177" s="176" t="s">
        <v>64</v>
      </c>
      <c r="N177" s="177"/>
      <c r="O177" s="177"/>
      <c r="P177" s="177"/>
      <c r="Q177" s="177"/>
      <c r="R177" s="177"/>
      <c r="S177" s="178"/>
      <c r="T177" s="38" t="s">
        <v>65</v>
      </c>
      <c r="U177" s="168">
        <f>IFERROR(SUMPRODUCT(U172:U175*H172:H175),"0")</f>
        <v>490</v>
      </c>
      <c r="V177" s="168">
        <f>IFERROR(SUMPRODUCT(V172:V175*H172:H175),"0")</f>
        <v>490</v>
      </c>
      <c r="W177" s="38"/>
      <c r="X177" s="169"/>
      <c r="Y177" s="169"/>
    </row>
    <row r="178" spans="1:52" ht="14.25" customHeight="1" x14ac:dyDescent="0.25">
      <c r="A178" s="195" t="s">
        <v>230</v>
      </c>
      <c r="B178" s="180"/>
      <c r="C178" s="180"/>
      <c r="D178" s="180"/>
      <c r="E178" s="180"/>
      <c r="F178" s="180"/>
      <c r="G178" s="180"/>
      <c r="H178" s="180"/>
      <c r="I178" s="180"/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61"/>
      <c r="Y178" s="161"/>
    </row>
    <row r="179" spans="1:52" ht="27" customHeight="1" x14ac:dyDescent="0.25">
      <c r="A179" s="55" t="s">
        <v>231</v>
      </c>
      <c r="B179" s="55" t="s">
        <v>232</v>
      </c>
      <c r="C179" s="32">
        <v>4301080153</v>
      </c>
      <c r="D179" s="187">
        <v>4607111036827</v>
      </c>
      <c r="E179" s="188"/>
      <c r="F179" s="165">
        <v>1</v>
      </c>
      <c r="G179" s="33">
        <v>5</v>
      </c>
      <c r="H179" s="165">
        <v>5</v>
      </c>
      <c r="I179" s="165">
        <v>5.2</v>
      </c>
      <c r="J179" s="33">
        <v>144</v>
      </c>
      <c r="K179" s="34" t="s">
        <v>62</v>
      </c>
      <c r="L179" s="33">
        <v>90</v>
      </c>
      <c r="M179" s="22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190"/>
      <c r="O179" s="190"/>
      <c r="P179" s="190"/>
      <c r="Q179" s="188"/>
      <c r="R179" s="35"/>
      <c r="S179" s="35"/>
      <c r="T179" s="36" t="s">
        <v>63</v>
      </c>
      <c r="U179" s="166">
        <v>30</v>
      </c>
      <c r="V179" s="167">
        <f>IFERROR(IF(U179="","",U179),"")</f>
        <v>30</v>
      </c>
      <c r="W179" s="37">
        <f>IFERROR(IF(U179="","",U179*0.00866),"")</f>
        <v>0.25979999999999998</v>
      </c>
      <c r="X179" s="57"/>
      <c r="Y179" s="58"/>
      <c r="AC179" s="62"/>
      <c r="AZ179" s="130" t="s">
        <v>1</v>
      </c>
    </row>
    <row r="180" spans="1:52" ht="27" customHeight="1" x14ac:dyDescent="0.25">
      <c r="A180" s="55" t="s">
        <v>233</v>
      </c>
      <c r="B180" s="55" t="s">
        <v>234</v>
      </c>
      <c r="C180" s="32">
        <v>4301080154</v>
      </c>
      <c r="D180" s="187">
        <v>4607111036834</v>
      </c>
      <c r="E180" s="188"/>
      <c r="F180" s="165">
        <v>1</v>
      </c>
      <c r="G180" s="33">
        <v>5</v>
      </c>
      <c r="H180" s="165">
        <v>5</v>
      </c>
      <c r="I180" s="165">
        <v>5.2530000000000001</v>
      </c>
      <c r="J180" s="33">
        <v>144</v>
      </c>
      <c r="K180" s="34" t="s">
        <v>62</v>
      </c>
      <c r="L180" s="33">
        <v>90</v>
      </c>
      <c r="M180" s="22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190"/>
      <c r="O180" s="190"/>
      <c r="P180" s="190"/>
      <c r="Q180" s="188"/>
      <c r="R180" s="35"/>
      <c r="S180" s="35"/>
      <c r="T180" s="36" t="s">
        <v>63</v>
      </c>
      <c r="U180" s="166">
        <v>0</v>
      </c>
      <c r="V180" s="167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x14ac:dyDescent="0.2">
      <c r="A181" s="179"/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1"/>
      <c r="M181" s="176" t="s">
        <v>64</v>
      </c>
      <c r="N181" s="177"/>
      <c r="O181" s="177"/>
      <c r="P181" s="177"/>
      <c r="Q181" s="177"/>
      <c r="R181" s="177"/>
      <c r="S181" s="178"/>
      <c r="T181" s="38" t="s">
        <v>63</v>
      </c>
      <c r="U181" s="168">
        <f>IFERROR(SUM(U179:U180),"0")</f>
        <v>30</v>
      </c>
      <c r="V181" s="168">
        <f>IFERROR(SUM(V179:V180),"0")</f>
        <v>30</v>
      </c>
      <c r="W181" s="168">
        <f>IFERROR(IF(W179="",0,W179),"0")+IFERROR(IF(W180="",0,W180),"0")</f>
        <v>0.25979999999999998</v>
      </c>
      <c r="X181" s="169"/>
      <c r="Y181" s="169"/>
    </row>
    <row r="182" spans="1:52" x14ac:dyDescent="0.2">
      <c r="A182" s="180"/>
      <c r="B182" s="180"/>
      <c r="C182" s="180"/>
      <c r="D182" s="180"/>
      <c r="E182" s="180"/>
      <c r="F182" s="180"/>
      <c r="G182" s="180"/>
      <c r="H182" s="180"/>
      <c r="I182" s="180"/>
      <c r="J182" s="180"/>
      <c r="K182" s="180"/>
      <c r="L182" s="181"/>
      <c r="M182" s="176" t="s">
        <v>64</v>
      </c>
      <c r="N182" s="177"/>
      <c r="O182" s="177"/>
      <c r="P182" s="177"/>
      <c r="Q182" s="177"/>
      <c r="R182" s="177"/>
      <c r="S182" s="178"/>
      <c r="T182" s="38" t="s">
        <v>65</v>
      </c>
      <c r="U182" s="168">
        <f>IFERROR(SUMPRODUCT(U179:U180*H179:H180),"0")</f>
        <v>150</v>
      </c>
      <c r="V182" s="168">
        <f>IFERROR(SUMPRODUCT(V179:V180*H179:H180),"0")</f>
        <v>150</v>
      </c>
      <c r="W182" s="38"/>
      <c r="X182" s="169"/>
      <c r="Y182" s="169"/>
    </row>
    <row r="183" spans="1:52" ht="27.75" customHeight="1" x14ac:dyDescent="0.2">
      <c r="A183" s="206" t="s">
        <v>235</v>
      </c>
      <c r="B183" s="207"/>
      <c r="C183" s="207"/>
      <c r="D183" s="207"/>
      <c r="E183" s="207"/>
      <c r="F183" s="207"/>
      <c r="G183" s="207"/>
      <c r="H183" s="207"/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7"/>
      <c r="W183" s="207"/>
      <c r="X183" s="49"/>
      <c r="Y183" s="49"/>
    </row>
    <row r="184" spans="1:52" ht="16.5" customHeight="1" x14ac:dyDescent="0.25">
      <c r="A184" s="204" t="s">
        <v>236</v>
      </c>
      <c r="B184" s="180"/>
      <c r="C184" s="180"/>
      <c r="D184" s="180"/>
      <c r="E184" s="180"/>
      <c r="F184" s="180"/>
      <c r="G184" s="180"/>
      <c r="H184" s="180"/>
      <c r="I184" s="180"/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62"/>
      <c r="Y184" s="162"/>
    </row>
    <row r="185" spans="1:52" ht="14.25" customHeight="1" x14ac:dyDescent="0.25">
      <c r="A185" s="195" t="s">
        <v>68</v>
      </c>
      <c r="B185" s="180"/>
      <c r="C185" s="180"/>
      <c r="D185" s="180"/>
      <c r="E185" s="180"/>
      <c r="F185" s="180"/>
      <c r="G185" s="180"/>
      <c r="H185" s="180"/>
      <c r="I185" s="180"/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61"/>
      <c r="Y185" s="161"/>
    </row>
    <row r="186" spans="1:52" ht="16.5" customHeight="1" x14ac:dyDescent="0.25">
      <c r="A186" s="55" t="s">
        <v>237</v>
      </c>
      <c r="B186" s="55" t="s">
        <v>238</v>
      </c>
      <c r="C186" s="32">
        <v>4301132048</v>
      </c>
      <c r="D186" s="187">
        <v>4607111035721</v>
      </c>
      <c r="E186" s="188"/>
      <c r="F186" s="165">
        <v>0.25</v>
      </c>
      <c r="G186" s="33">
        <v>12</v>
      </c>
      <c r="H186" s="165">
        <v>3</v>
      </c>
      <c r="I186" s="165">
        <v>3.3879999999999999</v>
      </c>
      <c r="J186" s="33">
        <v>70</v>
      </c>
      <c r="K186" s="34" t="s">
        <v>62</v>
      </c>
      <c r="L186" s="33">
        <v>180</v>
      </c>
      <c r="M186" s="22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190"/>
      <c r="O186" s="190"/>
      <c r="P186" s="190"/>
      <c r="Q186" s="188"/>
      <c r="R186" s="35"/>
      <c r="S186" s="35"/>
      <c r="T186" s="36" t="s">
        <v>63</v>
      </c>
      <c r="U186" s="166">
        <v>75</v>
      </c>
      <c r="V186" s="167">
        <f>IFERROR(IF(U186="","",U186),"")</f>
        <v>75</v>
      </c>
      <c r="W186" s="37">
        <f>IFERROR(IF(U186="","",U186*0.01788),"")</f>
        <v>1.341</v>
      </c>
      <c r="X186" s="57"/>
      <c r="Y186" s="58"/>
      <c r="AC186" s="62"/>
      <c r="AZ186" s="132" t="s">
        <v>71</v>
      </c>
    </row>
    <row r="187" spans="1:52" ht="27" customHeight="1" x14ac:dyDescent="0.25">
      <c r="A187" s="55" t="s">
        <v>239</v>
      </c>
      <c r="B187" s="55" t="s">
        <v>240</v>
      </c>
      <c r="C187" s="32">
        <v>4301132046</v>
      </c>
      <c r="D187" s="187">
        <v>4607111035691</v>
      </c>
      <c r="E187" s="188"/>
      <c r="F187" s="165">
        <v>0.25</v>
      </c>
      <c r="G187" s="33">
        <v>12</v>
      </c>
      <c r="H187" s="165">
        <v>3</v>
      </c>
      <c r="I187" s="165">
        <v>3.3879999999999999</v>
      </c>
      <c r="J187" s="33">
        <v>70</v>
      </c>
      <c r="K187" s="34" t="s">
        <v>62</v>
      </c>
      <c r="L187" s="33">
        <v>180</v>
      </c>
      <c r="M187" s="22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190"/>
      <c r="O187" s="190"/>
      <c r="P187" s="190"/>
      <c r="Q187" s="188"/>
      <c r="R187" s="35"/>
      <c r="S187" s="35"/>
      <c r="T187" s="36" t="s">
        <v>63</v>
      </c>
      <c r="U187" s="166">
        <v>60</v>
      </c>
      <c r="V187" s="167">
        <f>IFERROR(IF(U187="","",U187),"")</f>
        <v>60</v>
      </c>
      <c r="W187" s="37">
        <f>IFERROR(IF(U187="","",U187*0.01788),"")</f>
        <v>1.0728</v>
      </c>
      <c r="X187" s="57"/>
      <c r="Y187" s="58"/>
      <c r="AC187" s="62"/>
      <c r="AZ187" s="133" t="s">
        <v>71</v>
      </c>
    </row>
    <row r="188" spans="1:52" x14ac:dyDescent="0.2">
      <c r="A188" s="179"/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L188" s="181"/>
      <c r="M188" s="176" t="s">
        <v>64</v>
      </c>
      <c r="N188" s="177"/>
      <c r="O188" s="177"/>
      <c r="P188" s="177"/>
      <c r="Q188" s="177"/>
      <c r="R188" s="177"/>
      <c r="S188" s="178"/>
      <c r="T188" s="38" t="s">
        <v>63</v>
      </c>
      <c r="U188" s="168">
        <f>IFERROR(SUM(U186:U187),"0")</f>
        <v>135</v>
      </c>
      <c r="V188" s="168">
        <f>IFERROR(SUM(V186:V187),"0")</f>
        <v>135</v>
      </c>
      <c r="W188" s="168">
        <f>IFERROR(IF(W186="",0,W186),"0")+IFERROR(IF(W187="",0,W187),"0")</f>
        <v>2.4138000000000002</v>
      </c>
      <c r="X188" s="169"/>
      <c r="Y188" s="169"/>
    </row>
    <row r="189" spans="1:52" x14ac:dyDescent="0.2">
      <c r="A189" s="180"/>
      <c r="B189" s="180"/>
      <c r="C189" s="180"/>
      <c r="D189" s="180"/>
      <c r="E189" s="180"/>
      <c r="F189" s="180"/>
      <c r="G189" s="180"/>
      <c r="H189" s="180"/>
      <c r="I189" s="180"/>
      <c r="J189" s="180"/>
      <c r="K189" s="180"/>
      <c r="L189" s="181"/>
      <c r="M189" s="176" t="s">
        <v>64</v>
      </c>
      <c r="N189" s="177"/>
      <c r="O189" s="177"/>
      <c r="P189" s="177"/>
      <c r="Q189" s="177"/>
      <c r="R189" s="177"/>
      <c r="S189" s="178"/>
      <c r="T189" s="38" t="s">
        <v>65</v>
      </c>
      <c r="U189" s="168">
        <f>IFERROR(SUMPRODUCT(U186:U187*H186:H187),"0")</f>
        <v>405</v>
      </c>
      <c r="V189" s="168">
        <f>IFERROR(SUMPRODUCT(V186:V187*H186:H187),"0")</f>
        <v>405</v>
      </c>
      <c r="W189" s="38"/>
      <c r="X189" s="169"/>
      <c r="Y189" s="169"/>
    </row>
    <row r="190" spans="1:52" ht="16.5" customHeight="1" x14ac:dyDescent="0.25">
      <c r="A190" s="204" t="s">
        <v>241</v>
      </c>
      <c r="B190" s="180"/>
      <c r="C190" s="180"/>
      <c r="D190" s="180"/>
      <c r="E190" s="180"/>
      <c r="F190" s="180"/>
      <c r="G190" s="180"/>
      <c r="H190" s="180"/>
      <c r="I190" s="180"/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62"/>
      <c r="Y190" s="162"/>
    </row>
    <row r="191" spans="1:52" ht="14.25" customHeight="1" x14ac:dyDescent="0.25">
      <c r="A191" s="195" t="s">
        <v>241</v>
      </c>
      <c r="B191" s="180"/>
      <c r="C191" s="180"/>
      <c r="D191" s="180"/>
      <c r="E191" s="180"/>
      <c r="F191" s="180"/>
      <c r="G191" s="180"/>
      <c r="H191" s="180"/>
      <c r="I191" s="180"/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61"/>
      <c r="Y191" s="161"/>
    </row>
    <row r="192" spans="1:52" ht="27" customHeight="1" x14ac:dyDescent="0.25">
      <c r="A192" s="55" t="s">
        <v>242</v>
      </c>
      <c r="B192" s="55" t="s">
        <v>243</v>
      </c>
      <c r="C192" s="32">
        <v>4301133002</v>
      </c>
      <c r="D192" s="187">
        <v>4607111035783</v>
      </c>
      <c r="E192" s="188"/>
      <c r="F192" s="165">
        <v>0.2</v>
      </c>
      <c r="G192" s="33">
        <v>8</v>
      </c>
      <c r="H192" s="165">
        <v>1.6</v>
      </c>
      <c r="I192" s="165">
        <v>2.12</v>
      </c>
      <c r="J192" s="33">
        <v>72</v>
      </c>
      <c r="K192" s="34" t="s">
        <v>62</v>
      </c>
      <c r="L192" s="33">
        <v>180</v>
      </c>
      <c r="M192" s="21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190"/>
      <c r="O192" s="190"/>
      <c r="P192" s="190"/>
      <c r="Q192" s="188"/>
      <c r="R192" s="35"/>
      <c r="S192" s="35"/>
      <c r="T192" s="36" t="s">
        <v>63</v>
      </c>
      <c r="U192" s="166">
        <v>0</v>
      </c>
      <c r="V192" s="167">
        <f>IFERROR(IF(U192="","",U192),"")</f>
        <v>0</v>
      </c>
      <c r="W192" s="37">
        <f>IFERROR(IF(U192="","",U192*0.01157),"")</f>
        <v>0</v>
      </c>
      <c r="X192" s="57"/>
      <c r="Y192" s="58"/>
      <c r="AC192" s="62"/>
      <c r="AZ192" s="134" t="s">
        <v>71</v>
      </c>
    </row>
    <row r="193" spans="1:52" x14ac:dyDescent="0.2">
      <c r="A193" s="179"/>
      <c r="B193" s="180"/>
      <c r="C193" s="180"/>
      <c r="D193" s="180"/>
      <c r="E193" s="180"/>
      <c r="F193" s="180"/>
      <c r="G193" s="180"/>
      <c r="H193" s="180"/>
      <c r="I193" s="180"/>
      <c r="J193" s="180"/>
      <c r="K193" s="180"/>
      <c r="L193" s="181"/>
      <c r="M193" s="176" t="s">
        <v>64</v>
      </c>
      <c r="N193" s="177"/>
      <c r="O193" s="177"/>
      <c r="P193" s="177"/>
      <c r="Q193" s="177"/>
      <c r="R193" s="177"/>
      <c r="S193" s="178"/>
      <c r="T193" s="38" t="s">
        <v>63</v>
      </c>
      <c r="U193" s="168">
        <f>IFERROR(SUM(U192:U192),"0")</f>
        <v>0</v>
      </c>
      <c r="V193" s="168">
        <f>IFERROR(SUM(V192:V192),"0")</f>
        <v>0</v>
      </c>
      <c r="W193" s="168">
        <f>IFERROR(IF(W192="",0,W192),"0")</f>
        <v>0</v>
      </c>
      <c r="X193" s="169"/>
      <c r="Y193" s="169"/>
    </row>
    <row r="194" spans="1:52" x14ac:dyDescent="0.2">
      <c r="A194" s="180"/>
      <c r="B194" s="180"/>
      <c r="C194" s="180"/>
      <c r="D194" s="180"/>
      <c r="E194" s="180"/>
      <c r="F194" s="180"/>
      <c r="G194" s="180"/>
      <c r="H194" s="180"/>
      <c r="I194" s="180"/>
      <c r="J194" s="180"/>
      <c r="K194" s="180"/>
      <c r="L194" s="181"/>
      <c r="M194" s="176" t="s">
        <v>64</v>
      </c>
      <c r="N194" s="177"/>
      <c r="O194" s="177"/>
      <c r="P194" s="177"/>
      <c r="Q194" s="177"/>
      <c r="R194" s="177"/>
      <c r="S194" s="178"/>
      <c r="T194" s="38" t="s">
        <v>65</v>
      </c>
      <c r="U194" s="168">
        <f>IFERROR(SUMPRODUCT(U192:U192*H192:H192),"0")</f>
        <v>0</v>
      </c>
      <c r="V194" s="168">
        <f>IFERROR(SUMPRODUCT(V192:V192*H192:H192),"0")</f>
        <v>0</v>
      </c>
      <c r="W194" s="38"/>
      <c r="X194" s="169"/>
      <c r="Y194" s="169"/>
    </row>
    <row r="195" spans="1:52" ht="16.5" customHeight="1" x14ac:dyDescent="0.25">
      <c r="A195" s="204" t="s">
        <v>235</v>
      </c>
      <c r="B195" s="180"/>
      <c r="C195" s="180"/>
      <c r="D195" s="180"/>
      <c r="E195" s="180"/>
      <c r="F195" s="180"/>
      <c r="G195" s="180"/>
      <c r="H195" s="180"/>
      <c r="I195" s="180"/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62"/>
      <c r="Y195" s="162"/>
    </row>
    <row r="196" spans="1:52" ht="14.25" customHeight="1" x14ac:dyDescent="0.25">
      <c r="A196" s="195" t="s">
        <v>244</v>
      </c>
      <c r="B196" s="180"/>
      <c r="C196" s="180"/>
      <c r="D196" s="180"/>
      <c r="E196" s="180"/>
      <c r="F196" s="180"/>
      <c r="G196" s="180"/>
      <c r="H196" s="180"/>
      <c r="I196" s="180"/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61"/>
      <c r="Y196" s="161"/>
    </row>
    <row r="197" spans="1:52" ht="27" customHeight="1" x14ac:dyDescent="0.25">
      <c r="A197" s="55" t="s">
        <v>245</v>
      </c>
      <c r="B197" s="55" t="s">
        <v>246</v>
      </c>
      <c r="C197" s="32">
        <v>4301051319</v>
      </c>
      <c r="D197" s="187">
        <v>4680115881204</v>
      </c>
      <c r="E197" s="188"/>
      <c r="F197" s="165">
        <v>0.33</v>
      </c>
      <c r="G197" s="33">
        <v>6</v>
      </c>
      <c r="H197" s="165">
        <v>1.98</v>
      </c>
      <c r="I197" s="165">
        <v>2.246</v>
      </c>
      <c r="J197" s="33">
        <v>156</v>
      </c>
      <c r="K197" s="34" t="s">
        <v>247</v>
      </c>
      <c r="L197" s="33">
        <v>365</v>
      </c>
      <c r="M197" s="217" t="s">
        <v>248</v>
      </c>
      <c r="N197" s="190"/>
      <c r="O197" s="190"/>
      <c r="P197" s="190"/>
      <c r="Q197" s="188"/>
      <c r="R197" s="35"/>
      <c r="S197" s="35"/>
      <c r="T197" s="36" t="s">
        <v>63</v>
      </c>
      <c r="U197" s="166">
        <v>0</v>
      </c>
      <c r="V197" s="167">
        <f>IFERROR(IF(U197="","",U197),"")</f>
        <v>0</v>
      </c>
      <c r="W197" s="37">
        <f>IFERROR(IF(U197="","",U197*0.00753),"")</f>
        <v>0</v>
      </c>
      <c r="X197" s="57"/>
      <c r="Y197" s="58"/>
      <c r="AC197" s="62"/>
      <c r="AZ197" s="135" t="s">
        <v>249</v>
      </c>
    </row>
    <row r="198" spans="1:52" x14ac:dyDescent="0.2">
      <c r="A198" s="179"/>
      <c r="B198" s="180"/>
      <c r="C198" s="180"/>
      <c r="D198" s="180"/>
      <c r="E198" s="180"/>
      <c r="F198" s="180"/>
      <c r="G198" s="180"/>
      <c r="H198" s="180"/>
      <c r="I198" s="180"/>
      <c r="J198" s="180"/>
      <c r="K198" s="180"/>
      <c r="L198" s="181"/>
      <c r="M198" s="176" t="s">
        <v>64</v>
      </c>
      <c r="N198" s="177"/>
      <c r="O198" s="177"/>
      <c r="P198" s="177"/>
      <c r="Q198" s="177"/>
      <c r="R198" s="177"/>
      <c r="S198" s="178"/>
      <c r="T198" s="38" t="s">
        <v>63</v>
      </c>
      <c r="U198" s="168">
        <f>IFERROR(SUM(U197:U197),"0")</f>
        <v>0</v>
      </c>
      <c r="V198" s="168">
        <f>IFERROR(SUM(V197:V197),"0")</f>
        <v>0</v>
      </c>
      <c r="W198" s="168">
        <f>IFERROR(IF(W197="",0,W197),"0")</f>
        <v>0</v>
      </c>
      <c r="X198" s="169"/>
      <c r="Y198" s="169"/>
    </row>
    <row r="199" spans="1:52" x14ac:dyDescent="0.2">
      <c r="A199" s="180"/>
      <c r="B199" s="180"/>
      <c r="C199" s="180"/>
      <c r="D199" s="180"/>
      <c r="E199" s="180"/>
      <c r="F199" s="180"/>
      <c r="G199" s="180"/>
      <c r="H199" s="180"/>
      <c r="I199" s="180"/>
      <c r="J199" s="180"/>
      <c r="K199" s="180"/>
      <c r="L199" s="181"/>
      <c r="M199" s="176" t="s">
        <v>64</v>
      </c>
      <c r="N199" s="177"/>
      <c r="O199" s="177"/>
      <c r="P199" s="177"/>
      <c r="Q199" s="177"/>
      <c r="R199" s="177"/>
      <c r="S199" s="178"/>
      <c r="T199" s="38" t="s">
        <v>65</v>
      </c>
      <c r="U199" s="168">
        <f>IFERROR(SUMPRODUCT(U197:U197*H197:H197),"0")</f>
        <v>0</v>
      </c>
      <c r="V199" s="168">
        <f>IFERROR(SUMPRODUCT(V197:V197*H197:H197),"0")</f>
        <v>0</v>
      </c>
      <c r="W199" s="38"/>
      <c r="X199" s="169"/>
      <c r="Y199" s="169"/>
    </row>
    <row r="200" spans="1:52" ht="27.75" customHeight="1" x14ac:dyDescent="0.2">
      <c r="A200" s="206" t="s">
        <v>250</v>
      </c>
      <c r="B200" s="207"/>
      <c r="C200" s="207"/>
      <c r="D200" s="207"/>
      <c r="E200" s="207"/>
      <c r="F200" s="207"/>
      <c r="G200" s="207"/>
      <c r="H200" s="207"/>
      <c r="I200" s="207"/>
      <c r="J200" s="207"/>
      <c r="K200" s="207"/>
      <c r="L200" s="207"/>
      <c r="M200" s="207"/>
      <c r="N200" s="207"/>
      <c r="O200" s="207"/>
      <c r="P200" s="207"/>
      <c r="Q200" s="207"/>
      <c r="R200" s="207"/>
      <c r="S200" s="207"/>
      <c r="T200" s="207"/>
      <c r="U200" s="207"/>
      <c r="V200" s="207"/>
      <c r="W200" s="207"/>
      <c r="X200" s="49"/>
      <c r="Y200" s="49"/>
    </row>
    <row r="201" spans="1:52" ht="16.5" customHeight="1" x14ac:dyDescent="0.25">
      <c r="A201" s="204" t="s">
        <v>251</v>
      </c>
      <c r="B201" s="180"/>
      <c r="C201" s="180"/>
      <c r="D201" s="180"/>
      <c r="E201" s="180"/>
      <c r="F201" s="180"/>
      <c r="G201" s="180"/>
      <c r="H201" s="180"/>
      <c r="I201" s="180"/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62"/>
      <c r="Y201" s="162"/>
    </row>
    <row r="202" spans="1:52" ht="14.25" customHeight="1" x14ac:dyDescent="0.25">
      <c r="A202" s="195" t="s">
        <v>59</v>
      </c>
      <c r="B202" s="180"/>
      <c r="C202" s="180"/>
      <c r="D202" s="180"/>
      <c r="E202" s="180"/>
      <c r="F202" s="180"/>
      <c r="G202" s="180"/>
      <c r="H202" s="180"/>
      <c r="I202" s="180"/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61"/>
      <c r="Y202" s="161"/>
    </row>
    <row r="203" spans="1:52" ht="27" customHeight="1" x14ac:dyDescent="0.25">
      <c r="A203" s="55" t="s">
        <v>252</v>
      </c>
      <c r="B203" s="55" t="s">
        <v>253</v>
      </c>
      <c r="C203" s="32">
        <v>4301070948</v>
      </c>
      <c r="D203" s="187">
        <v>4607111037022</v>
      </c>
      <c r="E203" s="188"/>
      <c r="F203" s="165">
        <v>0.7</v>
      </c>
      <c r="G203" s="33">
        <v>8</v>
      </c>
      <c r="H203" s="165">
        <v>5.6</v>
      </c>
      <c r="I203" s="165">
        <v>5.87</v>
      </c>
      <c r="J203" s="33">
        <v>84</v>
      </c>
      <c r="K203" s="34" t="s">
        <v>62</v>
      </c>
      <c r="L203" s="33">
        <v>180</v>
      </c>
      <c r="M203" s="218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190"/>
      <c r="O203" s="190"/>
      <c r="P203" s="190"/>
      <c r="Q203" s="188"/>
      <c r="R203" s="35"/>
      <c r="S203" s="35"/>
      <c r="T203" s="36" t="s">
        <v>63</v>
      </c>
      <c r="U203" s="166">
        <v>150</v>
      </c>
      <c r="V203" s="167">
        <f>IFERROR(IF(U203="","",U203),"")</f>
        <v>150</v>
      </c>
      <c r="W203" s="37">
        <f>IFERROR(IF(U203="","",U203*0.0155),"")</f>
        <v>2.3250000000000002</v>
      </c>
      <c r="X203" s="57"/>
      <c r="Y203" s="58"/>
      <c r="AC203" s="62"/>
      <c r="AZ203" s="136" t="s">
        <v>1</v>
      </c>
    </row>
    <row r="204" spans="1:52" x14ac:dyDescent="0.2">
      <c r="A204" s="179"/>
      <c r="B204" s="180"/>
      <c r="C204" s="180"/>
      <c r="D204" s="180"/>
      <c r="E204" s="180"/>
      <c r="F204" s="180"/>
      <c r="G204" s="180"/>
      <c r="H204" s="180"/>
      <c r="I204" s="180"/>
      <c r="J204" s="180"/>
      <c r="K204" s="180"/>
      <c r="L204" s="181"/>
      <c r="M204" s="176" t="s">
        <v>64</v>
      </c>
      <c r="N204" s="177"/>
      <c r="O204" s="177"/>
      <c r="P204" s="177"/>
      <c r="Q204" s="177"/>
      <c r="R204" s="177"/>
      <c r="S204" s="178"/>
      <c r="T204" s="38" t="s">
        <v>63</v>
      </c>
      <c r="U204" s="168">
        <f>IFERROR(SUM(U203:U203),"0")</f>
        <v>150</v>
      </c>
      <c r="V204" s="168">
        <f>IFERROR(SUM(V203:V203),"0")</f>
        <v>150</v>
      </c>
      <c r="W204" s="168">
        <f>IFERROR(IF(W203="",0,W203),"0")</f>
        <v>2.3250000000000002</v>
      </c>
      <c r="X204" s="169"/>
      <c r="Y204" s="169"/>
    </row>
    <row r="205" spans="1:52" x14ac:dyDescent="0.2">
      <c r="A205" s="180"/>
      <c r="B205" s="180"/>
      <c r="C205" s="180"/>
      <c r="D205" s="180"/>
      <c r="E205" s="180"/>
      <c r="F205" s="180"/>
      <c r="G205" s="180"/>
      <c r="H205" s="180"/>
      <c r="I205" s="180"/>
      <c r="J205" s="180"/>
      <c r="K205" s="180"/>
      <c r="L205" s="181"/>
      <c r="M205" s="176" t="s">
        <v>64</v>
      </c>
      <c r="N205" s="177"/>
      <c r="O205" s="177"/>
      <c r="P205" s="177"/>
      <c r="Q205" s="177"/>
      <c r="R205" s="177"/>
      <c r="S205" s="178"/>
      <c r="T205" s="38" t="s">
        <v>65</v>
      </c>
      <c r="U205" s="168">
        <f>IFERROR(SUMPRODUCT(U203:U203*H203:H203),"0")</f>
        <v>840</v>
      </c>
      <c r="V205" s="168">
        <f>IFERROR(SUMPRODUCT(V203:V203*H203:H203),"0")</f>
        <v>840</v>
      </c>
      <c r="W205" s="38"/>
      <c r="X205" s="169"/>
      <c r="Y205" s="169"/>
    </row>
    <row r="206" spans="1:52" ht="16.5" customHeight="1" x14ac:dyDescent="0.25">
      <c r="A206" s="204" t="s">
        <v>254</v>
      </c>
      <c r="B206" s="180"/>
      <c r="C206" s="180"/>
      <c r="D206" s="180"/>
      <c r="E206" s="180"/>
      <c r="F206" s="180"/>
      <c r="G206" s="180"/>
      <c r="H206" s="180"/>
      <c r="I206" s="180"/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62"/>
      <c r="Y206" s="162"/>
    </row>
    <row r="207" spans="1:52" ht="14.25" customHeight="1" x14ac:dyDescent="0.25">
      <c r="A207" s="195" t="s">
        <v>59</v>
      </c>
      <c r="B207" s="180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61"/>
      <c r="Y207" s="161"/>
    </row>
    <row r="208" spans="1:52" ht="27" customHeight="1" x14ac:dyDescent="0.25">
      <c r="A208" s="55" t="s">
        <v>255</v>
      </c>
      <c r="B208" s="55" t="s">
        <v>256</v>
      </c>
      <c r="C208" s="32">
        <v>4301070915</v>
      </c>
      <c r="D208" s="187">
        <v>4607111035882</v>
      </c>
      <c r="E208" s="188"/>
      <c r="F208" s="165">
        <v>0.43</v>
      </c>
      <c r="G208" s="33">
        <v>16</v>
      </c>
      <c r="H208" s="165">
        <v>6.88</v>
      </c>
      <c r="I208" s="165">
        <v>7.19</v>
      </c>
      <c r="J208" s="33">
        <v>84</v>
      </c>
      <c r="K208" s="34" t="s">
        <v>62</v>
      </c>
      <c r="L208" s="33">
        <v>180</v>
      </c>
      <c r="M208" s="21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8" s="190"/>
      <c r="O208" s="190"/>
      <c r="P208" s="190"/>
      <c r="Q208" s="188"/>
      <c r="R208" s="35"/>
      <c r="S208" s="35"/>
      <c r="T208" s="36" t="s">
        <v>63</v>
      </c>
      <c r="U208" s="166">
        <v>0</v>
      </c>
      <c r="V208" s="167">
        <f>IFERROR(IF(U208="","",U208),"")</f>
        <v>0</v>
      </c>
      <c r="W208" s="37">
        <f>IFERROR(IF(U208="","",U208*0.0155),"")</f>
        <v>0</v>
      </c>
      <c r="X208" s="57"/>
      <c r="Y208" s="58"/>
      <c r="AC208" s="62"/>
      <c r="AZ208" s="137" t="s">
        <v>1</v>
      </c>
    </row>
    <row r="209" spans="1:52" ht="27" customHeight="1" x14ac:dyDescent="0.25">
      <c r="A209" s="55" t="s">
        <v>257</v>
      </c>
      <c r="B209" s="55" t="s">
        <v>258</v>
      </c>
      <c r="C209" s="32">
        <v>4301070921</v>
      </c>
      <c r="D209" s="187">
        <v>4607111035905</v>
      </c>
      <c r="E209" s="188"/>
      <c r="F209" s="165">
        <v>0.9</v>
      </c>
      <c r="G209" s="33">
        <v>8</v>
      </c>
      <c r="H209" s="165">
        <v>7.2</v>
      </c>
      <c r="I209" s="165">
        <v>7.47</v>
      </c>
      <c r="J209" s="33">
        <v>84</v>
      </c>
      <c r="K209" s="34" t="s">
        <v>62</v>
      </c>
      <c r="L209" s="33">
        <v>180</v>
      </c>
      <c r="M209" s="21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09" s="190"/>
      <c r="O209" s="190"/>
      <c r="P209" s="190"/>
      <c r="Q209" s="188"/>
      <c r="R209" s="35"/>
      <c r="S209" s="35"/>
      <c r="T209" s="36" t="s">
        <v>63</v>
      </c>
      <c r="U209" s="166">
        <v>0</v>
      </c>
      <c r="V209" s="167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259</v>
      </c>
      <c r="B210" s="55" t="s">
        <v>260</v>
      </c>
      <c r="C210" s="32">
        <v>4301070917</v>
      </c>
      <c r="D210" s="187">
        <v>4607111035912</v>
      </c>
      <c r="E210" s="188"/>
      <c r="F210" s="165">
        <v>0.43</v>
      </c>
      <c r="G210" s="33">
        <v>16</v>
      </c>
      <c r="H210" s="165">
        <v>6.88</v>
      </c>
      <c r="I210" s="165">
        <v>7.19</v>
      </c>
      <c r="J210" s="33">
        <v>84</v>
      </c>
      <c r="K210" s="34" t="s">
        <v>62</v>
      </c>
      <c r="L210" s="33">
        <v>180</v>
      </c>
      <c r="M210" s="21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0" s="190"/>
      <c r="O210" s="190"/>
      <c r="P210" s="190"/>
      <c r="Q210" s="188"/>
      <c r="R210" s="35"/>
      <c r="S210" s="35"/>
      <c r="T210" s="36" t="s">
        <v>63</v>
      </c>
      <c r="U210" s="166">
        <v>0</v>
      </c>
      <c r="V210" s="167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261</v>
      </c>
      <c r="B211" s="55" t="s">
        <v>262</v>
      </c>
      <c r="C211" s="32">
        <v>4301070920</v>
      </c>
      <c r="D211" s="187">
        <v>4607111035929</v>
      </c>
      <c r="E211" s="188"/>
      <c r="F211" s="165">
        <v>0.9</v>
      </c>
      <c r="G211" s="33">
        <v>8</v>
      </c>
      <c r="H211" s="165">
        <v>7.2</v>
      </c>
      <c r="I211" s="165">
        <v>7.47</v>
      </c>
      <c r="J211" s="33">
        <v>84</v>
      </c>
      <c r="K211" s="34" t="s">
        <v>62</v>
      </c>
      <c r="L211" s="33">
        <v>180</v>
      </c>
      <c r="M211" s="2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1" s="190"/>
      <c r="O211" s="190"/>
      <c r="P211" s="190"/>
      <c r="Q211" s="188"/>
      <c r="R211" s="35"/>
      <c r="S211" s="35"/>
      <c r="T211" s="36" t="s">
        <v>63</v>
      </c>
      <c r="U211" s="166">
        <v>35</v>
      </c>
      <c r="V211" s="167">
        <f>IFERROR(IF(U211="","",U211),"")</f>
        <v>35</v>
      </c>
      <c r="W211" s="37">
        <f>IFERROR(IF(U211="","",U211*0.0155),"")</f>
        <v>0.54249999999999998</v>
      </c>
      <c r="X211" s="57"/>
      <c r="Y211" s="58"/>
      <c r="AC211" s="62"/>
      <c r="AZ211" s="140" t="s">
        <v>1</v>
      </c>
    </row>
    <row r="212" spans="1:52" x14ac:dyDescent="0.2">
      <c r="A212" s="179"/>
      <c r="B212" s="180"/>
      <c r="C212" s="180"/>
      <c r="D212" s="180"/>
      <c r="E212" s="180"/>
      <c r="F212" s="180"/>
      <c r="G212" s="180"/>
      <c r="H212" s="180"/>
      <c r="I212" s="180"/>
      <c r="J212" s="180"/>
      <c r="K212" s="180"/>
      <c r="L212" s="181"/>
      <c r="M212" s="176" t="s">
        <v>64</v>
      </c>
      <c r="N212" s="177"/>
      <c r="O212" s="177"/>
      <c r="P212" s="177"/>
      <c r="Q212" s="177"/>
      <c r="R212" s="177"/>
      <c r="S212" s="178"/>
      <c r="T212" s="38" t="s">
        <v>63</v>
      </c>
      <c r="U212" s="168">
        <f>IFERROR(SUM(U208:U211),"0")</f>
        <v>35</v>
      </c>
      <c r="V212" s="168">
        <f>IFERROR(SUM(V208:V211),"0")</f>
        <v>35</v>
      </c>
      <c r="W212" s="168">
        <f>IFERROR(IF(W208="",0,W208),"0")+IFERROR(IF(W209="",0,W209),"0")+IFERROR(IF(W210="",0,W210),"0")+IFERROR(IF(W211="",0,W211),"0")</f>
        <v>0.54249999999999998</v>
      </c>
      <c r="X212" s="169"/>
      <c r="Y212" s="169"/>
    </row>
    <row r="213" spans="1:52" x14ac:dyDescent="0.2">
      <c r="A213" s="180"/>
      <c r="B213" s="180"/>
      <c r="C213" s="180"/>
      <c r="D213" s="180"/>
      <c r="E213" s="180"/>
      <c r="F213" s="180"/>
      <c r="G213" s="180"/>
      <c r="H213" s="180"/>
      <c r="I213" s="180"/>
      <c r="J213" s="180"/>
      <c r="K213" s="180"/>
      <c r="L213" s="181"/>
      <c r="M213" s="176" t="s">
        <v>64</v>
      </c>
      <c r="N213" s="177"/>
      <c r="O213" s="177"/>
      <c r="P213" s="177"/>
      <c r="Q213" s="177"/>
      <c r="R213" s="177"/>
      <c r="S213" s="178"/>
      <c r="T213" s="38" t="s">
        <v>65</v>
      </c>
      <c r="U213" s="168">
        <f>IFERROR(SUMPRODUCT(U208:U211*H208:H211),"0")</f>
        <v>252</v>
      </c>
      <c r="V213" s="168">
        <f>IFERROR(SUMPRODUCT(V208:V211*H208:H211),"0")</f>
        <v>252</v>
      </c>
      <c r="W213" s="38"/>
      <c r="X213" s="169"/>
      <c r="Y213" s="169"/>
    </row>
    <row r="214" spans="1:52" ht="16.5" customHeight="1" x14ac:dyDescent="0.25">
      <c r="A214" s="204" t="s">
        <v>263</v>
      </c>
      <c r="B214" s="180"/>
      <c r="C214" s="180"/>
      <c r="D214" s="180"/>
      <c r="E214" s="180"/>
      <c r="F214" s="180"/>
      <c r="G214" s="180"/>
      <c r="H214" s="180"/>
      <c r="I214" s="180"/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62"/>
      <c r="Y214" s="162"/>
    </row>
    <row r="215" spans="1:52" ht="14.25" customHeight="1" x14ac:dyDescent="0.25">
      <c r="A215" s="195" t="s">
        <v>244</v>
      </c>
      <c r="B215" s="180"/>
      <c r="C215" s="180"/>
      <c r="D215" s="180"/>
      <c r="E215" s="180"/>
      <c r="F215" s="180"/>
      <c r="G215" s="180"/>
      <c r="H215" s="180"/>
      <c r="I215" s="180"/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61"/>
      <c r="Y215" s="161"/>
    </row>
    <row r="216" spans="1:52" ht="27" customHeight="1" x14ac:dyDescent="0.25">
      <c r="A216" s="55" t="s">
        <v>264</v>
      </c>
      <c r="B216" s="55" t="s">
        <v>265</v>
      </c>
      <c r="C216" s="32">
        <v>4301051320</v>
      </c>
      <c r="D216" s="187">
        <v>4680115881334</v>
      </c>
      <c r="E216" s="188"/>
      <c r="F216" s="165">
        <v>0.33</v>
      </c>
      <c r="G216" s="33">
        <v>6</v>
      </c>
      <c r="H216" s="165">
        <v>1.98</v>
      </c>
      <c r="I216" s="165">
        <v>2.27</v>
      </c>
      <c r="J216" s="33">
        <v>156</v>
      </c>
      <c r="K216" s="34" t="s">
        <v>247</v>
      </c>
      <c r="L216" s="33">
        <v>365</v>
      </c>
      <c r="M216" s="211" t="s">
        <v>266</v>
      </c>
      <c r="N216" s="190"/>
      <c r="O216" s="190"/>
      <c r="P216" s="190"/>
      <c r="Q216" s="188"/>
      <c r="R216" s="35"/>
      <c r="S216" s="35"/>
      <c r="T216" s="36" t="s">
        <v>63</v>
      </c>
      <c r="U216" s="166">
        <v>0</v>
      </c>
      <c r="V216" s="167">
        <f>IFERROR(IF(U216="","",U216),"")</f>
        <v>0</v>
      </c>
      <c r="W216" s="37">
        <f>IFERROR(IF(U216="","",U216*0.00753),"")</f>
        <v>0</v>
      </c>
      <c r="X216" s="57"/>
      <c r="Y216" s="58"/>
      <c r="AC216" s="62"/>
      <c r="AZ216" s="141" t="s">
        <v>249</v>
      </c>
    </row>
    <row r="217" spans="1:52" x14ac:dyDescent="0.2">
      <c r="A217" s="179"/>
      <c r="B217" s="180"/>
      <c r="C217" s="180"/>
      <c r="D217" s="180"/>
      <c r="E217" s="180"/>
      <c r="F217" s="180"/>
      <c r="G217" s="180"/>
      <c r="H217" s="180"/>
      <c r="I217" s="180"/>
      <c r="J217" s="180"/>
      <c r="K217" s="180"/>
      <c r="L217" s="181"/>
      <c r="M217" s="176" t="s">
        <v>64</v>
      </c>
      <c r="N217" s="177"/>
      <c r="O217" s="177"/>
      <c r="P217" s="177"/>
      <c r="Q217" s="177"/>
      <c r="R217" s="177"/>
      <c r="S217" s="178"/>
      <c r="T217" s="38" t="s">
        <v>63</v>
      </c>
      <c r="U217" s="168">
        <f>IFERROR(SUM(U216:U216),"0")</f>
        <v>0</v>
      </c>
      <c r="V217" s="168">
        <f>IFERROR(SUM(V216:V216),"0")</f>
        <v>0</v>
      </c>
      <c r="W217" s="168">
        <f>IFERROR(IF(W216="",0,W216),"0")</f>
        <v>0</v>
      </c>
      <c r="X217" s="169"/>
      <c r="Y217" s="169"/>
    </row>
    <row r="218" spans="1:52" x14ac:dyDescent="0.2">
      <c r="A218" s="180"/>
      <c r="B218" s="180"/>
      <c r="C218" s="180"/>
      <c r="D218" s="180"/>
      <c r="E218" s="180"/>
      <c r="F218" s="180"/>
      <c r="G218" s="180"/>
      <c r="H218" s="180"/>
      <c r="I218" s="180"/>
      <c r="J218" s="180"/>
      <c r="K218" s="180"/>
      <c r="L218" s="181"/>
      <c r="M218" s="176" t="s">
        <v>64</v>
      </c>
      <c r="N218" s="177"/>
      <c r="O218" s="177"/>
      <c r="P218" s="177"/>
      <c r="Q218" s="177"/>
      <c r="R218" s="177"/>
      <c r="S218" s="178"/>
      <c r="T218" s="38" t="s">
        <v>65</v>
      </c>
      <c r="U218" s="168">
        <f>IFERROR(SUMPRODUCT(U216:U216*H216:H216),"0")</f>
        <v>0</v>
      </c>
      <c r="V218" s="168">
        <f>IFERROR(SUMPRODUCT(V216:V216*H216:H216),"0")</f>
        <v>0</v>
      </c>
      <c r="W218" s="38"/>
      <c r="X218" s="169"/>
      <c r="Y218" s="169"/>
    </row>
    <row r="219" spans="1:52" ht="16.5" customHeight="1" x14ac:dyDescent="0.25">
      <c r="A219" s="204" t="s">
        <v>267</v>
      </c>
      <c r="B219" s="180"/>
      <c r="C219" s="180"/>
      <c r="D219" s="180"/>
      <c r="E219" s="180"/>
      <c r="F219" s="180"/>
      <c r="G219" s="180"/>
      <c r="H219" s="180"/>
      <c r="I219" s="180"/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62"/>
      <c r="Y219" s="162"/>
    </row>
    <row r="220" spans="1:52" ht="14.25" customHeight="1" x14ac:dyDescent="0.25">
      <c r="A220" s="195" t="s">
        <v>59</v>
      </c>
      <c r="B220" s="180"/>
      <c r="C220" s="180"/>
      <c r="D220" s="180"/>
      <c r="E220" s="180"/>
      <c r="F220" s="180"/>
      <c r="G220" s="180"/>
      <c r="H220" s="180"/>
      <c r="I220" s="180"/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61"/>
      <c r="Y220" s="161"/>
    </row>
    <row r="221" spans="1:52" ht="16.5" customHeight="1" x14ac:dyDescent="0.25">
      <c r="A221" s="55" t="s">
        <v>268</v>
      </c>
      <c r="B221" s="55" t="s">
        <v>269</v>
      </c>
      <c r="C221" s="32">
        <v>4301070874</v>
      </c>
      <c r="D221" s="187">
        <v>4607111035332</v>
      </c>
      <c r="E221" s="188"/>
      <c r="F221" s="165">
        <v>0.43</v>
      </c>
      <c r="G221" s="33">
        <v>16</v>
      </c>
      <c r="H221" s="165">
        <v>6.88</v>
      </c>
      <c r="I221" s="165">
        <v>7.2060000000000004</v>
      </c>
      <c r="J221" s="33">
        <v>84</v>
      </c>
      <c r="K221" s="34" t="s">
        <v>62</v>
      </c>
      <c r="L221" s="33">
        <v>180</v>
      </c>
      <c r="M221" s="21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1" s="190"/>
      <c r="O221" s="190"/>
      <c r="P221" s="190"/>
      <c r="Q221" s="188"/>
      <c r="R221" s="35"/>
      <c r="S221" s="35"/>
      <c r="T221" s="36" t="s">
        <v>63</v>
      </c>
      <c r="U221" s="166">
        <v>0</v>
      </c>
      <c r="V221" s="167">
        <f>IFERROR(IF(U221="","",U221),"")</f>
        <v>0</v>
      </c>
      <c r="W221" s="37">
        <f>IFERROR(IF(U221="","",U221*0.0155),"")</f>
        <v>0</v>
      </c>
      <c r="X221" s="57"/>
      <c r="Y221" s="58"/>
      <c r="AC221" s="62"/>
      <c r="AZ221" s="142" t="s">
        <v>1</v>
      </c>
    </row>
    <row r="222" spans="1:52" ht="16.5" customHeight="1" x14ac:dyDescent="0.25">
      <c r="A222" s="55" t="s">
        <v>270</v>
      </c>
      <c r="B222" s="55" t="s">
        <v>271</v>
      </c>
      <c r="C222" s="32">
        <v>4301070873</v>
      </c>
      <c r="D222" s="187">
        <v>4607111035080</v>
      </c>
      <c r="E222" s="188"/>
      <c r="F222" s="165">
        <v>0.9</v>
      </c>
      <c r="G222" s="33">
        <v>8</v>
      </c>
      <c r="H222" s="165">
        <v>7.2</v>
      </c>
      <c r="I222" s="165">
        <v>7.47</v>
      </c>
      <c r="J222" s="33">
        <v>84</v>
      </c>
      <c r="K222" s="34" t="s">
        <v>62</v>
      </c>
      <c r="L222" s="33">
        <v>180</v>
      </c>
      <c r="M222" s="20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2" s="190"/>
      <c r="O222" s="190"/>
      <c r="P222" s="190"/>
      <c r="Q222" s="188"/>
      <c r="R222" s="35"/>
      <c r="S222" s="35"/>
      <c r="T222" s="36" t="s">
        <v>63</v>
      </c>
      <c r="U222" s="166">
        <v>150</v>
      </c>
      <c r="V222" s="167">
        <f>IFERROR(IF(U222="","",U222),"")</f>
        <v>150</v>
      </c>
      <c r="W222" s="37">
        <f>IFERROR(IF(U222="","",U222*0.0155),"")</f>
        <v>2.3250000000000002</v>
      </c>
      <c r="X222" s="57"/>
      <c r="Y222" s="58"/>
      <c r="AC222" s="62"/>
      <c r="AZ222" s="143" t="s">
        <v>1</v>
      </c>
    </row>
    <row r="223" spans="1:52" x14ac:dyDescent="0.2">
      <c r="A223" s="179"/>
      <c r="B223" s="180"/>
      <c r="C223" s="180"/>
      <c r="D223" s="180"/>
      <c r="E223" s="180"/>
      <c r="F223" s="180"/>
      <c r="G223" s="180"/>
      <c r="H223" s="180"/>
      <c r="I223" s="180"/>
      <c r="J223" s="180"/>
      <c r="K223" s="180"/>
      <c r="L223" s="181"/>
      <c r="M223" s="176" t="s">
        <v>64</v>
      </c>
      <c r="N223" s="177"/>
      <c r="O223" s="177"/>
      <c r="P223" s="177"/>
      <c r="Q223" s="177"/>
      <c r="R223" s="177"/>
      <c r="S223" s="178"/>
      <c r="T223" s="38" t="s">
        <v>63</v>
      </c>
      <c r="U223" s="168">
        <f>IFERROR(SUM(U221:U222),"0")</f>
        <v>150</v>
      </c>
      <c r="V223" s="168">
        <f>IFERROR(SUM(V221:V222),"0")</f>
        <v>150</v>
      </c>
      <c r="W223" s="168">
        <f>IFERROR(IF(W221="",0,W221),"0")+IFERROR(IF(W222="",0,W222),"0")</f>
        <v>2.3250000000000002</v>
      </c>
      <c r="X223" s="169"/>
      <c r="Y223" s="169"/>
    </row>
    <row r="224" spans="1:52" x14ac:dyDescent="0.2">
      <c r="A224" s="180"/>
      <c r="B224" s="180"/>
      <c r="C224" s="180"/>
      <c r="D224" s="180"/>
      <c r="E224" s="180"/>
      <c r="F224" s="180"/>
      <c r="G224" s="180"/>
      <c r="H224" s="180"/>
      <c r="I224" s="180"/>
      <c r="J224" s="180"/>
      <c r="K224" s="180"/>
      <c r="L224" s="181"/>
      <c r="M224" s="176" t="s">
        <v>64</v>
      </c>
      <c r="N224" s="177"/>
      <c r="O224" s="177"/>
      <c r="P224" s="177"/>
      <c r="Q224" s="177"/>
      <c r="R224" s="177"/>
      <c r="S224" s="178"/>
      <c r="T224" s="38" t="s">
        <v>65</v>
      </c>
      <c r="U224" s="168">
        <f>IFERROR(SUMPRODUCT(U221:U222*H221:H222),"0")</f>
        <v>1080</v>
      </c>
      <c r="V224" s="168">
        <f>IFERROR(SUMPRODUCT(V221:V222*H221:H222),"0")</f>
        <v>1080</v>
      </c>
      <c r="W224" s="38"/>
      <c r="X224" s="169"/>
      <c r="Y224" s="169"/>
    </row>
    <row r="225" spans="1:52" ht="27.75" customHeight="1" x14ac:dyDescent="0.2">
      <c r="A225" s="206" t="s">
        <v>272</v>
      </c>
      <c r="B225" s="207"/>
      <c r="C225" s="207"/>
      <c r="D225" s="207"/>
      <c r="E225" s="207"/>
      <c r="F225" s="207"/>
      <c r="G225" s="207"/>
      <c r="H225" s="207"/>
      <c r="I225" s="207"/>
      <c r="J225" s="207"/>
      <c r="K225" s="207"/>
      <c r="L225" s="207"/>
      <c r="M225" s="207"/>
      <c r="N225" s="207"/>
      <c r="O225" s="207"/>
      <c r="P225" s="207"/>
      <c r="Q225" s="207"/>
      <c r="R225" s="207"/>
      <c r="S225" s="207"/>
      <c r="T225" s="207"/>
      <c r="U225" s="207"/>
      <c r="V225" s="207"/>
      <c r="W225" s="207"/>
      <c r="X225" s="49"/>
      <c r="Y225" s="49"/>
    </row>
    <row r="226" spans="1:52" ht="16.5" customHeight="1" x14ac:dyDescent="0.25">
      <c r="A226" s="204" t="s">
        <v>273</v>
      </c>
      <c r="B226" s="180"/>
      <c r="C226" s="180"/>
      <c r="D226" s="180"/>
      <c r="E226" s="180"/>
      <c r="F226" s="180"/>
      <c r="G226" s="180"/>
      <c r="H226" s="180"/>
      <c r="I226" s="180"/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62"/>
      <c r="Y226" s="162"/>
    </row>
    <row r="227" spans="1:52" ht="14.25" customHeight="1" x14ac:dyDescent="0.25">
      <c r="A227" s="195" t="s">
        <v>59</v>
      </c>
      <c r="B227" s="180"/>
      <c r="C227" s="180"/>
      <c r="D227" s="180"/>
      <c r="E227" s="180"/>
      <c r="F227" s="180"/>
      <c r="G227" s="180"/>
      <c r="H227" s="180"/>
      <c r="I227" s="180"/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61"/>
      <c r="Y227" s="161"/>
    </row>
    <row r="228" spans="1:52" ht="27" customHeight="1" x14ac:dyDescent="0.25">
      <c r="A228" s="55" t="s">
        <v>274</v>
      </c>
      <c r="B228" s="55" t="s">
        <v>275</v>
      </c>
      <c r="C228" s="32">
        <v>4301070941</v>
      </c>
      <c r="D228" s="187">
        <v>4607111036162</v>
      </c>
      <c r="E228" s="188"/>
      <c r="F228" s="165">
        <v>0.8</v>
      </c>
      <c r="G228" s="33">
        <v>8</v>
      </c>
      <c r="H228" s="165">
        <v>6.4</v>
      </c>
      <c r="I228" s="165">
        <v>6.6811999999999996</v>
      </c>
      <c r="J228" s="33">
        <v>84</v>
      </c>
      <c r="K228" s="34" t="s">
        <v>62</v>
      </c>
      <c r="L228" s="33">
        <v>90</v>
      </c>
      <c r="M228" s="21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8" s="190"/>
      <c r="O228" s="190"/>
      <c r="P228" s="190"/>
      <c r="Q228" s="188"/>
      <c r="R228" s="35"/>
      <c r="S228" s="35"/>
      <c r="T228" s="36" t="s">
        <v>63</v>
      </c>
      <c r="U228" s="166">
        <v>0</v>
      </c>
      <c r="V228" s="167">
        <f>IFERROR(IF(U228="","",U228),"")</f>
        <v>0</v>
      </c>
      <c r="W228" s="37">
        <f>IFERROR(IF(U228="","",U228*0.0155),"")</f>
        <v>0</v>
      </c>
      <c r="X228" s="57"/>
      <c r="Y228" s="58"/>
      <c r="AC228" s="62"/>
      <c r="AZ228" s="144" t="s">
        <v>1</v>
      </c>
    </row>
    <row r="229" spans="1:52" x14ac:dyDescent="0.2">
      <c r="A229" s="179"/>
      <c r="B229" s="180"/>
      <c r="C229" s="180"/>
      <c r="D229" s="180"/>
      <c r="E229" s="180"/>
      <c r="F229" s="180"/>
      <c r="G229" s="180"/>
      <c r="H229" s="180"/>
      <c r="I229" s="180"/>
      <c r="J229" s="180"/>
      <c r="K229" s="180"/>
      <c r="L229" s="181"/>
      <c r="M229" s="176" t="s">
        <v>64</v>
      </c>
      <c r="N229" s="177"/>
      <c r="O229" s="177"/>
      <c r="P229" s="177"/>
      <c r="Q229" s="177"/>
      <c r="R229" s="177"/>
      <c r="S229" s="178"/>
      <c r="T229" s="38" t="s">
        <v>63</v>
      </c>
      <c r="U229" s="168">
        <f>IFERROR(SUM(U228:U228),"0")</f>
        <v>0</v>
      </c>
      <c r="V229" s="168">
        <f>IFERROR(SUM(V228:V228),"0")</f>
        <v>0</v>
      </c>
      <c r="W229" s="168">
        <f>IFERROR(IF(W228="",0,W228),"0")</f>
        <v>0</v>
      </c>
      <c r="X229" s="169"/>
      <c r="Y229" s="169"/>
    </row>
    <row r="230" spans="1:52" x14ac:dyDescent="0.2">
      <c r="A230" s="180"/>
      <c r="B230" s="180"/>
      <c r="C230" s="180"/>
      <c r="D230" s="180"/>
      <c r="E230" s="180"/>
      <c r="F230" s="180"/>
      <c r="G230" s="180"/>
      <c r="H230" s="180"/>
      <c r="I230" s="180"/>
      <c r="J230" s="180"/>
      <c r="K230" s="180"/>
      <c r="L230" s="181"/>
      <c r="M230" s="176" t="s">
        <v>64</v>
      </c>
      <c r="N230" s="177"/>
      <c r="O230" s="177"/>
      <c r="P230" s="177"/>
      <c r="Q230" s="177"/>
      <c r="R230" s="177"/>
      <c r="S230" s="178"/>
      <c r="T230" s="38" t="s">
        <v>65</v>
      </c>
      <c r="U230" s="168">
        <f>IFERROR(SUMPRODUCT(U228:U228*H228:H228),"0")</f>
        <v>0</v>
      </c>
      <c r="V230" s="168">
        <f>IFERROR(SUMPRODUCT(V228:V228*H228:H228),"0")</f>
        <v>0</v>
      </c>
      <c r="W230" s="38"/>
      <c r="X230" s="169"/>
      <c r="Y230" s="169"/>
    </row>
    <row r="231" spans="1:52" ht="27.75" customHeight="1" x14ac:dyDescent="0.2">
      <c r="A231" s="206" t="s">
        <v>276</v>
      </c>
      <c r="B231" s="207"/>
      <c r="C231" s="207"/>
      <c r="D231" s="207"/>
      <c r="E231" s="207"/>
      <c r="F231" s="207"/>
      <c r="G231" s="207"/>
      <c r="H231" s="207"/>
      <c r="I231" s="207"/>
      <c r="J231" s="207"/>
      <c r="K231" s="207"/>
      <c r="L231" s="207"/>
      <c r="M231" s="207"/>
      <c r="N231" s="207"/>
      <c r="O231" s="207"/>
      <c r="P231" s="207"/>
      <c r="Q231" s="207"/>
      <c r="R231" s="207"/>
      <c r="S231" s="207"/>
      <c r="T231" s="207"/>
      <c r="U231" s="207"/>
      <c r="V231" s="207"/>
      <c r="W231" s="207"/>
      <c r="X231" s="49"/>
      <c r="Y231" s="49"/>
    </row>
    <row r="232" spans="1:52" ht="16.5" customHeight="1" x14ac:dyDescent="0.25">
      <c r="A232" s="204" t="s">
        <v>277</v>
      </c>
      <c r="B232" s="180"/>
      <c r="C232" s="180"/>
      <c r="D232" s="180"/>
      <c r="E232" s="180"/>
      <c r="F232" s="180"/>
      <c r="G232" s="180"/>
      <c r="H232" s="180"/>
      <c r="I232" s="180"/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62"/>
      <c r="Y232" s="162"/>
    </row>
    <row r="233" spans="1:52" ht="14.25" customHeight="1" x14ac:dyDescent="0.25">
      <c r="A233" s="195" t="s">
        <v>59</v>
      </c>
      <c r="B233" s="180"/>
      <c r="C233" s="180"/>
      <c r="D233" s="180"/>
      <c r="E233" s="180"/>
      <c r="F233" s="180"/>
      <c r="G233" s="180"/>
      <c r="H233" s="180"/>
      <c r="I233" s="180"/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61"/>
      <c r="Y233" s="161"/>
    </row>
    <row r="234" spans="1:52" ht="27" customHeight="1" x14ac:dyDescent="0.25">
      <c r="A234" s="55" t="s">
        <v>278</v>
      </c>
      <c r="B234" s="55" t="s">
        <v>279</v>
      </c>
      <c r="C234" s="32">
        <v>4301070882</v>
      </c>
      <c r="D234" s="187">
        <v>4607111035899</v>
      </c>
      <c r="E234" s="188"/>
      <c r="F234" s="165">
        <v>1</v>
      </c>
      <c r="G234" s="33">
        <v>5</v>
      </c>
      <c r="H234" s="165">
        <v>5</v>
      </c>
      <c r="I234" s="165">
        <v>5.2619999999999996</v>
      </c>
      <c r="J234" s="33">
        <v>84</v>
      </c>
      <c r="K234" s="34" t="s">
        <v>62</v>
      </c>
      <c r="L234" s="33">
        <v>120</v>
      </c>
      <c r="M234" s="208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4" s="190"/>
      <c r="O234" s="190"/>
      <c r="P234" s="190"/>
      <c r="Q234" s="188"/>
      <c r="R234" s="35"/>
      <c r="S234" s="35"/>
      <c r="T234" s="36" t="s">
        <v>63</v>
      </c>
      <c r="U234" s="166">
        <v>64</v>
      </c>
      <c r="V234" s="167">
        <f>IFERROR(IF(U234="","",U234),"")</f>
        <v>64</v>
      </c>
      <c r="W234" s="37">
        <f>IFERROR(IF(U234="","",U234*0.0155),"")</f>
        <v>0.99199999999999999</v>
      </c>
      <c r="X234" s="57"/>
      <c r="Y234" s="58"/>
      <c r="AC234" s="62"/>
      <c r="AZ234" s="145" t="s">
        <v>1</v>
      </c>
    </row>
    <row r="235" spans="1:52" x14ac:dyDescent="0.2">
      <c r="A235" s="179"/>
      <c r="B235" s="180"/>
      <c r="C235" s="180"/>
      <c r="D235" s="180"/>
      <c r="E235" s="180"/>
      <c r="F235" s="180"/>
      <c r="G235" s="180"/>
      <c r="H235" s="180"/>
      <c r="I235" s="180"/>
      <c r="J235" s="180"/>
      <c r="K235" s="180"/>
      <c r="L235" s="181"/>
      <c r="M235" s="176" t="s">
        <v>64</v>
      </c>
      <c r="N235" s="177"/>
      <c r="O235" s="177"/>
      <c r="P235" s="177"/>
      <c r="Q235" s="177"/>
      <c r="R235" s="177"/>
      <c r="S235" s="178"/>
      <c r="T235" s="38" t="s">
        <v>63</v>
      </c>
      <c r="U235" s="168">
        <f>IFERROR(SUM(U234:U234),"0")</f>
        <v>64</v>
      </c>
      <c r="V235" s="168">
        <f>IFERROR(SUM(V234:V234),"0")</f>
        <v>64</v>
      </c>
      <c r="W235" s="168">
        <f>IFERROR(IF(W234="",0,W234),"0")</f>
        <v>0.99199999999999999</v>
      </c>
      <c r="X235" s="169"/>
      <c r="Y235" s="169"/>
    </row>
    <row r="236" spans="1:52" x14ac:dyDescent="0.2">
      <c r="A236" s="180"/>
      <c r="B236" s="180"/>
      <c r="C236" s="180"/>
      <c r="D236" s="180"/>
      <c r="E236" s="180"/>
      <c r="F236" s="180"/>
      <c r="G236" s="180"/>
      <c r="H236" s="180"/>
      <c r="I236" s="180"/>
      <c r="J236" s="180"/>
      <c r="K236" s="180"/>
      <c r="L236" s="181"/>
      <c r="M236" s="176" t="s">
        <v>64</v>
      </c>
      <c r="N236" s="177"/>
      <c r="O236" s="177"/>
      <c r="P236" s="177"/>
      <c r="Q236" s="177"/>
      <c r="R236" s="177"/>
      <c r="S236" s="178"/>
      <c r="T236" s="38" t="s">
        <v>65</v>
      </c>
      <c r="U236" s="168">
        <f>IFERROR(SUMPRODUCT(U234:U234*H234:H234),"0")</f>
        <v>320</v>
      </c>
      <c r="V236" s="168">
        <f>IFERROR(SUMPRODUCT(V234:V234*H234:H234),"0")</f>
        <v>320</v>
      </c>
      <c r="W236" s="38"/>
      <c r="X236" s="169"/>
      <c r="Y236" s="169"/>
    </row>
    <row r="237" spans="1:52" ht="16.5" customHeight="1" x14ac:dyDescent="0.25">
      <c r="A237" s="204" t="s">
        <v>280</v>
      </c>
      <c r="B237" s="180"/>
      <c r="C237" s="180"/>
      <c r="D237" s="180"/>
      <c r="E237" s="180"/>
      <c r="F237" s="180"/>
      <c r="G237" s="180"/>
      <c r="H237" s="180"/>
      <c r="I237" s="180"/>
      <c r="J237" s="180"/>
      <c r="K237" s="180"/>
      <c r="L237" s="180"/>
      <c r="M237" s="180"/>
      <c r="N237" s="180"/>
      <c r="O237" s="180"/>
      <c r="P237" s="180"/>
      <c r="Q237" s="180"/>
      <c r="R237" s="180"/>
      <c r="S237" s="180"/>
      <c r="T237" s="180"/>
      <c r="U237" s="180"/>
      <c r="V237" s="180"/>
      <c r="W237" s="180"/>
      <c r="X237" s="162"/>
      <c r="Y237" s="162"/>
    </row>
    <row r="238" spans="1:52" ht="14.25" customHeight="1" x14ac:dyDescent="0.25">
      <c r="A238" s="195" t="s">
        <v>59</v>
      </c>
      <c r="B238" s="180"/>
      <c r="C238" s="180"/>
      <c r="D238" s="180"/>
      <c r="E238" s="180"/>
      <c r="F238" s="180"/>
      <c r="G238" s="180"/>
      <c r="H238" s="180"/>
      <c r="I238" s="180"/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61"/>
      <c r="Y238" s="161"/>
    </row>
    <row r="239" spans="1:52" ht="27" customHeight="1" x14ac:dyDescent="0.25">
      <c r="A239" s="55" t="s">
        <v>281</v>
      </c>
      <c r="B239" s="55" t="s">
        <v>282</v>
      </c>
      <c r="C239" s="32">
        <v>4301070870</v>
      </c>
      <c r="D239" s="187">
        <v>4607111036711</v>
      </c>
      <c r="E239" s="188"/>
      <c r="F239" s="165">
        <v>0.8</v>
      </c>
      <c r="G239" s="33">
        <v>8</v>
      </c>
      <c r="H239" s="165">
        <v>6.4</v>
      </c>
      <c r="I239" s="165">
        <v>6.67</v>
      </c>
      <c r="J239" s="33">
        <v>84</v>
      </c>
      <c r="K239" s="34" t="s">
        <v>62</v>
      </c>
      <c r="L239" s="33">
        <v>90</v>
      </c>
      <c r="M239" s="20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39" s="190"/>
      <c r="O239" s="190"/>
      <c r="P239" s="190"/>
      <c r="Q239" s="188"/>
      <c r="R239" s="35"/>
      <c r="S239" s="35"/>
      <c r="T239" s="36" t="s">
        <v>63</v>
      </c>
      <c r="U239" s="166">
        <v>5</v>
      </c>
      <c r="V239" s="167">
        <f>IFERROR(IF(U239="","",U239),"")</f>
        <v>5</v>
      </c>
      <c r="W239" s="37">
        <f>IFERROR(IF(U239="","",U239*0.0155),"")</f>
        <v>7.7499999999999999E-2</v>
      </c>
      <c r="X239" s="57"/>
      <c r="Y239" s="58"/>
      <c r="AC239" s="62"/>
      <c r="AZ239" s="146" t="s">
        <v>1</v>
      </c>
    </row>
    <row r="240" spans="1:52" x14ac:dyDescent="0.2">
      <c r="A240" s="179"/>
      <c r="B240" s="180"/>
      <c r="C240" s="180"/>
      <c r="D240" s="180"/>
      <c r="E240" s="180"/>
      <c r="F240" s="180"/>
      <c r="G240" s="180"/>
      <c r="H240" s="180"/>
      <c r="I240" s="180"/>
      <c r="J240" s="180"/>
      <c r="K240" s="180"/>
      <c r="L240" s="181"/>
      <c r="M240" s="176" t="s">
        <v>64</v>
      </c>
      <c r="N240" s="177"/>
      <c r="O240" s="177"/>
      <c r="P240" s="177"/>
      <c r="Q240" s="177"/>
      <c r="R240" s="177"/>
      <c r="S240" s="178"/>
      <c r="T240" s="38" t="s">
        <v>63</v>
      </c>
      <c r="U240" s="168">
        <f>IFERROR(SUM(U239:U239),"0")</f>
        <v>5</v>
      </c>
      <c r="V240" s="168">
        <f>IFERROR(SUM(V239:V239),"0")</f>
        <v>5</v>
      </c>
      <c r="W240" s="168">
        <f>IFERROR(IF(W239="",0,W239),"0")</f>
        <v>7.7499999999999999E-2</v>
      </c>
      <c r="X240" s="169"/>
      <c r="Y240" s="169"/>
    </row>
    <row r="241" spans="1:52" x14ac:dyDescent="0.2">
      <c r="A241" s="180"/>
      <c r="B241" s="180"/>
      <c r="C241" s="180"/>
      <c r="D241" s="180"/>
      <c r="E241" s="180"/>
      <c r="F241" s="180"/>
      <c r="G241" s="180"/>
      <c r="H241" s="180"/>
      <c r="I241" s="180"/>
      <c r="J241" s="180"/>
      <c r="K241" s="180"/>
      <c r="L241" s="181"/>
      <c r="M241" s="176" t="s">
        <v>64</v>
      </c>
      <c r="N241" s="177"/>
      <c r="O241" s="177"/>
      <c r="P241" s="177"/>
      <c r="Q241" s="177"/>
      <c r="R241" s="177"/>
      <c r="S241" s="178"/>
      <c r="T241" s="38" t="s">
        <v>65</v>
      </c>
      <c r="U241" s="168">
        <f>IFERROR(SUMPRODUCT(U239:U239*H239:H239),"0")</f>
        <v>32</v>
      </c>
      <c r="V241" s="168">
        <f>IFERROR(SUMPRODUCT(V239:V239*H239:H239),"0")</f>
        <v>32</v>
      </c>
      <c r="W241" s="38"/>
      <c r="X241" s="169"/>
      <c r="Y241" s="169"/>
    </row>
    <row r="242" spans="1:52" ht="27.75" customHeight="1" x14ac:dyDescent="0.2">
      <c r="A242" s="206" t="s">
        <v>283</v>
      </c>
      <c r="B242" s="207"/>
      <c r="C242" s="207"/>
      <c r="D242" s="207"/>
      <c r="E242" s="207"/>
      <c r="F242" s="207"/>
      <c r="G242" s="207"/>
      <c r="H242" s="207"/>
      <c r="I242" s="207"/>
      <c r="J242" s="207"/>
      <c r="K242" s="207"/>
      <c r="L242" s="207"/>
      <c r="M242" s="207"/>
      <c r="N242" s="207"/>
      <c r="O242" s="207"/>
      <c r="P242" s="207"/>
      <c r="Q242" s="207"/>
      <c r="R242" s="207"/>
      <c r="S242" s="207"/>
      <c r="T242" s="207"/>
      <c r="U242" s="207"/>
      <c r="V242" s="207"/>
      <c r="W242" s="207"/>
      <c r="X242" s="49"/>
      <c r="Y242" s="49"/>
    </row>
    <row r="243" spans="1:52" ht="16.5" customHeight="1" x14ac:dyDescent="0.25">
      <c r="A243" s="204" t="s">
        <v>284</v>
      </c>
      <c r="B243" s="180"/>
      <c r="C243" s="180"/>
      <c r="D243" s="180"/>
      <c r="E243" s="180"/>
      <c r="F243" s="180"/>
      <c r="G243" s="180"/>
      <c r="H243" s="180"/>
      <c r="I243" s="180"/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62"/>
      <c r="Y243" s="162"/>
    </row>
    <row r="244" spans="1:52" ht="14.25" customHeight="1" x14ac:dyDescent="0.25">
      <c r="A244" s="195" t="s">
        <v>117</v>
      </c>
      <c r="B244" s="180"/>
      <c r="C244" s="180"/>
      <c r="D244" s="180"/>
      <c r="E244" s="180"/>
      <c r="F244" s="180"/>
      <c r="G244" s="180"/>
      <c r="H244" s="180"/>
      <c r="I244" s="180"/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61"/>
      <c r="Y244" s="161"/>
    </row>
    <row r="245" spans="1:52" ht="27" customHeight="1" x14ac:dyDescent="0.25">
      <c r="A245" s="55" t="s">
        <v>285</v>
      </c>
      <c r="B245" s="55" t="s">
        <v>286</v>
      </c>
      <c r="C245" s="32">
        <v>4301131019</v>
      </c>
      <c r="D245" s="187">
        <v>4640242180427</v>
      </c>
      <c r="E245" s="188"/>
      <c r="F245" s="165">
        <v>1.8</v>
      </c>
      <c r="G245" s="33">
        <v>1</v>
      </c>
      <c r="H245" s="165">
        <v>1.8</v>
      </c>
      <c r="I245" s="165">
        <v>1.915</v>
      </c>
      <c r="J245" s="33">
        <v>234</v>
      </c>
      <c r="K245" s="34" t="s">
        <v>62</v>
      </c>
      <c r="L245" s="33">
        <v>180</v>
      </c>
      <c r="M245" s="202" t="s">
        <v>287</v>
      </c>
      <c r="N245" s="190"/>
      <c r="O245" s="190"/>
      <c r="P245" s="190"/>
      <c r="Q245" s="188"/>
      <c r="R245" s="35"/>
      <c r="S245" s="35"/>
      <c r="T245" s="36" t="s">
        <v>63</v>
      </c>
      <c r="U245" s="166">
        <v>0</v>
      </c>
      <c r="V245" s="167">
        <f>IFERROR(IF(U245="","",U245),"")</f>
        <v>0</v>
      </c>
      <c r="W245" s="37">
        <f>IFERROR(IF(U245="","",U245*0.00502),"")</f>
        <v>0</v>
      </c>
      <c r="X245" s="57"/>
      <c r="Y245" s="58" t="s">
        <v>288</v>
      </c>
      <c r="AC245" s="62"/>
      <c r="AZ245" s="147" t="s">
        <v>71</v>
      </c>
    </row>
    <row r="246" spans="1:52" x14ac:dyDescent="0.2">
      <c r="A246" s="179"/>
      <c r="B246" s="180"/>
      <c r="C246" s="180"/>
      <c r="D246" s="180"/>
      <c r="E246" s="180"/>
      <c r="F246" s="180"/>
      <c r="G246" s="180"/>
      <c r="H246" s="180"/>
      <c r="I246" s="180"/>
      <c r="J246" s="180"/>
      <c r="K246" s="180"/>
      <c r="L246" s="181"/>
      <c r="M246" s="176" t="s">
        <v>64</v>
      </c>
      <c r="N246" s="177"/>
      <c r="O246" s="177"/>
      <c r="P246" s="177"/>
      <c r="Q246" s="177"/>
      <c r="R246" s="177"/>
      <c r="S246" s="178"/>
      <c r="T246" s="38" t="s">
        <v>63</v>
      </c>
      <c r="U246" s="168">
        <f>IFERROR(SUM(U245:U245),"0")</f>
        <v>0</v>
      </c>
      <c r="V246" s="168">
        <f>IFERROR(SUM(V245:V245),"0")</f>
        <v>0</v>
      </c>
      <c r="W246" s="168">
        <f>IFERROR(IF(W245="",0,W245),"0")</f>
        <v>0</v>
      </c>
      <c r="X246" s="169"/>
      <c r="Y246" s="169"/>
    </row>
    <row r="247" spans="1:52" x14ac:dyDescent="0.2">
      <c r="A247" s="180"/>
      <c r="B247" s="180"/>
      <c r="C247" s="180"/>
      <c r="D247" s="180"/>
      <c r="E247" s="180"/>
      <c r="F247" s="180"/>
      <c r="G247" s="180"/>
      <c r="H247" s="180"/>
      <c r="I247" s="180"/>
      <c r="J247" s="180"/>
      <c r="K247" s="180"/>
      <c r="L247" s="181"/>
      <c r="M247" s="176" t="s">
        <v>64</v>
      </c>
      <c r="N247" s="177"/>
      <c r="O247" s="177"/>
      <c r="P247" s="177"/>
      <c r="Q247" s="177"/>
      <c r="R247" s="177"/>
      <c r="S247" s="178"/>
      <c r="T247" s="38" t="s">
        <v>65</v>
      </c>
      <c r="U247" s="168">
        <f>IFERROR(SUMPRODUCT(U245:U245*H245:H245),"0")</f>
        <v>0</v>
      </c>
      <c r="V247" s="168">
        <f>IFERROR(SUMPRODUCT(V245:V245*H245:H245),"0")</f>
        <v>0</v>
      </c>
      <c r="W247" s="38"/>
      <c r="X247" s="169"/>
      <c r="Y247" s="169"/>
    </row>
    <row r="248" spans="1:52" ht="14.25" customHeight="1" x14ac:dyDescent="0.25">
      <c r="A248" s="195" t="s">
        <v>68</v>
      </c>
      <c r="B248" s="180"/>
      <c r="C248" s="180"/>
      <c r="D248" s="180"/>
      <c r="E248" s="180"/>
      <c r="F248" s="180"/>
      <c r="G248" s="180"/>
      <c r="H248" s="180"/>
      <c r="I248" s="180"/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61"/>
      <c r="Y248" s="161"/>
    </row>
    <row r="249" spans="1:52" ht="27" customHeight="1" x14ac:dyDescent="0.25">
      <c r="A249" s="55" t="s">
        <v>289</v>
      </c>
      <c r="B249" s="55" t="s">
        <v>290</v>
      </c>
      <c r="C249" s="32">
        <v>4301132080</v>
      </c>
      <c r="D249" s="187">
        <v>4640242180397</v>
      </c>
      <c r="E249" s="188"/>
      <c r="F249" s="165">
        <v>1</v>
      </c>
      <c r="G249" s="33">
        <v>6</v>
      </c>
      <c r="H249" s="165">
        <v>6</v>
      </c>
      <c r="I249" s="165">
        <v>6.26</v>
      </c>
      <c r="J249" s="33">
        <v>84</v>
      </c>
      <c r="K249" s="34" t="s">
        <v>62</v>
      </c>
      <c r="L249" s="33">
        <v>180</v>
      </c>
      <c r="M249" s="203" t="s">
        <v>291</v>
      </c>
      <c r="N249" s="190"/>
      <c r="O249" s="190"/>
      <c r="P249" s="190"/>
      <c r="Q249" s="188"/>
      <c r="R249" s="35"/>
      <c r="S249" s="35"/>
      <c r="T249" s="36" t="s">
        <v>63</v>
      </c>
      <c r="U249" s="166">
        <v>0</v>
      </c>
      <c r="V249" s="167">
        <f>IFERROR(IF(U249="","",U249),"")</f>
        <v>0</v>
      </c>
      <c r="W249" s="37">
        <f>IFERROR(IF(U249="","",U249*0.0155),"")</f>
        <v>0</v>
      </c>
      <c r="X249" s="57"/>
      <c r="Y249" s="58"/>
      <c r="AC249" s="62"/>
      <c r="AZ249" s="148" t="s">
        <v>71</v>
      </c>
    </row>
    <row r="250" spans="1:52" x14ac:dyDescent="0.2">
      <c r="A250" s="179"/>
      <c r="B250" s="180"/>
      <c r="C250" s="180"/>
      <c r="D250" s="180"/>
      <c r="E250" s="180"/>
      <c r="F250" s="180"/>
      <c r="G250" s="180"/>
      <c r="H250" s="180"/>
      <c r="I250" s="180"/>
      <c r="J250" s="180"/>
      <c r="K250" s="180"/>
      <c r="L250" s="181"/>
      <c r="M250" s="176" t="s">
        <v>64</v>
      </c>
      <c r="N250" s="177"/>
      <c r="O250" s="177"/>
      <c r="P250" s="177"/>
      <c r="Q250" s="177"/>
      <c r="R250" s="177"/>
      <c r="S250" s="178"/>
      <c r="T250" s="38" t="s">
        <v>63</v>
      </c>
      <c r="U250" s="168">
        <f>IFERROR(SUM(U249:U249),"0")</f>
        <v>0</v>
      </c>
      <c r="V250" s="168">
        <f>IFERROR(SUM(V249:V249),"0")</f>
        <v>0</v>
      </c>
      <c r="W250" s="168">
        <f>IFERROR(IF(W249="",0,W249),"0")</f>
        <v>0</v>
      </c>
      <c r="X250" s="169"/>
      <c r="Y250" s="169"/>
    </row>
    <row r="251" spans="1:52" x14ac:dyDescent="0.2">
      <c r="A251" s="180"/>
      <c r="B251" s="180"/>
      <c r="C251" s="180"/>
      <c r="D251" s="180"/>
      <c r="E251" s="180"/>
      <c r="F251" s="180"/>
      <c r="G251" s="180"/>
      <c r="H251" s="180"/>
      <c r="I251" s="180"/>
      <c r="J251" s="180"/>
      <c r="K251" s="180"/>
      <c r="L251" s="181"/>
      <c r="M251" s="176" t="s">
        <v>64</v>
      </c>
      <c r="N251" s="177"/>
      <c r="O251" s="177"/>
      <c r="P251" s="177"/>
      <c r="Q251" s="177"/>
      <c r="R251" s="177"/>
      <c r="S251" s="178"/>
      <c r="T251" s="38" t="s">
        <v>65</v>
      </c>
      <c r="U251" s="168">
        <f>IFERROR(SUMPRODUCT(U249:U249*H249:H249),"0")</f>
        <v>0</v>
      </c>
      <c r="V251" s="168">
        <f>IFERROR(SUMPRODUCT(V249:V249*H249:H249),"0")</f>
        <v>0</v>
      </c>
      <c r="W251" s="38"/>
      <c r="X251" s="169"/>
      <c r="Y251" s="169"/>
    </row>
    <row r="252" spans="1:52" ht="14.25" customHeight="1" x14ac:dyDescent="0.25">
      <c r="A252" s="195" t="s">
        <v>135</v>
      </c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61"/>
      <c r="Y252" s="161"/>
    </row>
    <row r="253" spans="1:52" ht="27" customHeight="1" x14ac:dyDescent="0.25">
      <c r="A253" s="55" t="s">
        <v>292</v>
      </c>
      <c r="B253" s="55" t="s">
        <v>293</v>
      </c>
      <c r="C253" s="32">
        <v>4301136028</v>
      </c>
      <c r="D253" s="187">
        <v>4640242180304</v>
      </c>
      <c r="E253" s="188"/>
      <c r="F253" s="165">
        <v>2.7</v>
      </c>
      <c r="G253" s="33">
        <v>1</v>
      </c>
      <c r="H253" s="165">
        <v>2.7</v>
      </c>
      <c r="I253" s="165">
        <v>2.8906000000000001</v>
      </c>
      <c r="J253" s="33">
        <v>126</v>
      </c>
      <c r="K253" s="34" t="s">
        <v>62</v>
      </c>
      <c r="L253" s="33">
        <v>180</v>
      </c>
      <c r="M253" s="199" t="s">
        <v>294</v>
      </c>
      <c r="N253" s="190"/>
      <c r="O253" s="190"/>
      <c r="P253" s="190"/>
      <c r="Q253" s="188"/>
      <c r="R253" s="35"/>
      <c r="S253" s="35"/>
      <c r="T253" s="36" t="s">
        <v>63</v>
      </c>
      <c r="U253" s="166">
        <v>44</v>
      </c>
      <c r="V253" s="167">
        <f>IFERROR(IF(U253="","",U253),"")</f>
        <v>44</v>
      </c>
      <c r="W253" s="37">
        <f>IFERROR(IF(U253="","",U253*0.00936),"")</f>
        <v>0.41183999999999998</v>
      </c>
      <c r="X253" s="57"/>
      <c r="Y253" s="58"/>
      <c r="AC253" s="62"/>
      <c r="AZ253" s="149" t="s">
        <v>71</v>
      </c>
    </row>
    <row r="254" spans="1:52" ht="37.5" customHeight="1" x14ac:dyDescent="0.25">
      <c r="A254" s="55" t="s">
        <v>295</v>
      </c>
      <c r="B254" s="55" t="s">
        <v>296</v>
      </c>
      <c r="C254" s="32">
        <v>4301136027</v>
      </c>
      <c r="D254" s="187">
        <v>4640242180298</v>
      </c>
      <c r="E254" s="188"/>
      <c r="F254" s="165">
        <v>2.7</v>
      </c>
      <c r="G254" s="33">
        <v>1</v>
      </c>
      <c r="H254" s="165">
        <v>2.7</v>
      </c>
      <c r="I254" s="165">
        <v>2.8919999999999999</v>
      </c>
      <c r="J254" s="33">
        <v>126</v>
      </c>
      <c r="K254" s="34" t="s">
        <v>62</v>
      </c>
      <c r="L254" s="33">
        <v>180</v>
      </c>
      <c r="M254" s="200" t="s">
        <v>297</v>
      </c>
      <c r="N254" s="190"/>
      <c r="O254" s="190"/>
      <c r="P254" s="190"/>
      <c r="Q254" s="188"/>
      <c r="R254" s="35"/>
      <c r="S254" s="35"/>
      <c r="T254" s="36" t="s">
        <v>63</v>
      </c>
      <c r="U254" s="166">
        <v>0</v>
      </c>
      <c r="V254" s="167">
        <f>IFERROR(IF(U254="","",U254),"")</f>
        <v>0</v>
      </c>
      <c r="W254" s="37">
        <f>IFERROR(IF(U254="","",U254*0.00936),"")</f>
        <v>0</v>
      </c>
      <c r="X254" s="57"/>
      <c r="Y254" s="58"/>
      <c r="AC254" s="62"/>
      <c r="AZ254" s="150" t="s">
        <v>71</v>
      </c>
    </row>
    <row r="255" spans="1:52" ht="27" customHeight="1" x14ac:dyDescent="0.25">
      <c r="A255" s="55" t="s">
        <v>298</v>
      </c>
      <c r="B255" s="55" t="s">
        <v>299</v>
      </c>
      <c r="C255" s="32">
        <v>4301136026</v>
      </c>
      <c r="D255" s="187">
        <v>4640242180236</v>
      </c>
      <c r="E255" s="188"/>
      <c r="F255" s="165">
        <v>5</v>
      </c>
      <c r="G255" s="33">
        <v>1</v>
      </c>
      <c r="H255" s="165">
        <v>5</v>
      </c>
      <c r="I255" s="165">
        <v>5.2350000000000003</v>
      </c>
      <c r="J255" s="33">
        <v>84</v>
      </c>
      <c r="K255" s="34" t="s">
        <v>62</v>
      </c>
      <c r="L255" s="33">
        <v>180</v>
      </c>
      <c r="M255" s="201" t="s">
        <v>300</v>
      </c>
      <c r="N255" s="190"/>
      <c r="O255" s="190"/>
      <c r="P255" s="190"/>
      <c r="Q255" s="188"/>
      <c r="R255" s="35"/>
      <c r="S255" s="35"/>
      <c r="T255" s="36" t="s">
        <v>63</v>
      </c>
      <c r="U255" s="166">
        <v>100</v>
      </c>
      <c r="V255" s="167">
        <f>IFERROR(IF(U255="","",U255),"")</f>
        <v>100</v>
      </c>
      <c r="W255" s="37">
        <f>IFERROR(IF(U255="","",U255*0.0155),"")</f>
        <v>1.55</v>
      </c>
      <c r="X255" s="57"/>
      <c r="Y255" s="58"/>
      <c r="AC255" s="62"/>
      <c r="AZ255" s="151" t="s">
        <v>71</v>
      </c>
    </row>
    <row r="256" spans="1:52" x14ac:dyDescent="0.2">
      <c r="A256" s="179"/>
      <c r="B256" s="180"/>
      <c r="C256" s="180"/>
      <c r="D256" s="180"/>
      <c r="E256" s="180"/>
      <c r="F256" s="180"/>
      <c r="G256" s="180"/>
      <c r="H256" s="180"/>
      <c r="I256" s="180"/>
      <c r="J256" s="180"/>
      <c r="K256" s="180"/>
      <c r="L256" s="181"/>
      <c r="M256" s="176" t="s">
        <v>64</v>
      </c>
      <c r="N256" s="177"/>
      <c r="O256" s="177"/>
      <c r="P256" s="177"/>
      <c r="Q256" s="177"/>
      <c r="R256" s="177"/>
      <c r="S256" s="178"/>
      <c r="T256" s="38" t="s">
        <v>63</v>
      </c>
      <c r="U256" s="168">
        <f>IFERROR(SUM(U253:U255),"0")</f>
        <v>144</v>
      </c>
      <c r="V256" s="168">
        <f>IFERROR(SUM(V253:V255),"0")</f>
        <v>144</v>
      </c>
      <c r="W256" s="168">
        <f>IFERROR(IF(W253="",0,W253),"0")+IFERROR(IF(W254="",0,W254),"0")+IFERROR(IF(W255="",0,W255),"0")</f>
        <v>1.96184</v>
      </c>
      <c r="X256" s="169"/>
      <c r="Y256" s="169"/>
    </row>
    <row r="257" spans="1:52" x14ac:dyDescent="0.2">
      <c r="A257" s="180"/>
      <c r="B257" s="180"/>
      <c r="C257" s="180"/>
      <c r="D257" s="180"/>
      <c r="E257" s="180"/>
      <c r="F257" s="180"/>
      <c r="G257" s="180"/>
      <c r="H257" s="180"/>
      <c r="I257" s="180"/>
      <c r="J257" s="180"/>
      <c r="K257" s="180"/>
      <c r="L257" s="181"/>
      <c r="M257" s="176" t="s">
        <v>64</v>
      </c>
      <c r="N257" s="177"/>
      <c r="O257" s="177"/>
      <c r="P257" s="177"/>
      <c r="Q257" s="177"/>
      <c r="R257" s="177"/>
      <c r="S257" s="178"/>
      <c r="T257" s="38" t="s">
        <v>65</v>
      </c>
      <c r="U257" s="168">
        <f>IFERROR(SUMPRODUCT(U253:U255*H253:H255),"0")</f>
        <v>618.79999999999995</v>
      </c>
      <c r="V257" s="168">
        <f>IFERROR(SUMPRODUCT(V253:V255*H253:H255),"0")</f>
        <v>618.79999999999995</v>
      </c>
      <c r="W257" s="38"/>
      <c r="X257" s="169"/>
      <c r="Y257" s="169"/>
    </row>
    <row r="258" spans="1:52" ht="14.25" customHeight="1" x14ac:dyDescent="0.25">
      <c r="A258" s="195" t="s">
        <v>113</v>
      </c>
      <c r="B258" s="180"/>
      <c r="C258" s="180"/>
      <c r="D258" s="180"/>
      <c r="E258" s="180"/>
      <c r="F258" s="180"/>
      <c r="G258" s="180"/>
      <c r="H258" s="180"/>
      <c r="I258" s="180"/>
      <c r="J258" s="180"/>
      <c r="K258" s="180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61"/>
      <c r="Y258" s="161"/>
    </row>
    <row r="259" spans="1:52" ht="27" customHeight="1" x14ac:dyDescent="0.25">
      <c r="A259" s="55" t="s">
        <v>301</v>
      </c>
      <c r="B259" s="55" t="s">
        <v>302</v>
      </c>
      <c r="C259" s="32">
        <v>4301135195</v>
      </c>
      <c r="D259" s="187">
        <v>4640242180366</v>
      </c>
      <c r="E259" s="188"/>
      <c r="F259" s="165">
        <v>3.7</v>
      </c>
      <c r="G259" s="33">
        <v>1</v>
      </c>
      <c r="H259" s="165">
        <v>3.7</v>
      </c>
      <c r="I259" s="165">
        <v>3.8919999999999999</v>
      </c>
      <c r="J259" s="33">
        <v>126</v>
      </c>
      <c r="K259" s="34" t="s">
        <v>62</v>
      </c>
      <c r="L259" s="33">
        <v>180</v>
      </c>
      <c r="M259" s="196" t="s">
        <v>303</v>
      </c>
      <c r="N259" s="190"/>
      <c r="O259" s="190"/>
      <c r="P259" s="190"/>
      <c r="Q259" s="188"/>
      <c r="R259" s="35"/>
      <c r="S259" s="35"/>
      <c r="T259" s="36" t="s">
        <v>63</v>
      </c>
      <c r="U259" s="166">
        <v>0</v>
      </c>
      <c r="V259" s="167">
        <f t="shared" ref="V259:V266" si="6">IFERROR(IF(U259="","",U259),"")</f>
        <v>0</v>
      </c>
      <c r="W259" s="37">
        <f t="shared" ref="W259:W264" si="7">IFERROR(IF(U259="","",U259*0.00936),"")</f>
        <v>0</v>
      </c>
      <c r="X259" s="57"/>
      <c r="Y259" s="58" t="s">
        <v>288</v>
      </c>
      <c r="AC259" s="62"/>
      <c r="AZ259" s="152" t="s">
        <v>71</v>
      </c>
    </row>
    <row r="260" spans="1:52" ht="27" customHeight="1" x14ac:dyDescent="0.25">
      <c r="A260" s="55" t="s">
        <v>304</v>
      </c>
      <c r="B260" s="55" t="s">
        <v>305</v>
      </c>
      <c r="C260" s="32">
        <v>4301135193</v>
      </c>
      <c r="D260" s="187">
        <v>4640242180403</v>
      </c>
      <c r="E260" s="188"/>
      <c r="F260" s="165">
        <v>3</v>
      </c>
      <c r="G260" s="33">
        <v>1</v>
      </c>
      <c r="H260" s="165">
        <v>3</v>
      </c>
      <c r="I260" s="165">
        <v>3.1920000000000002</v>
      </c>
      <c r="J260" s="33">
        <v>126</v>
      </c>
      <c r="K260" s="34" t="s">
        <v>62</v>
      </c>
      <c r="L260" s="33">
        <v>180</v>
      </c>
      <c r="M260" s="197" t="s">
        <v>306</v>
      </c>
      <c r="N260" s="190"/>
      <c r="O260" s="190"/>
      <c r="P260" s="190"/>
      <c r="Q260" s="188"/>
      <c r="R260" s="35"/>
      <c r="S260" s="35"/>
      <c r="T260" s="36" t="s">
        <v>63</v>
      </c>
      <c r="U260" s="166">
        <v>20</v>
      </c>
      <c r="V260" s="167">
        <f t="shared" si="6"/>
        <v>20</v>
      </c>
      <c r="W260" s="37">
        <f t="shared" si="7"/>
        <v>0.18720000000000001</v>
      </c>
      <c r="X260" s="57"/>
      <c r="Y260" s="58" t="s">
        <v>288</v>
      </c>
      <c r="AC260" s="62"/>
      <c r="AZ260" s="153" t="s">
        <v>71</v>
      </c>
    </row>
    <row r="261" spans="1:52" ht="27" customHeight="1" x14ac:dyDescent="0.25">
      <c r="A261" s="55" t="s">
        <v>307</v>
      </c>
      <c r="B261" s="55" t="s">
        <v>308</v>
      </c>
      <c r="C261" s="32">
        <v>4301135188</v>
      </c>
      <c r="D261" s="187">
        <v>4640242180335</v>
      </c>
      <c r="E261" s="188"/>
      <c r="F261" s="165">
        <v>3.7</v>
      </c>
      <c r="G261" s="33">
        <v>1</v>
      </c>
      <c r="H261" s="165">
        <v>3.7</v>
      </c>
      <c r="I261" s="165">
        <v>3.8919999999999999</v>
      </c>
      <c r="J261" s="33">
        <v>126</v>
      </c>
      <c r="K261" s="34" t="s">
        <v>62</v>
      </c>
      <c r="L261" s="33">
        <v>180</v>
      </c>
      <c r="M261" s="198" t="s">
        <v>309</v>
      </c>
      <c r="N261" s="190"/>
      <c r="O261" s="190"/>
      <c r="P261" s="190"/>
      <c r="Q261" s="188"/>
      <c r="R261" s="35"/>
      <c r="S261" s="35"/>
      <c r="T261" s="36" t="s">
        <v>63</v>
      </c>
      <c r="U261" s="166">
        <v>49</v>
      </c>
      <c r="V261" s="167">
        <f t="shared" si="6"/>
        <v>49</v>
      </c>
      <c r="W261" s="37">
        <f t="shared" si="7"/>
        <v>0.45863999999999999</v>
      </c>
      <c r="X261" s="57"/>
      <c r="Y261" s="58"/>
      <c r="AC261" s="62"/>
      <c r="AZ261" s="154" t="s">
        <v>71</v>
      </c>
    </row>
    <row r="262" spans="1:52" ht="37.5" customHeight="1" x14ac:dyDescent="0.25">
      <c r="A262" s="55" t="s">
        <v>310</v>
      </c>
      <c r="B262" s="55" t="s">
        <v>311</v>
      </c>
      <c r="C262" s="32">
        <v>4301135189</v>
      </c>
      <c r="D262" s="187">
        <v>4640242180342</v>
      </c>
      <c r="E262" s="188"/>
      <c r="F262" s="165">
        <v>3.7</v>
      </c>
      <c r="G262" s="33">
        <v>1</v>
      </c>
      <c r="H262" s="165">
        <v>3.7</v>
      </c>
      <c r="I262" s="165">
        <v>3.8919999999999999</v>
      </c>
      <c r="J262" s="33">
        <v>126</v>
      </c>
      <c r="K262" s="34" t="s">
        <v>62</v>
      </c>
      <c r="L262" s="33">
        <v>180</v>
      </c>
      <c r="M262" s="189" t="s">
        <v>312</v>
      </c>
      <c r="N262" s="190"/>
      <c r="O262" s="190"/>
      <c r="P262" s="190"/>
      <c r="Q262" s="188"/>
      <c r="R262" s="35"/>
      <c r="S262" s="35"/>
      <c r="T262" s="36" t="s">
        <v>63</v>
      </c>
      <c r="U262" s="166">
        <v>16</v>
      </c>
      <c r="V262" s="167">
        <f t="shared" si="6"/>
        <v>16</v>
      </c>
      <c r="W262" s="37">
        <f t="shared" si="7"/>
        <v>0.14976</v>
      </c>
      <c r="X262" s="57"/>
      <c r="Y262" s="58"/>
      <c r="AC262" s="62"/>
      <c r="AZ262" s="155" t="s">
        <v>71</v>
      </c>
    </row>
    <row r="263" spans="1:52" ht="27" customHeight="1" x14ac:dyDescent="0.25">
      <c r="A263" s="55" t="s">
        <v>313</v>
      </c>
      <c r="B263" s="55" t="s">
        <v>314</v>
      </c>
      <c r="C263" s="32">
        <v>4301135190</v>
      </c>
      <c r="D263" s="187">
        <v>4640242180359</v>
      </c>
      <c r="E263" s="188"/>
      <c r="F263" s="165">
        <v>3.7</v>
      </c>
      <c r="G263" s="33">
        <v>1</v>
      </c>
      <c r="H263" s="165">
        <v>3.7</v>
      </c>
      <c r="I263" s="165">
        <v>3.8919999999999999</v>
      </c>
      <c r="J263" s="33">
        <v>126</v>
      </c>
      <c r="K263" s="34" t="s">
        <v>62</v>
      </c>
      <c r="L263" s="33">
        <v>180</v>
      </c>
      <c r="M263" s="191" t="s">
        <v>315</v>
      </c>
      <c r="N263" s="190"/>
      <c r="O263" s="190"/>
      <c r="P263" s="190"/>
      <c r="Q263" s="188"/>
      <c r="R263" s="35"/>
      <c r="S263" s="35"/>
      <c r="T263" s="36" t="s">
        <v>63</v>
      </c>
      <c r="U263" s="166">
        <v>0</v>
      </c>
      <c r="V263" s="167">
        <f t="shared" si="6"/>
        <v>0</v>
      </c>
      <c r="W263" s="37">
        <f t="shared" si="7"/>
        <v>0</v>
      </c>
      <c r="X263" s="57"/>
      <c r="Y263" s="58"/>
      <c r="AC263" s="62"/>
      <c r="AZ263" s="156" t="s">
        <v>71</v>
      </c>
    </row>
    <row r="264" spans="1:52" ht="27" customHeight="1" x14ac:dyDescent="0.25">
      <c r="A264" s="55" t="s">
        <v>316</v>
      </c>
      <c r="B264" s="55" t="s">
        <v>317</v>
      </c>
      <c r="C264" s="32">
        <v>4301135192</v>
      </c>
      <c r="D264" s="187">
        <v>4640242180380</v>
      </c>
      <c r="E264" s="188"/>
      <c r="F264" s="165">
        <v>3.7</v>
      </c>
      <c r="G264" s="33">
        <v>1</v>
      </c>
      <c r="H264" s="165">
        <v>3.7</v>
      </c>
      <c r="I264" s="165">
        <v>3.8919999999999999</v>
      </c>
      <c r="J264" s="33">
        <v>126</v>
      </c>
      <c r="K264" s="34" t="s">
        <v>62</v>
      </c>
      <c r="L264" s="33">
        <v>180</v>
      </c>
      <c r="M264" s="192" t="s">
        <v>318</v>
      </c>
      <c r="N264" s="190"/>
      <c r="O264" s="190"/>
      <c r="P264" s="190"/>
      <c r="Q264" s="188"/>
      <c r="R264" s="35"/>
      <c r="S264" s="35"/>
      <c r="T264" s="36" t="s">
        <v>63</v>
      </c>
      <c r="U264" s="166">
        <v>41</v>
      </c>
      <c r="V264" s="167">
        <f t="shared" si="6"/>
        <v>41</v>
      </c>
      <c r="W264" s="37">
        <f t="shared" si="7"/>
        <v>0.38375999999999999</v>
      </c>
      <c r="X264" s="57"/>
      <c r="Y264" s="58"/>
      <c r="AC264" s="62"/>
      <c r="AZ264" s="157" t="s">
        <v>71</v>
      </c>
    </row>
    <row r="265" spans="1:52" ht="27" customHeight="1" x14ac:dyDescent="0.25">
      <c r="A265" s="55" t="s">
        <v>319</v>
      </c>
      <c r="B265" s="55" t="s">
        <v>320</v>
      </c>
      <c r="C265" s="32">
        <v>4301135186</v>
      </c>
      <c r="D265" s="187">
        <v>4640242180311</v>
      </c>
      <c r="E265" s="188"/>
      <c r="F265" s="165">
        <v>5.5</v>
      </c>
      <c r="G265" s="33">
        <v>1</v>
      </c>
      <c r="H265" s="165">
        <v>5.5</v>
      </c>
      <c r="I265" s="165">
        <v>5.7350000000000003</v>
      </c>
      <c r="J265" s="33">
        <v>84</v>
      </c>
      <c r="K265" s="34" t="s">
        <v>62</v>
      </c>
      <c r="L265" s="33">
        <v>180</v>
      </c>
      <c r="M265" s="193" t="s">
        <v>321</v>
      </c>
      <c r="N265" s="190"/>
      <c r="O265" s="190"/>
      <c r="P265" s="190"/>
      <c r="Q265" s="188"/>
      <c r="R265" s="35"/>
      <c r="S265" s="35"/>
      <c r="T265" s="36" t="s">
        <v>63</v>
      </c>
      <c r="U265" s="166">
        <v>27</v>
      </c>
      <c r="V265" s="167">
        <f t="shared" si="6"/>
        <v>27</v>
      </c>
      <c r="W265" s="37">
        <f>IFERROR(IF(U265="","",U265*0.0155),"")</f>
        <v>0.41849999999999998</v>
      </c>
      <c r="X265" s="57"/>
      <c r="Y265" s="58"/>
      <c r="AC265" s="62"/>
      <c r="AZ265" s="158" t="s">
        <v>71</v>
      </c>
    </row>
    <row r="266" spans="1:52" ht="37.5" customHeight="1" x14ac:dyDescent="0.25">
      <c r="A266" s="55" t="s">
        <v>322</v>
      </c>
      <c r="B266" s="55" t="s">
        <v>323</v>
      </c>
      <c r="C266" s="32">
        <v>4301135187</v>
      </c>
      <c r="D266" s="187">
        <v>4640242180328</v>
      </c>
      <c r="E266" s="188"/>
      <c r="F266" s="165">
        <v>3.5</v>
      </c>
      <c r="G266" s="33">
        <v>1</v>
      </c>
      <c r="H266" s="165">
        <v>3.5</v>
      </c>
      <c r="I266" s="165">
        <v>3.6920000000000002</v>
      </c>
      <c r="J266" s="33">
        <v>126</v>
      </c>
      <c r="K266" s="34" t="s">
        <v>62</v>
      </c>
      <c r="L266" s="33">
        <v>180</v>
      </c>
      <c r="M266" s="194" t="s">
        <v>324</v>
      </c>
      <c r="N266" s="190"/>
      <c r="O266" s="190"/>
      <c r="P266" s="190"/>
      <c r="Q266" s="188"/>
      <c r="R266" s="35"/>
      <c r="S266" s="35"/>
      <c r="T266" s="36" t="s">
        <v>63</v>
      </c>
      <c r="U266" s="166">
        <v>5</v>
      </c>
      <c r="V266" s="167">
        <f t="shared" si="6"/>
        <v>5</v>
      </c>
      <c r="W266" s="37">
        <f>IFERROR(IF(U266="","",U266*0.00936),"")</f>
        <v>4.6800000000000001E-2</v>
      </c>
      <c r="X266" s="57"/>
      <c r="Y266" s="58"/>
      <c r="AC266" s="62"/>
      <c r="AZ266" s="159" t="s">
        <v>71</v>
      </c>
    </row>
    <row r="267" spans="1:52" x14ac:dyDescent="0.2">
      <c r="A267" s="179"/>
      <c r="B267" s="180"/>
      <c r="C267" s="180"/>
      <c r="D267" s="180"/>
      <c r="E267" s="180"/>
      <c r="F267" s="180"/>
      <c r="G267" s="180"/>
      <c r="H267" s="180"/>
      <c r="I267" s="180"/>
      <c r="J267" s="180"/>
      <c r="K267" s="180"/>
      <c r="L267" s="181"/>
      <c r="M267" s="176" t="s">
        <v>64</v>
      </c>
      <c r="N267" s="177"/>
      <c r="O267" s="177"/>
      <c r="P267" s="177"/>
      <c r="Q267" s="177"/>
      <c r="R267" s="177"/>
      <c r="S267" s="178"/>
      <c r="T267" s="38" t="s">
        <v>63</v>
      </c>
      <c r="U267" s="168">
        <f>IFERROR(SUM(U259:U266),"0")</f>
        <v>158</v>
      </c>
      <c r="V267" s="168">
        <f>IFERROR(SUM(V259:V266),"0")</f>
        <v>158</v>
      </c>
      <c r="W267" s="168">
        <f>IFERROR(IF(W259="",0,W259),"0")+IFERROR(IF(W260="",0,W260),"0")+IFERROR(IF(W261="",0,W261),"0")+IFERROR(IF(W262="",0,W262),"0")+IFERROR(IF(W263="",0,W263),"0")+IFERROR(IF(W264="",0,W264),"0")+IFERROR(IF(W265="",0,W265),"0")+IFERROR(IF(W266="",0,W266),"0")</f>
        <v>1.6446599999999998</v>
      </c>
      <c r="X267" s="169"/>
      <c r="Y267" s="169"/>
    </row>
    <row r="268" spans="1:52" x14ac:dyDescent="0.2">
      <c r="A268" s="180"/>
      <c r="B268" s="180"/>
      <c r="C268" s="180"/>
      <c r="D268" s="180"/>
      <c r="E268" s="180"/>
      <c r="F268" s="180"/>
      <c r="G268" s="180"/>
      <c r="H268" s="180"/>
      <c r="I268" s="180"/>
      <c r="J268" s="180"/>
      <c r="K268" s="180"/>
      <c r="L268" s="181"/>
      <c r="M268" s="176" t="s">
        <v>64</v>
      </c>
      <c r="N268" s="177"/>
      <c r="O268" s="177"/>
      <c r="P268" s="177"/>
      <c r="Q268" s="177"/>
      <c r="R268" s="177"/>
      <c r="S268" s="178"/>
      <c r="T268" s="38" t="s">
        <v>65</v>
      </c>
      <c r="U268" s="168">
        <f>IFERROR(SUMPRODUCT(U259:U266*H259:H266),"0")</f>
        <v>618.20000000000005</v>
      </c>
      <c r="V268" s="168">
        <f>IFERROR(SUMPRODUCT(V259:V266*H259:H266),"0")</f>
        <v>618.20000000000005</v>
      </c>
      <c r="W268" s="38"/>
      <c r="X268" s="169"/>
      <c r="Y268" s="169"/>
    </row>
    <row r="269" spans="1:52" ht="15" customHeight="1" x14ac:dyDescent="0.2">
      <c r="A269" s="185"/>
      <c r="B269" s="180"/>
      <c r="C269" s="180"/>
      <c r="D269" s="180"/>
      <c r="E269" s="180"/>
      <c r="F269" s="180"/>
      <c r="G269" s="180"/>
      <c r="H269" s="180"/>
      <c r="I269" s="180"/>
      <c r="J269" s="180"/>
      <c r="K269" s="180"/>
      <c r="L269" s="186"/>
      <c r="M269" s="182" t="s">
        <v>325</v>
      </c>
      <c r="N269" s="183"/>
      <c r="O269" s="183"/>
      <c r="P269" s="183"/>
      <c r="Q269" s="183"/>
      <c r="R269" s="183"/>
      <c r="S269" s="184"/>
      <c r="T269" s="38" t="s">
        <v>65</v>
      </c>
      <c r="U269" s="168">
        <f>IFERROR(U24+U33+U41+U47+U57+U63+U68+U74+U84+U91+U99+U105+U110+U118+U123+U129+U134+U140+U144+U151+U164+U169+U177+U182+U189+U194+U199+U205+U213+U218+U224+U230+U236+U241+U247+U251+U257+U268,"0")</f>
        <v>13556.400000000001</v>
      </c>
      <c r="V269" s="168">
        <f>IFERROR(V24+V33+V41+V47+V57+V63+V68+V74+V84+V91+V99+V105+V110+V118+V123+V129+V134+V140+V144+V151+V164+V169+V177+V182+V189+V194+V199+V205+V213+V218+V224+V230+V236+V241+V247+V251+V257+V268,"0")</f>
        <v>13556.400000000001</v>
      </c>
      <c r="W269" s="38"/>
      <c r="X269" s="169"/>
      <c r="Y269" s="169"/>
    </row>
    <row r="270" spans="1:52" x14ac:dyDescent="0.2">
      <c r="A270" s="180"/>
      <c r="B270" s="180"/>
      <c r="C270" s="180"/>
      <c r="D270" s="180"/>
      <c r="E270" s="180"/>
      <c r="F270" s="180"/>
      <c r="G270" s="180"/>
      <c r="H270" s="180"/>
      <c r="I270" s="180"/>
      <c r="J270" s="180"/>
      <c r="K270" s="180"/>
      <c r="L270" s="186"/>
      <c r="M270" s="182" t="s">
        <v>326</v>
      </c>
      <c r="N270" s="183"/>
      <c r="O270" s="183"/>
      <c r="P270" s="183"/>
      <c r="Q270" s="183"/>
      <c r="R270" s="183"/>
      <c r="S270" s="184"/>
      <c r="T270" s="38" t="s">
        <v>65</v>
      </c>
      <c r="U270" s="168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208*I208,"0")+IFERROR(U209*I209,"0")+IFERROR(U210*I210,"0")+IFERROR(U211*I211,"0")+IFERROR(U216*I216,"0")+IFERROR(U221*I221,"0")+IFERROR(U222*I222,"0")+IFERROR(U228*I228,"0")+IFERROR(U234*I234,"0")+IFERROR(U239*I239,"0")+IFERROR(U245*I245,"0")+IFERROR(U249*I249,"0")+IFERROR(U253*I253,"0")+IFERROR(U254*I254,"0")+IFERROR(U255*I255,"0")+IFERROR(U259*I259,"0")+IFERROR(U260*I260,"0")+IFERROR(U261*I261,"0")+IFERROR(U262*I262,"0")+IFERROR(U263*I263,"0")+IFERROR(U264*I264,"0")+IFERROR(U265*I265,"0")+IFERROR(U266*I266,"0"),"0")</f>
        <v>14626.326200000007</v>
      </c>
      <c r="V270" s="16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208*I208,"0")+IFERROR(V209*I209,"0")+IFERROR(V210*I210,"0")+IFERROR(V211*I211,"0")+IFERROR(V216*I216,"0")+IFERROR(V221*I221,"0")+IFERROR(V222*I222,"0")+IFERROR(V228*I228,"0")+IFERROR(V234*I234,"0")+IFERROR(V239*I239,"0")+IFERROR(V245*I245,"0")+IFERROR(V249*I249,"0")+IFERROR(V253*I253,"0")+IFERROR(V254*I254,"0")+IFERROR(V255*I255,"0")+IFERROR(V259*I259,"0")+IFERROR(V260*I260,"0")+IFERROR(V261*I261,"0")+IFERROR(V262*I262,"0")+IFERROR(V263*I263,"0")+IFERROR(V264*I264,"0")+IFERROR(V265*I265,"0")+IFERROR(V266*I266,"0"),"0")</f>
        <v>14626.326200000007</v>
      </c>
      <c r="W270" s="38"/>
      <c r="X270" s="169"/>
      <c r="Y270" s="169"/>
    </row>
    <row r="271" spans="1:52" x14ac:dyDescent="0.2">
      <c r="A271" s="180"/>
      <c r="B271" s="180"/>
      <c r="C271" s="180"/>
      <c r="D271" s="180"/>
      <c r="E271" s="180"/>
      <c r="F271" s="180"/>
      <c r="G271" s="180"/>
      <c r="H271" s="180"/>
      <c r="I271" s="180"/>
      <c r="J271" s="180"/>
      <c r="K271" s="180"/>
      <c r="L271" s="186"/>
      <c r="M271" s="182" t="s">
        <v>327</v>
      </c>
      <c r="N271" s="183"/>
      <c r="O271" s="183"/>
      <c r="P271" s="183"/>
      <c r="Q271" s="183"/>
      <c r="R271" s="183"/>
      <c r="S271" s="184"/>
      <c r="T271" s="38" t="s">
        <v>328</v>
      </c>
      <c r="U271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208/J208,"0")+IFERROR(U209/J209,"0")+IFERROR(U210/J210,"0")+IFERROR(U211/J211,"0")+IFERROR(U216/J216,"0")+IFERROR(U221/J221,"0")+IFERROR(U222/J222,"0")+IFERROR(U228/J228,"0")+IFERROR(U234/J234,"0")+IFERROR(U239/J239,"0")+IFERROR(U245/J245,"0")+IFERROR(U249/J249,"0")+IFERROR(U253/J253,"0")+IFERROR(U254/J254,"0")+IFERROR(U255/J255,"0")+IFERROR(U259/J259,"0")+IFERROR(U260/J260,"0")+IFERROR(U261/J261,"0")+IFERROR(U262/J262,"0")+IFERROR(U263/J263,"0")+IFERROR(U264/J264,"0")+IFERROR(U265/J265,"0")+IFERROR(U266/J266,"0"),0)</f>
        <v>34</v>
      </c>
      <c r="V271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208/J208,"0")+IFERROR(V209/J209,"0")+IFERROR(V210/J210,"0")+IFERROR(V211/J211,"0")+IFERROR(V216/J216,"0")+IFERROR(V221/J221,"0")+IFERROR(V222/J222,"0")+IFERROR(V228/J228,"0")+IFERROR(V234/J234,"0")+IFERROR(V239/J239,"0")+IFERROR(V245/J245,"0")+IFERROR(V249/J249,"0")+IFERROR(V253/J253,"0")+IFERROR(V254/J254,"0")+IFERROR(V255/J255,"0")+IFERROR(V259/J259,"0")+IFERROR(V260/J260,"0")+IFERROR(V261/J261,"0")+IFERROR(V262/J262,"0")+IFERROR(V263/J263,"0")+IFERROR(V264/J264,"0")+IFERROR(V265/J265,"0")+IFERROR(V266/J266,"0"),0)</f>
        <v>34</v>
      </c>
      <c r="W271" s="38"/>
      <c r="X271" s="169"/>
      <c r="Y271" s="169"/>
    </row>
    <row r="272" spans="1:52" x14ac:dyDescent="0.2">
      <c r="A272" s="180"/>
      <c r="B272" s="180"/>
      <c r="C272" s="180"/>
      <c r="D272" s="180"/>
      <c r="E272" s="180"/>
      <c r="F272" s="180"/>
      <c r="G272" s="180"/>
      <c r="H272" s="180"/>
      <c r="I272" s="180"/>
      <c r="J272" s="180"/>
      <c r="K272" s="180"/>
      <c r="L272" s="186"/>
      <c r="M272" s="182" t="s">
        <v>329</v>
      </c>
      <c r="N272" s="183"/>
      <c r="O272" s="183"/>
      <c r="P272" s="183"/>
      <c r="Q272" s="183"/>
      <c r="R272" s="183"/>
      <c r="S272" s="184"/>
      <c r="T272" s="38" t="s">
        <v>65</v>
      </c>
      <c r="U272" s="168">
        <f>GrossWeightTotal+PalletQtyTotal*25</f>
        <v>15476.326200000007</v>
      </c>
      <c r="V272" s="168">
        <f>GrossWeightTotalR+PalletQtyTotalR*25</f>
        <v>15476.326200000007</v>
      </c>
      <c r="W272" s="38"/>
      <c r="X272" s="169"/>
      <c r="Y272" s="169"/>
    </row>
    <row r="273" spans="1:32" x14ac:dyDescent="0.2">
      <c r="A273" s="180"/>
      <c r="B273" s="180"/>
      <c r="C273" s="180"/>
      <c r="D273" s="180"/>
      <c r="E273" s="180"/>
      <c r="F273" s="180"/>
      <c r="G273" s="180"/>
      <c r="H273" s="180"/>
      <c r="I273" s="180"/>
      <c r="J273" s="180"/>
      <c r="K273" s="180"/>
      <c r="L273" s="186"/>
      <c r="M273" s="182" t="s">
        <v>330</v>
      </c>
      <c r="N273" s="183"/>
      <c r="O273" s="183"/>
      <c r="P273" s="183"/>
      <c r="Q273" s="183"/>
      <c r="R273" s="183"/>
      <c r="S273" s="184"/>
      <c r="T273" s="38" t="s">
        <v>328</v>
      </c>
      <c r="U273" s="168">
        <f>IFERROR(U23+U32+U40+U46+U56+U62+U67+U73+U83+U90+U98+U104+U109+U117+U122+U128+U133+U139+U143+U150+U163+U168+U176+U181+U188+U193+U198+U204+U212+U217+U223+U229+U235+U240+U246+U250+U256+U267,"0")</f>
        <v>2819</v>
      </c>
      <c r="V273" s="168">
        <f>IFERROR(V23+V32+V40+V46+V56+V62+V67+V73+V83+V90+V98+V104+V109+V117+V122+V128+V133+V139+V143+V150+V163+V168+V176+V181+V188+V193+V198+V204+V212+V217+V223+V229+V235+V240+V246+V250+V256+V267,"0")</f>
        <v>2819</v>
      </c>
      <c r="W273" s="38"/>
      <c r="X273" s="169"/>
      <c r="Y273" s="169"/>
    </row>
    <row r="274" spans="1:32" ht="14.25" customHeight="1" x14ac:dyDescent="0.2">
      <c r="A274" s="180"/>
      <c r="B274" s="180"/>
      <c r="C274" s="180"/>
      <c r="D274" s="180"/>
      <c r="E274" s="180"/>
      <c r="F274" s="180"/>
      <c r="G274" s="180"/>
      <c r="H274" s="180"/>
      <c r="I274" s="180"/>
      <c r="J274" s="180"/>
      <c r="K274" s="180"/>
      <c r="L274" s="186"/>
      <c r="M274" s="182" t="s">
        <v>331</v>
      </c>
      <c r="N274" s="183"/>
      <c r="O274" s="183"/>
      <c r="P274" s="183"/>
      <c r="Q274" s="183"/>
      <c r="R274" s="183"/>
      <c r="S274" s="184"/>
      <c r="T274" s="40" t="s">
        <v>332</v>
      </c>
      <c r="U274" s="38"/>
      <c r="V274" s="38"/>
      <c r="W274" s="38">
        <f>IFERROR(W23+W32+W40+W46+W56+W62+W67+W73+W83+W90+W98+W104+W109+W117+W122+W128+W133+W139+W143+W150+W163+W168+W176+W181+W188+W193+W198+W204+W212+W217+W223+W229+W235+W240+W246+W250+W256+W267,"0")</f>
        <v>41.299120000000002</v>
      </c>
      <c r="X274" s="169"/>
      <c r="Y274" s="169"/>
    </row>
    <row r="275" spans="1:32" ht="13.5" customHeight="1" thickBot="1" x14ac:dyDescent="0.25"/>
    <row r="276" spans="1:32" ht="27" customHeight="1" thickTop="1" thickBot="1" x14ac:dyDescent="0.25">
      <c r="A276" s="41" t="s">
        <v>333</v>
      </c>
      <c r="B276" s="160" t="s">
        <v>58</v>
      </c>
      <c r="C276" s="170" t="s">
        <v>66</v>
      </c>
      <c r="D276" s="172"/>
      <c r="E276" s="172"/>
      <c r="F276" s="172"/>
      <c r="G276" s="172"/>
      <c r="H276" s="172"/>
      <c r="I276" s="172"/>
      <c r="J276" s="172"/>
      <c r="K276" s="172"/>
      <c r="L276" s="172"/>
      <c r="M276" s="172"/>
      <c r="N276" s="172"/>
      <c r="O276" s="172"/>
      <c r="P276" s="172"/>
      <c r="Q276" s="172"/>
      <c r="R276" s="173"/>
      <c r="S276" s="170" t="s">
        <v>182</v>
      </c>
      <c r="T276" s="172"/>
      <c r="U276" s="173"/>
      <c r="V276" s="170" t="s">
        <v>235</v>
      </c>
      <c r="W276" s="172"/>
      <c r="X276" s="173"/>
      <c r="Y276" s="170" t="s">
        <v>250</v>
      </c>
      <c r="Z276" s="172"/>
      <c r="AA276" s="172"/>
      <c r="AB276" s="173"/>
      <c r="AC276" s="160" t="s">
        <v>272</v>
      </c>
      <c r="AD276" s="170" t="s">
        <v>276</v>
      </c>
      <c r="AE276" s="173"/>
      <c r="AF276" s="160" t="s">
        <v>283</v>
      </c>
    </row>
    <row r="277" spans="1:32" ht="14.25" customHeight="1" thickTop="1" x14ac:dyDescent="0.2">
      <c r="A277" s="174" t="s">
        <v>334</v>
      </c>
      <c r="B277" s="170" t="s">
        <v>58</v>
      </c>
      <c r="C277" s="170" t="s">
        <v>67</v>
      </c>
      <c r="D277" s="170" t="s">
        <v>78</v>
      </c>
      <c r="E277" s="170" t="s">
        <v>88</v>
      </c>
      <c r="F277" s="170" t="s">
        <v>94</v>
      </c>
      <c r="G277" s="170" t="s">
        <v>107</v>
      </c>
      <c r="H277" s="170" t="s">
        <v>112</v>
      </c>
      <c r="I277" s="170" t="s">
        <v>116</v>
      </c>
      <c r="J277" s="170" t="s">
        <v>122</v>
      </c>
      <c r="K277" s="170" t="s">
        <v>135</v>
      </c>
      <c r="L277" s="170" t="s">
        <v>142</v>
      </c>
      <c r="M277" s="170" t="s">
        <v>151</v>
      </c>
      <c r="N277" s="170" t="s">
        <v>156</v>
      </c>
      <c r="O277" s="170" t="s">
        <v>159</v>
      </c>
      <c r="P277" s="170" t="s">
        <v>170</v>
      </c>
      <c r="Q277" s="170" t="s">
        <v>173</v>
      </c>
      <c r="R277" s="170" t="s">
        <v>179</v>
      </c>
      <c r="S277" s="170" t="s">
        <v>183</v>
      </c>
      <c r="T277" s="170" t="s">
        <v>218</v>
      </c>
      <c r="U277" s="170" t="s">
        <v>221</v>
      </c>
      <c r="V277" s="170" t="s">
        <v>236</v>
      </c>
      <c r="W277" s="170" t="s">
        <v>241</v>
      </c>
      <c r="X277" s="170" t="s">
        <v>235</v>
      </c>
      <c r="Y277" s="170" t="s">
        <v>251</v>
      </c>
      <c r="Z277" s="170" t="s">
        <v>254</v>
      </c>
      <c r="AA277" s="170" t="s">
        <v>263</v>
      </c>
      <c r="AB277" s="170" t="s">
        <v>267</v>
      </c>
      <c r="AC277" s="170" t="s">
        <v>273</v>
      </c>
      <c r="AD277" s="170" t="s">
        <v>277</v>
      </c>
      <c r="AE277" s="170" t="s">
        <v>280</v>
      </c>
      <c r="AF277" s="170" t="s">
        <v>284</v>
      </c>
    </row>
    <row r="278" spans="1:32" ht="13.5" customHeight="1" thickBot="1" x14ac:dyDescent="0.25">
      <c r="A278" s="175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  <c r="AA278" s="171"/>
      <c r="AB278" s="171"/>
      <c r="AC278" s="171"/>
      <c r="AD278" s="171"/>
      <c r="AE278" s="171"/>
      <c r="AF278" s="171"/>
    </row>
    <row r="279" spans="1:32" ht="18" customHeight="1" thickTop="1" thickBot="1" x14ac:dyDescent="0.25">
      <c r="A279" s="41" t="s">
        <v>335</v>
      </c>
      <c r="B279" s="47">
        <f>IFERROR(U22*H22,"0")</f>
        <v>0</v>
      </c>
      <c r="C279" s="47">
        <f>IFERROR(U28*H28,"0")+IFERROR(U29*H29,"0")+IFERROR(U30*H30,"0")+IFERROR(U31*H31,"0")</f>
        <v>180</v>
      </c>
      <c r="D279" s="47">
        <f>IFERROR(U36*H36,"0")+IFERROR(U37*H37,"0")+IFERROR(U38*H38,"0")+IFERROR(U39*H39,"0")</f>
        <v>300</v>
      </c>
      <c r="E279" s="47">
        <f>IFERROR(U44*H44,"0")+IFERROR(U45*H45,"0")</f>
        <v>24</v>
      </c>
      <c r="F279" s="47">
        <f>IFERROR(U50*H50,"0")+IFERROR(U51*H51,"0")+IFERROR(U52*H52,"0")+IFERROR(U53*H53,"0")+IFERROR(U54*H54,"0")+IFERROR(U55*H55,"0")</f>
        <v>1672.8</v>
      </c>
      <c r="G279" s="47">
        <f>IFERROR(U60*H60,"0")+IFERROR(U61*H61,"0")</f>
        <v>1000</v>
      </c>
      <c r="H279" s="47">
        <f>IFERROR(U66*H66,"0")</f>
        <v>0</v>
      </c>
      <c r="I279" s="47">
        <f>IFERROR(U71*H71,"0")+IFERROR(U72*H72,"0")</f>
        <v>18</v>
      </c>
      <c r="J279" s="47">
        <f>IFERROR(U77*H77,"0")+IFERROR(U78*H78,"0")+IFERROR(U79*H79,"0")+IFERROR(U80*H80,"0")+IFERROR(U81*H81,"0")+IFERROR(U82*H82,"0")</f>
        <v>868.8</v>
      </c>
      <c r="K279" s="47">
        <f>IFERROR(U87*H87,"0")+IFERROR(U88*H88,"0")+IFERROR(U89*H89,"0")</f>
        <v>10.8</v>
      </c>
      <c r="L279" s="47">
        <f>IFERROR(U94*H94,"0")+IFERROR(U95*H95,"0")+IFERROR(U96*H96,"0")+IFERROR(U97*H97,"0")</f>
        <v>2504</v>
      </c>
      <c r="M279" s="47">
        <f>IFERROR(U102*H102,"0")+IFERROR(U103*H103,"0")</f>
        <v>819</v>
      </c>
      <c r="N279" s="47">
        <f>IFERROR(U108*H108,"0")</f>
        <v>165</v>
      </c>
      <c r="O279" s="47">
        <f>IFERROR(U113*H113,"0")+IFERROR(U114*H114,"0")+IFERROR(U115*H115,"0")+IFERROR(U116*H116,"0")</f>
        <v>516</v>
      </c>
      <c r="P279" s="47">
        <f>IFERROR(U121*H121,"0")</f>
        <v>0</v>
      </c>
      <c r="Q279" s="47">
        <f>IFERROR(U126*H126,"0")+IFERROR(U127*H127,"0")</f>
        <v>0</v>
      </c>
      <c r="R279" s="47">
        <f>IFERROR(U132*H132,"0")</f>
        <v>0</v>
      </c>
      <c r="S279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672</v>
      </c>
      <c r="T279" s="47">
        <f>IFERROR(U167*H167,"0")</f>
        <v>0</v>
      </c>
      <c r="U279" s="47">
        <f>IFERROR(U172*H172,"0")+IFERROR(U173*H173,"0")+IFERROR(U174*H174,"0")+IFERROR(U175*H175,"0")+IFERROR(U179*H179,"0")+IFERROR(U180*H180,"0")</f>
        <v>640</v>
      </c>
      <c r="V279" s="47">
        <f>IFERROR(U186*H186,"0")+IFERROR(U187*H187,"0")</f>
        <v>405</v>
      </c>
      <c r="W279" s="47">
        <f>IFERROR(U192*H192,"0")</f>
        <v>0</v>
      </c>
      <c r="X279" s="47">
        <f>IFERROR(U197*H197,"0")</f>
        <v>0</v>
      </c>
      <c r="Y279" s="47">
        <f>IFERROR(U203*H203,"0")</f>
        <v>840</v>
      </c>
      <c r="Z279" s="47">
        <f>IFERROR(U208*H208,"0")+IFERROR(U209*H209,"0")+IFERROR(U210*H210,"0")+IFERROR(U211*H211,"0")</f>
        <v>252</v>
      </c>
      <c r="AA279" s="47">
        <f>IFERROR(U216*H216,"0")</f>
        <v>0</v>
      </c>
      <c r="AB279" s="47">
        <f>IFERROR(U221*H221,"0")+IFERROR(U222*H222,"0")</f>
        <v>1080</v>
      </c>
      <c r="AC279" s="47">
        <f>IFERROR(U228*H228,"0")</f>
        <v>0</v>
      </c>
      <c r="AD279" s="47">
        <f>IFERROR(U234*H234,"0")</f>
        <v>320</v>
      </c>
      <c r="AE279" s="47">
        <f>IFERROR(U239*H239,"0")</f>
        <v>32</v>
      </c>
      <c r="AF279" s="47">
        <f>IFERROR(U245*H245,"0")+IFERROR(U249*H249,"0")+IFERROR(U253*H253,"0")+IFERROR(U254*H254,"0")+IFERROR(U255*H255,"0")+IFERROR(U259*H259,"0")+IFERROR(U260*H260,"0")+IFERROR(U261*H261,"0")+IFERROR(U262*H262,"0")+IFERROR(U263*H263,"0")+IFERROR(U264*H264,"0")+IFERROR(U265*H265,"0")+IFERROR(U266*H266,"0")</f>
        <v>1237</v>
      </c>
    </row>
    <row r="280" spans="1:32" ht="13.5" customHeight="1" thickTop="1" x14ac:dyDescent="0.2">
      <c r="C280" s="1"/>
    </row>
    <row r="281" spans="1:32" ht="19.5" customHeight="1" x14ac:dyDescent="0.2">
      <c r="A281" s="59" t="s">
        <v>336</v>
      </c>
      <c r="B281" s="59" t="s">
        <v>337</v>
      </c>
      <c r="C281" s="59" t="s">
        <v>338</v>
      </c>
    </row>
    <row r="282" spans="1:32" x14ac:dyDescent="0.2">
      <c r="A282" s="60">
        <f>SUMPRODUCT(--(AZ:AZ="ЗПФ"),--(T:T="кор"),H:H,V:V)+SUMPRODUCT(--(AZ:AZ="ЗПФ"),--(T:T="кг"),V:V)</f>
        <v>8640.7999999999993</v>
      </c>
      <c r="B282" s="61">
        <f>SUMPRODUCT(--(AZ:AZ="ПГП"),--(T:T="кор"),H:H,V:V)+SUMPRODUCT(--(AZ:AZ="ПГП"),--(T:T="кг"),V:V)</f>
        <v>4915.5999999999995</v>
      </c>
      <c r="C282" s="61">
        <f>SUMPRODUCT(--(AZ:AZ="КИЗ"),--(T:T="кор"),H:H,V:V)+SUMPRODUCT(--(AZ:AZ="КИЗ"),--(T:T="кг"),V:V)</f>
        <v>0</v>
      </c>
    </row>
  </sheetData>
  <sheetProtection algorithmName="SHA-512" hashValue="61+VOg2/b3nfmAt3cV3V50aB7VANOOrgLFz7aos14DJ73yLp8ATlWFAAkV6bkqgunb7G9SP4O3KowVb/B7WiBA==" saltValue="2NRofurljL19xvYjakQhZg==" spinCount="100000" sheet="1" objects="1" scenarios="1" sort="0" autoFilter="0" pivotTables="0"/>
  <autoFilter ref="B18:W274">
    <filterColumn colId="2" showButton="0"/>
    <filterColumn colId="11" showButton="0"/>
    <filterColumn colId="12" showButton="0"/>
    <filterColumn colId="13" showButton="0"/>
    <filterColumn colId="14" showButton="0"/>
  </autoFilter>
  <mergeCells count="493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M204:S204"/>
    <mergeCell ref="A204:L205"/>
    <mergeCell ref="M205:S205"/>
    <mergeCell ref="A206:W206"/>
    <mergeCell ref="A207:W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A215:W215"/>
    <mergeCell ref="D216:E216"/>
    <mergeCell ref="M216:Q216"/>
    <mergeCell ref="M217:S217"/>
    <mergeCell ref="A217:L218"/>
    <mergeCell ref="M218:S218"/>
    <mergeCell ref="A219:W219"/>
    <mergeCell ref="A220:W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A227:W227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M235:S235"/>
    <mergeCell ref="A235:L236"/>
    <mergeCell ref="M236:S236"/>
    <mergeCell ref="A237:W237"/>
    <mergeCell ref="A238:W238"/>
    <mergeCell ref="D239:E239"/>
    <mergeCell ref="M239:Q239"/>
    <mergeCell ref="M240:S240"/>
    <mergeCell ref="A240:L241"/>
    <mergeCell ref="M241:S241"/>
    <mergeCell ref="A242:W242"/>
    <mergeCell ref="A243:W243"/>
    <mergeCell ref="A244:W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D261:E261"/>
    <mergeCell ref="M261:Q261"/>
    <mergeCell ref="D262:E262"/>
    <mergeCell ref="M262:Q262"/>
    <mergeCell ref="D263:E263"/>
    <mergeCell ref="M263:Q263"/>
    <mergeCell ref="D264:E264"/>
    <mergeCell ref="M264:Q264"/>
    <mergeCell ref="D265:E265"/>
    <mergeCell ref="M265:Q265"/>
    <mergeCell ref="D266:E266"/>
    <mergeCell ref="M266:Q266"/>
    <mergeCell ref="M267:S267"/>
    <mergeCell ref="A267:L268"/>
    <mergeCell ref="M268:S268"/>
    <mergeCell ref="M269:S269"/>
    <mergeCell ref="A269:L274"/>
    <mergeCell ref="M270:S270"/>
    <mergeCell ref="M271:S271"/>
    <mergeCell ref="M272:S272"/>
    <mergeCell ref="M273:S273"/>
    <mergeCell ref="M274:S274"/>
    <mergeCell ref="C276:R276"/>
    <mergeCell ref="S276:U276"/>
    <mergeCell ref="V276:X276"/>
    <mergeCell ref="Y276:AB276"/>
    <mergeCell ref="AD276:AE276"/>
    <mergeCell ref="A277:A278"/>
    <mergeCell ref="B277:B278"/>
    <mergeCell ref="C277:C278"/>
    <mergeCell ref="D277:D278"/>
    <mergeCell ref="E277:E278"/>
    <mergeCell ref="F277:F278"/>
    <mergeCell ref="G277:G278"/>
    <mergeCell ref="H277:H278"/>
    <mergeCell ref="I277:I278"/>
    <mergeCell ref="J277:J278"/>
    <mergeCell ref="K277:K278"/>
    <mergeCell ref="L277:L278"/>
    <mergeCell ref="M277:M278"/>
    <mergeCell ref="N277:N278"/>
    <mergeCell ref="O277:O278"/>
    <mergeCell ref="P277:P278"/>
    <mergeCell ref="Q277:Q278"/>
    <mergeCell ref="R277:R278"/>
    <mergeCell ref="S277:S278"/>
    <mergeCell ref="AC277:AC278"/>
    <mergeCell ref="AD277:AD278"/>
    <mergeCell ref="AE277:AE278"/>
    <mergeCell ref="AF277:AF278"/>
    <mergeCell ref="T277:T278"/>
    <mergeCell ref="U277:U278"/>
    <mergeCell ref="V277:V278"/>
    <mergeCell ref="W277:W278"/>
    <mergeCell ref="X277:X278"/>
    <mergeCell ref="Y277:Y278"/>
    <mergeCell ref="Z277:Z278"/>
    <mergeCell ref="AA277:AA278"/>
    <mergeCell ref="AB277:AB278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339</v>
      </c>
      <c r="H1" s="53"/>
    </row>
    <row r="3" spans="2:8" x14ac:dyDescent="0.2">
      <c r="B3" s="48" t="s">
        <v>340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341</v>
      </c>
      <c r="D6" s="48" t="s">
        <v>342</v>
      </c>
      <c r="E6" s="48"/>
    </row>
    <row r="7" spans="2:8" x14ac:dyDescent="0.2">
      <c r="B7" s="48" t="s">
        <v>343</v>
      </c>
      <c r="C7" s="48" t="s">
        <v>344</v>
      </c>
      <c r="D7" s="48" t="s">
        <v>345</v>
      </c>
      <c r="E7" s="48"/>
    </row>
    <row r="9" spans="2:8" x14ac:dyDescent="0.2">
      <c r="B9" s="48" t="s">
        <v>346</v>
      </c>
      <c r="C9" s="48" t="s">
        <v>341</v>
      </c>
      <c r="D9" s="48"/>
      <c r="E9" s="48"/>
    </row>
    <row r="11" spans="2:8" x14ac:dyDescent="0.2">
      <c r="B11" s="48" t="s">
        <v>347</v>
      </c>
      <c r="C11" s="48" t="s">
        <v>344</v>
      </c>
      <c r="D11" s="48"/>
      <c r="E11" s="48"/>
    </row>
    <row r="13" spans="2:8" x14ac:dyDescent="0.2">
      <c r="B13" s="48" t="s">
        <v>348</v>
      </c>
      <c r="C13" s="48"/>
      <c r="D13" s="48"/>
      <c r="E13" s="48"/>
    </row>
    <row r="14" spans="2:8" x14ac:dyDescent="0.2">
      <c r="B14" s="48" t="s">
        <v>349</v>
      </c>
      <c r="C14" s="48"/>
      <c r="D14" s="48"/>
      <c r="E14" s="48"/>
    </row>
    <row r="15" spans="2:8" x14ac:dyDescent="0.2">
      <c r="B15" s="48" t="s">
        <v>350</v>
      </c>
      <c r="C15" s="48"/>
      <c r="D15" s="48"/>
      <c r="E15" s="48"/>
    </row>
    <row r="16" spans="2:8" x14ac:dyDescent="0.2">
      <c r="B16" s="48" t="s">
        <v>351</v>
      </c>
      <c r="C16" s="48"/>
      <c r="D16" s="48"/>
      <c r="E16" s="48"/>
    </row>
    <row r="17" spans="2:5" x14ac:dyDescent="0.2">
      <c r="B17" s="48" t="s">
        <v>352</v>
      </c>
      <c r="C17" s="48"/>
      <c r="D17" s="48"/>
      <c r="E17" s="48"/>
    </row>
    <row r="18" spans="2:5" x14ac:dyDescent="0.2">
      <c r="B18" s="48" t="s">
        <v>353</v>
      </c>
      <c r="C18" s="48"/>
      <c r="D18" s="48"/>
      <c r="E18" s="48"/>
    </row>
    <row r="19" spans="2:5" x14ac:dyDescent="0.2">
      <c r="B19" s="48" t="s">
        <v>354</v>
      </c>
      <c r="C19" s="48"/>
      <c r="D19" s="48"/>
      <c r="E19" s="48"/>
    </row>
    <row r="20" spans="2:5" x14ac:dyDescent="0.2">
      <c r="B20" s="48" t="s">
        <v>355</v>
      </c>
      <c r="C20" s="48"/>
      <c r="D20" s="48"/>
      <c r="E20" s="48"/>
    </row>
    <row r="21" spans="2:5" x14ac:dyDescent="0.2">
      <c r="B21" s="48" t="s">
        <v>356</v>
      </c>
      <c r="C21" s="48"/>
      <c r="D21" s="48"/>
      <c r="E21" s="48"/>
    </row>
    <row r="22" spans="2:5" x14ac:dyDescent="0.2">
      <c r="B22" s="48" t="s">
        <v>357</v>
      </c>
      <c r="C22" s="48"/>
      <c r="D22" s="48"/>
      <c r="E22" s="48"/>
    </row>
    <row r="23" spans="2:5" x14ac:dyDescent="0.2">
      <c r="B23" s="48" t="s">
        <v>358</v>
      </c>
      <c r="C23" s="48"/>
      <c r="D23" s="48"/>
      <c r="E23" s="48"/>
    </row>
  </sheetData>
  <sheetProtection algorithmName="SHA-512" hashValue="LJ892oRBG+rRCXiBtGYV11B8baFPyrnNbkIcBHZcfIjWDyJmt6Y0HktQuhRjSthuy+ocNyQTIloSz46+NxyyaQ==" saltValue="tZUdY6oQZOB4MUNf9mmu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431</vt:i4>
      </vt:variant>
    </vt:vector>
  </HeadingPairs>
  <TitlesOfParts>
    <vt:vector size="4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2023-09-13T09:33:57Z</dcterms:modified>
</cp:coreProperties>
</file>