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6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62" i="1" l="1"/>
  <c r="U461" i="1"/>
  <c r="U459" i="1"/>
  <c r="U458" i="1"/>
  <c r="V457" i="1"/>
  <c r="S470" i="1" s="1"/>
  <c r="M457" i="1"/>
  <c r="U454" i="1"/>
  <c r="U453" i="1"/>
  <c r="V452" i="1"/>
  <c r="W452" i="1" s="1"/>
  <c r="M452" i="1"/>
  <c r="V451" i="1"/>
  <c r="V453" i="1" s="1"/>
  <c r="M451" i="1"/>
  <c r="U449" i="1"/>
  <c r="U448" i="1"/>
  <c r="V447" i="1"/>
  <c r="W447" i="1" s="1"/>
  <c r="M447" i="1"/>
  <c r="V446" i="1"/>
  <c r="V449" i="1" s="1"/>
  <c r="M446" i="1"/>
  <c r="U444" i="1"/>
  <c r="U443" i="1"/>
  <c r="V442" i="1"/>
  <c r="M442" i="1"/>
  <c r="W441" i="1"/>
  <c r="V441" i="1"/>
  <c r="M441" i="1"/>
  <c r="V439" i="1"/>
  <c r="U439" i="1"/>
  <c r="V438" i="1"/>
  <c r="U438" i="1"/>
  <c r="W437" i="1"/>
  <c r="V437" i="1"/>
  <c r="M437" i="1"/>
  <c r="W436" i="1"/>
  <c r="W438" i="1" s="1"/>
  <c r="V436" i="1"/>
  <c r="M436" i="1"/>
  <c r="V432" i="1"/>
  <c r="U432" i="1"/>
  <c r="U431" i="1"/>
  <c r="W430" i="1"/>
  <c r="V430" i="1"/>
  <c r="M430" i="1"/>
  <c r="W429" i="1"/>
  <c r="W431" i="1" s="1"/>
  <c r="V429" i="1"/>
  <c r="V431" i="1" s="1"/>
  <c r="M429" i="1"/>
  <c r="U427" i="1"/>
  <c r="U426" i="1"/>
  <c r="W425" i="1"/>
  <c r="V425" i="1"/>
  <c r="W424" i="1"/>
  <c r="V424" i="1"/>
  <c r="W423" i="1"/>
  <c r="V423" i="1"/>
  <c r="W422" i="1"/>
  <c r="V422" i="1"/>
  <c r="M422" i="1"/>
  <c r="W421" i="1"/>
  <c r="V421" i="1"/>
  <c r="M421" i="1"/>
  <c r="W420" i="1"/>
  <c r="W426" i="1" s="1"/>
  <c r="V420" i="1"/>
  <c r="V427" i="1" s="1"/>
  <c r="M420" i="1"/>
  <c r="U418" i="1"/>
  <c r="U417" i="1"/>
  <c r="W416" i="1"/>
  <c r="V416" i="1"/>
  <c r="M416" i="1"/>
  <c r="V415" i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W408" i="1"/>
  <c r="V408" i="1"/>
  <c r="M408" i="1"/>
  <c r="V407" i="1"/>
  <c r="W407" i="1" s="1"/>
  <c r="M407" i="1"/>
  <c r="W406" i="1"/>
  <c r="V406" i="1"/>
  <c r="M406" i="1"/>
  <c r="W405" i="1"/>
  <c r="V405" i="1"/>
  <c r="M405" i="1"/>
  <c r="W404" i="1"/>
  <c r="V404" i="1"/>
  <c r="M404" i="1"/>
  <c r="V403" i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W388" i="1"/>
  <c r="V388" i="1"/>
  <c r="M388" i="1"/>
  <c r="W387" i="1"/>
  <c r="V387" i="1"/>
  <c r="M387" i="1"/>
  <c r="W386" i="1"/>
  <c r="V386" i="1"/>
  <c r="W385" i="1"/>
  <c r="V385" i="1"/>
  <c r="M385" i="1"/>
  <c r="W384" i="1"/>
  <c r="V384" i="1"/>
  <c r="M384" i="1"/>
  <c r="W383" i="1"/>
  <c r="W390" i="1" s="1"/>
  <c r="V383" i="1"/>
  <c r="M383" i="1"/>
  <c r="U381" i="1"/>
  <c r="U380" i="1"/>
  <c r="W379" i="1"/>
  <c r="V379" i="1"/>
  <c r="M379" i="1"/>
  <c r="V378" i="1"/>
  <c r="M378" i="1"/>
  <c r="U375" i="1"/>
  <c r="U374" i="1"/>
  <c r="V373" i="1"/>
  <c r="U371" i="1"/>
  <c r="V370" i="1"/>
  <c r="U370" i="1"/>
  <c r="W369" i="1"/>
  <c r="V369" i="1"/>
  <c r="M369" i="1"/>
  <c r="W368" i="1"/>
  <c r="V368" i="1"/>
  <c r="M368" i="1"/>
  <c r="W367" i="1"/>
  <c r="W370" i="1" s="1"/>
  <c r="V367" i="1"/>
  <c r="V371" i="1" s="1"/>
  <c r="M367" i="1"/>
  <c r="U365" i="1"/>
  <c r="U364" i="1"/>
  <c r="W363" i="1"/>
  <c r="W364" i="1" s="1"/>
  <c r="V363" i="1"/>
  <c r="V365" i="1" s="1"/>
  <c r="M363" i="1"/>
  <c r="U361" i="1"/>
  <c r="U360" i="1"/>
  <c r="W359" i="1"/>
  <c r="V359" i="1"/>
  <c r="M359" i="1"/>
  <c r="V358" i="1"/>
  <c r="W358" i="1" s="1"/>
  <c r="M358" i="1"/>
  <c r="W357" i="1"/>
  <c r="V357" i="1"/>
  <c r="M357" i="1"/>
  <c r="W356" i="1"/>
  <c r="V356" i="1"/>
  <c r="M356" i="1"/>
  <c r="U354" i="1"/>
  <c r="U353" i="1"/>
  <c r="W352" i="1"/>
  <c r="V352" i="1"/>
  <c r="V351" i="1"/>
  <c r="W351" i="1" s="1"/>
  <c r="M351" i="1"/>
  <c r="W350" i="1"/>
  <c r="V350" i="1"/>
  <c r="M350" i="1"/>
  <c r="W349" i="1"/>
  <c r="V349" i="1"/>
  <c r="M349" i="1"/>
  <c r="W348" i="1"/>
  <c r="V348" i="1"/>
  <c r="M348" i="1"/>
  <c r="V347" i="1"/>
  <c r="W347" i="1" s="1"/>
  <c r="M347" i="1"/>
  <c r="W346" i="1"/>
  <c r="V346" i="1"/>
  <c r="M346" i="1"/>
  <c r="W345" i="1"/>
  <c r="V345" i="1"/>
  <c r="M345" i="1"/>
  <c r="W344" i="1"/>
  <c r="V344" i="1"/>
  <c r="M344" i="1"/>
  <c r="V343" i="1"/>
  <c r="W343" i="1" s="1"/>
  <c r="M343" i="1"/>
  <c r="W342" i="1"/>
  <c r="V342" i="1"/>
  <c r="M342" i="1"/>
  <c r="W341" i="1"/>
  <c r="V341" i="1"/>
  <c r="M341" i="1"/>
  <c r="W340" i="1"/>
  <c r="V340" i="1"/>
  <c r="V353" i="1" s="1"/>
  <c r="M340" i="1"/>
  <c r="U338" i="1"/>
  <c r="U337" i="1"/>
  <c r="W336" i="1"/>
  <c r="V336" i="1"/>
  <c r="M336" i="1"/>
  <c r="V335" i="1"/>
  <c r="M335" i="1"/>
  <c r="U331" i="1"/>
  <c r="U330" i="1"/>
  <c r="V329" i="1"/>
  <c r="M329" i="1"/>
  <c r="U327" i="1"/>
  <c r="W326" i="1"/>
  <c r="U326" i="1"/>
  <c r="V325" i="1"/>
  <c r="W325" i="1" s="1"/>
  <c r="M325" i="1"/>
  <c r="W324" i="1"/>
  <c r="V324" i="1"/>
  <c r="M324" i="1"/>
  <c r="W323" i="1"/>
  <c r="V323" i="1"/>
  <c r="M323" i="1"/>
  <c r="W322" i="1"/>
  <c r="V322" i="1"/>
  <c r="V326" i="1" s="1"/>
  <c r="M322" i="1"/>
  <c r="U320" i="1"/>
  <c r="U319" i="1"/>
  <c r="W318" i="1"/>
  <c r="V318" i="1"/>
  <c r="M318" i="1"/>
  <c r="V317" i="1"/>
  <c r="M317" i="1"/>
  <c r="U315" i="1"/>
  <c r="U314" i="1"/>
  <c r="V313" i="1"/>
  <c r="W313" i="1" s="1"/>
  <c r="M313" i="1"/>
  <c r="W312" i="1"/>
  <c r="V312" i="1"/>
  <c r="M312" i="1"/>
  <c r="W311" i="1"/>
  <c r="V311" i="1"/>
  <c r="M311" i="1"/>
  <c r="V310" i="1"/>
  <c r="V314" i="1" s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W287" i="1"/>
  <c r="V287" i="1"/>
  <c r="M287" i="1"/>
  <c r="V286" i="1"/>
  <c r="W286" i="1" s="1"/>
  <c r="M286" i="1"/>
  <c r="V285" i="1"/>
  <c r="M285" i="1"/>
  <c r="U281" i="1"/>
  <c r="V280" i="1"/>
  <c r="U280" i="1"/>
  <c r="V279" i="1"/>
  <c r="M279" i="1"/>
  <c r="U277" i="1"/>
  <c r="U276" i="1"/>
  <c r="V275" i="1"/>
  <c r="V276" i="1" s="1"/>
  <c r="M275" i="1"/>
  <c r="U273" i="1"/>
  <c r="V272" i="1"/>
  <c r="U272" i="1"/>
  <c r="V271" i="1"/>
  <c r="W271" i="1" s="1"/>
  <c r="M271" i="1"/>
  <c r="W270" i="1"/>
  <c r="V270" i="1"/>
  <c r="M270" i="1"/>
  <c r="W269" i="1"/>
  <c r="W272" i="1" s="1"/>
  <c r="V269" i="1"/>
  <c r="V273" i="1" s="1"/>
  <c r="M269" i="1"/>
  <c r="V267" i="1"/>
  <c r="U267" i="1"/>
  <c r="U266" i="1"/>
  <c r="W265" i="1"/>
  <c r="V265" i="1"/>
  <c r="M265" i="1"/>
  <c r="W264" i="1"/>
  <c r="W266" i="1" s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W255" i="1" s="1"/>
  <c r="M251" i="1"/>
  <c r="V250" i="1"/>
  <c r="W250" i="1" s="1"/>
  <c r="M250" i="1"/>
  <c r="W249" i="1"/>
  <c r="V249" i="1"/>
  <c r="M249" i="1"/>
  <c r="W248" i="1"/>
  <c r="V248" i="1"/>
  <c r="K470" i="1" s="1"/>
  <c r="M248" i="1"/>
  <c r="U245" i="1"/>
  <c r="U244" i="1"/>
  <c r="W243" i="1"/>
  <c r="V243" i="1"/>
  <c r="M243" i="1"/>
  <c r="W242" i="1"/>
  <c r="V242" i="1"/>
  <c r="M242" i="1"/>
  <c r="V241" i="1"/>
  <c r="V245" i="1" s="1"/>
  <c r="M241" i="1"/>
  <c r="U239" i="1"/>
  <c r="V238" i="1"/>
  <c r="U238" i="1"/>
  <c r="V237" i="1"/>
  <c r="W237" i="1" s="1"/>
  <c r="M237" i="1"/>
  <c r="W236" i="1"/>
  <c r="V236" i="1"/>
  <c r="V235" i="1"/>
  <c r="V239" i="1" s="1"/>
  <c r="U233" i="1"/>
  <c r="U232" i="1"/>
  <c r="V231" i="1"/>
  <c r="W231" i="1" s="1"/>
  <c r="M231" i="1"/>
  <c r="W230" i="1"/>
  <c r="V230" i="1"/>
  <c r="M230" i="1"/>
  <c r="W229" i="1"/>
  <c r="V229" i="1"/>
  <c r="M229" i="1"/>
  <c r="V228" i="1"/>
  <c r="V233" i="1" s="1"/>
  <c r="M228" i="1"/>
  <c r="U226" i="1"/>
  <c r="U225" i="1"/>
  <c r="V224" i="1"/>
  <c r="W224" i="1" s="1"/>
  <c r="M224" i="1"/>
  <c r="V223" i="1"/>
  <c r="W223" i="1" s="1"/>
  <c r="M223" i="1"/>
  <c r="W222" i="1"/>
  <c r="V222" i="1"/>
  <c r="M222" i="1"/>
  <c r="W221" i="1"/>
  <c r="V221" i="1"/>
  <c r="M221" i="1"/>
  <c r="W220" i="1"/>
  <c r="V220" i="1"/>
  <c r="M220" i="1"/>
  <c r="V219" i="1"/>
  <c r="M219" i="1"/>
  <c r="U217" i="1"/>
  <c r="V216" i="1"/>
  <c r="U216" i="1"/>
  <c r="V215" i="1"/>
  <c r="W215" i="1" s="1"/>
  <c r="M215" i="1"/>
  <c r="V214" i="1"/>
  <c r="W214" i="1" s="1"/>
  <c r="M214" i="1"/>
  <c r="W213" i="1"/>
  <c r="V213" i="1"/>
  <c r="M213" i="1"/>
  <c r="W212" i="1"/>
  <c r="W216" i="1" s="1"/>
  <c r="V212" i="1"/>
  <c r="V217" i="1" s="1"/>
  <c r="M212" i="1"/>
  <c r="U210" i="1"/>
  <c r="U209" i="1"/>
  <c r="V208" i="1"/>
  <c r="W208" i="1" s="1"/>
  <c r="W209" i="1" s="1"/>
  <c r="M208" i="1"/>
  <c r="U206" i="1"/>
  <c r="U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V199" i="1"/>
  <c r="W199" i="1" s="1"/>
  <c r="M199" i="1"/>
  <c r="V198" i="1"/>
  <c r="W198" i="1" s="1"/>
  <c r="M198" i="1"/>
  <c r="W197" i="1"/>
  <c r="V197" i="1"/>
  <c r="M197" i="1"/>
  <c r="W196" i="1"/>
  <c r="V196" i="1"/>
  <c r="M196" i="1"/>
  <c r="V195" i="1"/>
  <c r="W195" i="1" s="1"/>
  <c r="M195" i="1"/>
  <c r="V194" i="1"/>
  <c r="W194" i="1" s="1"/>
  <c r="M194" i="1"/>
  <c r="W193" i="1"/>
  <c r="V193" i="1"/>
  <c r="M193" i="1"/>
  <c r="V192" i="1"/>
  <c r="W192" i="1" s="1"/>
  <c r="M192" i="1"/>
  <c r="V191" i="1"/>
  <c r="W191" i="1" s="1"/>
  <c r="M191" i="1"/>
  <c r="V190" i="1"/>
  <c r="V206" i="1" s="1"/>
  <c r="M190" i="1"/>
  <c r="V187" i="1"/>
  <c r="U187" i="1"/>
  <c r="V186" i="1"/>
  <c r="U186" i="1"/>
  <c r="V185" i="1"/>
  <c r="W185" i="1" s="1"/>
  <c r="M185" i="1"/>
  <c r="W184" i="1"/>
  <c r="W186" i="1" s="1"/>
  <c r="V184" i="1"/>
  <c r="M184" i="1"/>
  <c r="U182" i="1"/>
  <c r="U181" i="1"/>
  <c r="W180" i="1"/>
  <c r="V180" i="1"/>
  <c r="M180" i="1"/>
  <c r="W179" i="1"/>
  <c r="V179" i="1"/>
  <c r="M179" i="1"/>
  <c r="V178" i="1"/>
  <c r="W178" i="1" s="1"/>
  <c r="M178" i="1"/>
  <c r="V177" i="1"/>
  <c r="W177" i="1" s="1"/>
  <c r="M177" i="1"/>
  <c r="W176" i="1"/>
  <c r="V176" i="1"/>
  <c r="M176" i="1"/>
  <c r="V175" i="1"/>
  <c r="W175" i="1" s="1"/>
  <c r="M175" i="1"/>
  <c r="V174" i="1"/>
  <c r="W174" i="1" s="1"/>
  <c r="M174" i="1"/>
  <c r="V173" i="1"/>
  <c r="W173" i="1" s="1"/>
  <c r="M173" i="1"/>
  <c r="W172" i="1"/>
  <c r="V172" i="1"/>
  <c r="M172" i="1"/>
  <c r="W171" i="1"/>
  <c r="V171" i="1"/>
  <c r="M171" i="1"/>
  <c r="V170" i="1"/>
  <c r="W170" i="1" s="1"/>
  <c r="M170" i="1"/>
  <c r="V169" i="1"/>
  <c r="W169" i="1" s="1"/>
  <c r="M169" i="1"/>
  <c r="W168" i="1"/>
  <c r="V168" i="1"/>
  <c r="M168" i="1"/>
  <c r="V167" i="1"/>
  <c r="W167" i="1" s="1"/>
  <c r="M167" i="1"/>
  <c r="V166" i="1"/>
  <c r="W166" i="1" s="1"/>
  <c r="M166" i="1"/>
  <c r="V165" i="1"/>
  <c r="V181" i="1" s="1"/>
  <c r="M165" i="1"/>
  <c r="W164" i="1"/>
  <c r="V164" i="1"/>
  <c r="M164" i="1"/>
  <c r="V162" i="1"/>
  <c r="U162" i="1"/>
  <c r="U161" i="1"/>
  <c r="W160" i="1"/>
  <c r="V160" i="1"/>
  <c r="M160" i="1"/>
  <c r="V159" i="1"/>
  <c r="W159" i="1" s="1"/>
  <c r="M159" i="1"/>
  <c r="V158" i="1"/>
  <c r="W158" i="1" s="1"/>
  <c r="M158" i="1"/>
  <c r="V157" i="1"/>
  <c r="V161" i="1" s="1"/>
  <c r="M157" i="1"/>
  <c r="V155" i="1"/>
  <c r="U155" i="1"/>
  <c r="V154" i="1"/>
  <c r="U154" i="1"/>
  <c r="V153" i="1"/>
  <c r="W153" i="1" s="1"/>
  <c r="M153" i="1"/>
  <c r="W152" i="1"/>
  <c r="W154" i="1" s="1"/>
  <c r="V152" i="1"/>
  <c r="U150" i="1"/>
  <c r="U149" i="1"/>
  <c r="W148" i="1"/>
  <c r="V148" i="1"/>
  <c r="M148" i="1"/>
  <c r="V147" i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W139" i="1"/>
  <c r="V139" i="1"/>
  <c r="M139" i="1"/>
  <c r="V138" i="1"/>
  <c r="W138" i="1" s="1"/>
  <c r="M138" i="1"/>
  <c r="V137" i="1"/>
  <c r="W137" i="1" s="1"/>
  <c r="M137" i="1"/>
  <c r="W136" i="1"/>
  <c r="V136" i="1"/>
  <c r="M136" i="1"/>
  <c r="V135" i="1"/>
  <c r="W135" i="1" s="1"/>
  <c r="W143" i="1" s="1"/>
  <c r="M135" i="1"/>
  <c r="U132" i="1"/>
  <c r="U131" i="1"/>
  <c r="W130" i="1"/>
  <c r="V130" i="1"/>
  <c r="M130" i="1"/>
  <c r="V129" i="1"/>
  <c r="W129" i="1" s="1"/>
  <c r="M129" i="1"/>
  <c r="V128" i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W119" i="1"/>
  <c r="W123" i="1" s="1"/>
  <c r="V119" i="1"/>
  <c r="V123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W111" i="1" s="1"/>
  <c r="M111" i="1"/>
  <c r="V110" i="1"/>
  <c r="U108" i="1"/>
  <c r="U107" i="1"/>
  <c r="W106" i="1"/>
  <c r="V106" i="1"/>
  <c r="M106" i="1"/>
  <c r="V105" i="1"/>
  <c r="W105" i="1" s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U97" i="1"/>
  <c r="U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W90" i="1"/>
  <c r="V90" i="1"/>
  <c r="M90" i="1"/>
  <c r="W89" i="1"/>
  <c r="V89" i="1"/>
  <c r="M89" i="1"/>
  <c r="V88" i="1"/>
  <c r="W88" i="1" s="1"/>
  <c r="M88" i="1"/>
  <c r="W87" i="1"/>
  <c r="V87" i="1"/>
  <c r="M87" i="1"/>
  <c r="U85" i="1"/>
  <c r="U84" i="1"/>
  <c r="W83" i="1"/>
  <c r="V83" i="1"/>
  <c r="M83" i="1"/>
  <c r="W82" i="1"/>
  <c r="V82" i="1"/>
  <c r="M82" i="1"/>
  <c r="V81" i="1"/>
  <c r="W81" i="1" s="1"/>
  <c r="V80" i="1"/>
  <c r="W80" i="1" s="1"/>
  <c r="M80" i="1"/>
  <c r="W79" i="1"/>
  <c r="V79" i="1"/>
  <c r="V78" i="1"/>
  <c r="V84" i="1" s="1"/>
  <c r="U76" i="1"/>
  <c r="U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W61" i="1"/>
  <c r="V61" i="1"/>
  <c r="M61" i="1"/>
  <c r="V60" i="1"/>
  <c r="W60" i="1" s="1"/>
  <c r="M60" i="1"/>
  <c r="V59" i="1"/>
  <c r="V76" i="1" s="1"/>
  <c r="M59" i="1"/>
  <c r="U56" i="1"/>
  <c r="U55" i="1"/>
  <c r="V54" i="1"/>
  <c r="W54" i="1" s="1"/>
  <c r="W53" i="1"/>
  <c r="V53" i="1"/>
  <c r="M53" i="1"/>
  <c r="V52" i="1"/>
  <c r="D470" i="1" s="1"/>
  <c r="M52" i="1"/>
  <c r="U49" i="1"/>
  <c r="U48" i="1"/>
  <c r="V47" i="1"/>
  <c r="W47" i="1" s="1"/>
  <c r="M47" i="1"/>
  <c r="V46" i="1"/>
  <c r="V48" i="1" s="1"/>
  <c r="M46" i="1"/>
  <c r="U42" i="1"/>
  <c r="V41" i="1"/>
  <c r="U41" i="1"/>
  <c r="V40" i="1"/>
  <c r="V42" i="1" s="1"/>
  <c r="M40" i="1"/>
  <c r="U38" i="1"/>
  <c r="V37" i="1"/>
  <c r="U37" i="1"/>
  <c r="V36" i="1"/>
  <c r="W36" i="1" s="1"/>
  <c r="W37" i="1" s="1"/>
  <c r="M36" i="1"/>
  <c r="W35" i="1"/>
  <c r="V35" i="1"/>
  <c r="V38" i="1" s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V32" i="1" s="1"/>
  <c r="M28" i="1"/>
  <c r="W27" i="1"/>
  <c r="V27" i="1"/>
  <c r="M27" i="1"/>
  <c r="W26" i="1"/>
  <c r="V26" i="1"/>
  <c r="M26" i="1"/>
  <c r="V24" i="1"/>
  <c r="U24" i="1"/>
  <c r="U23" i="1"/>
  <c r="W22" i="1"/>
  <c r="W23" i="1" s="1"/>
  <c r="V22" i="1"/>
  <c r="V23" i="1" s="1"/>
  <c r="M22" i="1"/>
  <c r="H10" i="1"/>
  <c r="A9" i="1"/>
  <c r="F10" i="1" s="1"/>
  <c r="D7" i="1"/>
  <c r="N6" i="1"/>
  <c r="M2" i="1"/>
  <c r="U460" i="1" l="1"/>
  <c r="U463" i="1"/>
  <c r="H9" i="1"/>
  <c r="J9" i="1"/>
  <c r="W28" i="1"/>
  <c r="W32" i="1" s="1"/>
  <c r="W40" i="1"/>
  <c r="W41" i="1" s="1"/>
  <c r="W46" i="1"/>
  <c r="W48" i="1" s="1"/>
  <c r="V49" i="1"/>
  <c r="W59" i="1"/>
  <c r="W75" i="1" s="1"/>
  <c r="W78" i="1"/>
  <c r="W84" i="1" s="1"/>
  <c r="W107" i="1"/>
  <c r="V116" i="1"/>
  <c r="W110" i="1"/>
  <c r="W115" i="1" s="1"/>
  <c r="V182" i="1"/>
  <c r="W279" i="1"/>
  <c r="W280" i="1" s="1"/>
  <c r="V281" i="1"/>
  <c r="V307" i="1"/>
  <c r="V306" i="1"/>
  <c r="V361" i="1"/>
  <c r="W397" i="1"/>
  <c r="W398" i="1" s="1"/>
  <c r="V398" i="1"/>
  <c r="V399" i="1"/>
  <c r="V418" i="1"/>
  <c r="W415" i="1"/>
  <c r="W417" i="1" s="1"/>
  <c r="V417" i="1"/>
  <c r="A10" i="1"/>
  <c r="B470" i="1"/>
  <c r="V461" i="1"/>
  <c r="V462" i="1"/>
  <c r="V56" i="1"/>
  <c r="W96" i="1"/>
  <c r="V96" i="1"/>
  <c r="V107" i="1"/>
  <c r="V115" i="1"/>
  <c r="F470" i="1"/>
  <c r="G470" i="1"/>
  <c r="V132" i="1"/>
  <c r="V131" i="1"/>
  <c r="W128" i="1"/>
  <c r="W131" i="1" s="1"/>
  <c r="W181" i="1"/>
  <c r="V232" i="1"/>
  <c r="W235" i="1"/>
  <c r="W238" i="1" s="1"/>
  <c r="V255" i="1"/>
  <c r="V261" i="1"/>
  <c r="W258" i="1"/>
  <c r="W260" i="1" s="1"/>
  <c r="V260" i="1"/>
  <c r="V266" i="1"/>
  <c r="L470" i="1"/>
  <c r="W305" i="1"/>
  <c r="W306" i="1" s="1"/>
  <c r="V320" i="1"/>
  <c r="W317" i="1"/>
  <c r="W319" i="1" s="1"/>
  <c r="V319" i="1"/>
  <c r="W360" i="1"/>
  <c r="W373" i="1"/>
  <c r="W374" i="1" s="1"/>
  <c r="V374" i="1"/>
  <c r="V375" i="1"/>
  <c r="V390" i="1"/>
  <c r="W403" i="1"/>
  <c r="W412" i="1" s="1"/>
  <c r="Q470" i="1"/>
  <c r="V412" i="1"/>
  <c r="V413" i="1"/>
  <c r="R470" i="1"/>
  <c r="F9" i="1"/>
  <c r="V33" i="1"/>
  <c r="V55" i="1"/>
  <c r="V464" i="1" s="1"/>
  <c r="V85" i="1"/>
  <c r="W275" i="1"/>
  <c r="W276" i="1" s="1"/>
  <c r="V277" i="1"/>
  <c r="W285" i="1"/>
  <c r="W293" i="1" s="1"/>
  <c r="M470" i="1"/>
  <c r="V294" i="1"/>
  <c r="V293" i="1"/>
  <c r="V299" i="1"/>
  <c r="W296" i="1"/>
  <c r="W298" i="1" s="1"/>
  <c r="V298" i="1"/>
  <c r="V303" i="1"/>
  <c r="V302" i="1"/>
  <c r="N470" i="1"/>
  <c r="V315" i="1"/>
  <c r="W329" i="1"/>
  <c r="W330" i="1" s="1"/>
  <c r="V330" i="1"/>
  <c r="V331" i="1"/>
  <c r="V354" i="1"/>
  <c r="V381" i="1"/>
  <c r="W378" i="1"/>
  <c r="W380" i="1" s="1"/>
  <c r="P470" i="1"/>
  <c r="V380" i="1"/>
  <c r="W442" i="1"/>
  <c r="W443" i="1" s="1"/>
  <c r="V443" i="1"/>
  <c r="V444" i="1"/>
  <c r="U464" i="1"/>
  <c r="C470" i="1"/>
  <c r="W52" i="1"/>
  <c r="W55" i="1" s="1"/>
  <c r="E470" i="1"/>
  <c r="V75" i="1"/>
  <c r="V97" i="1"/>
  <c r="V108" i="1"/>
  <c r="V124" i="1"/>
  <c r="H470" i="1"/>
  <c r="V144" i="1"/>
  <c r="V143" i="1"/>
  <c r="V150" i="1"/>
  <c r="W147" i="1"/>
  <c r="W149" i="1" s="1"/>
  <c r="I470" i="1"/>
  <c r="V149" i="1"/>
  <c r="V210" i="1"/>
  <c r="V209" i="1"/>
  <c r="V226" i="1"/>
  <c r="W219" i="1"/>
  <c r="W225" i="1" s="1"/>
  <c r="V225" i="1"/>
  <c r="W228" i="1"/>
  <c r="W232" i="1" s="1"/>
  <c r="V244" i="1"/>
  <c r="W241" i="1"/>
  <c r="W244" i="1" s="1"/>
  <c r="W301" i="1"/>
  <c r="W302" i="1" s="1"/>
  <c r="W310" i="1"/>
  <c r="W314" i="1" s="1"/>
  <c r="O470" i="1"/>
  <c r="V338" i="1"/>
  <c r="W335" i="1"/>
  <c r="W337" i="1" s="1"/>
  <c r="V337" i="1"/>
  <c r="W353" i="1"/>
  <c r="W393" i="1"/>
  <c r="W394" i="1" s="1"/>
  <c r="V394" i="1"/>
  <c r="V395" i="1"/>
  <c r="W157" i="1"/>
  <c r="W161" i="1" s="1"/>
  <c r="W165" i="1"/>
  <c r="W190" i="1"/>
  <c r="W205" i="1" s="1"/>
  <c r="V205" i="1"/>
  <c r="V256" i="1"/>
  <c r="V327" i="1"/>
  <c r="V360" i="1"/>
  <c r="V364" i="1"/>
  <c r="V391" i="1"/>
  <c r="V426" i="1"/>
  <c r="V448" i="1"/>
  <c r="W457" i="1"/>
  <c r="W458" i="1" s="1"/>
  <c r="W451" i="1"/>
  <c r="W453" i="1" s="1"/>
  <c r="V454" i="1"/>
  <c r="V459" i="1"/>
  <c r="J470" i="1"/>
  <c r="W446" i="1"/>
  <c r="W448" i="1" s="1"/>
  <c r="V458" i="1"/>
  <c r="V460" i="1" l="1"/>
  <c r="W465" i="1"/>
  <c r="V463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<sst xmlns="http://schemas.openxmlformats.org/spreadsheetml/2006/main" count="1694" uniqueCount="652">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</sst>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2"/>
      <c r="C5" s="323"/>
      <c r="D5" s="631"/>
      <c r="E5" s="632"/>
      <c r="F5" s="633" t="s">
        <v>9</v>
      </c>
      <c r="G5" s="323"/>
      <c r="H5" s="631"/>
      <c r="I5" s="634"/>
      <c r="J5" s="634"/>
      <c r="K5" s="632"/>
      <c r="M5" s="25" t="s">
        <v>10</v>
      </c>
      <c r="N5" s="627">
        <v>45184</v>
      </c>
      <c r="O5" s="605"/>
      <c r="Q5" s="635" t="s">
        <v>11</v>
      </c>
      <c r="R5" s="325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2"/>
      <c r="C6" s="323"/>
      <c r="D6" s="611" t="s">
        <v>615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27"/>
      <c r="Q6" s="614" t="s">
        <v>16</v>
      </c>
      <c r="R6" s="325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3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9"/>
      <c r="R7" s="325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16"/>
      <c r="C8" s="317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9"/>
      <c r="R8" s="325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9"/>
      <c r="R9" s="325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3" t="str">
        <f>IFERROR(VLOOKUP($D$10,Proxy,2,FALSE),"")</f>
        <v/>
      </c>
      <c r="I10" s="319"/>
      <c r="J10" s="319"/>
      <c r="K10" s="319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3"/>
      <c r="M12" s="25" t="s">
        <v>29</v>
      </c>
      <c r="N12" s="608"/>
      <c r="O12" s="609"/>
      <c r="P12" s="24"/>
      <c r="R12" s="25"/>
      <c r="S12" s="591"/>
      <c r="T12" s="319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3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3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3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9"/>
    </row>
    <row r="19" spans="1:52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52" ht="16.5" customHeight="1" x14ac:dyDescent="0.25">
      <c r="A20" s="330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0"/>
      <c r="Y20" s="300"/>
    </row>
    <row r="21" spans="1:52" ht="14.25" customHeight="1" x14ac:dyDescent="0.25">
      <c r="A21" s="331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0"/>
      <c r="M23" s="315" t="s">
        <v>64</v>
      </c>
      <c r="N23" s="316"/>
      <c r="O23" s="316"/>
      <c r="P23" s="316"/>
      <c r="Q23" s="316"/>
      <c r="R23" s="316"/>
      <c r="S23" s="317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0"/>
      <c r="M24" s="315" t="s">
        <v>64</v>
      </c>
      <c r="N24" s="316"/>
      <c r="O24" s="316"/>
      <c r="P24" s="316"/>
      <c r="Q24" s="316"/>
      <c r="R24" s="316"/>
      <c r="S24" s="317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1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0"/>
      <c r="M32" s="315" t="s">
        <v>64</v>
      </c>
      <c r="N32" s="316"/>
      <c r="O32" s="316"/>
      <c r="P32" s="316"/>
      <c r="Q32" s="316"/>
      <c r="R32" s="316"/>
      <c r="S32" s="317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0"/>
      <c r="M33" s="315" t="s">
        <v>64</v>
      </c>
      <c r="N33" s="316"/>
      <c r="O33" s="316"/>
      <c r="P33" s="316"/>
      <c r="Q33" s="316"/>
      <c r="R33" s="316"/>
      <c r="S33" s="317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1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18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0"/>
      <c r="M37" s="315" t="s">
        <v>64</v>
      </c>
      <c r="N37" s="316"/>
      <c r="O37" s="316"/>
      <c r="P37" s="316"/>
      <c r="Q37" s="316"/>
      <c r="R37" s="316"/>
      <c r="S37" s="317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20"/>
      <c r="M38" s="315" t="s">
        <v>64</v>
      </c>
      <c r="N38" s="316"/>
      <c r="O38" s="316"/>
      <c r="P38" s="316"/>
      <c r="Q38" s="316"/>
      <c r="R38" s="316"/>
      <c r="S38" s="317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1" t="s">
        <v>87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18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0"/>
      <c r="M41" s="315" t="s">
        <v>64</v>
      </c>
      <c r="N41" s="316"/>
      <c r="O41" s="316"/>
      <c r="P41" s="316"/>
      <c r="Q41" s="316"/>
      <c r="R41" s="316"/>
      <c r="S41" s="317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20"/>
      <c r="M42" s="315" t="s">
        <v>64</v>
      </c>
      <c r="N42" s="316"/>
      <c r="O42" s="316"/>
      <c r="P42" s="316"/>
      <c r="Q42" s="316"/>
      <c r="R42" s="316"/>
      <c r="S42" s="317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42" t="s">
        <v>91</v>
      </c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343"/>
      <c r="Q43" s="343"/>
      <c r="R43" s="343"/>
      <c r="S43" s="343"/>
      <c r="T43" s="343"/>
      <c r="U43" s="343"/>
      <c r="V43" s="343"/>
      <c r="W43" s="343"/>
      <c r="X43" s="49"/>
      <c r="Y43" s="49"/>
    </row>
    <row r="44" spans="1:52" ht="16.5" customHeight="1" x14ac:dyDescent="0.25">
      <c r="A44" s="330" t="s">
        <v>92</v>
      </c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00"/>
      <c r="Y44" s="300"/>
    </row>
    <row r="45" spans="1:52" ht="14.25" customHeight="1" x14ac:dyDescent="0.25">
      <c r="A45" s="331" t="s">
        <v>93</v>
      </c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18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20"/>
      <c r="M48" s="315" t="s">
        <v>64</v>
      </c>
      <c r="N48" s="316"/>
      <c r="O48" s="316"/>
      <c r="P48" s="316"/>
      <c r="Q48" s="316"/>
      <c r="R48" s="316"/>
      <c r="S48" s="317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9"/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20"/>
      <c r="M49" s="315" t="s">
        <v>64</v>
      </c>
      <c r="N49" s="316"/>
      <c r="O49" s="316"/>
      <c r="P49" s="316"/>
      <c r="Q49" s="316"/>
      <c r="R49" s="316"/>
      <c r="S49" s="317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0" t="s">
        <v>99</v>
      </c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00"/>
      <c r="Y50" s="300"/>
    </row>
    <row r="51" spans="1:52" ht="14.25" customHeight="1" x14ac:dyDescent="0.25">
      <c r="A51" s="331" t="s">
        <v>100</v>
      </c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18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20"/>
      <c r="M55" s="315" t="s">
        <v>64</v>
      </c>
      <c r="N55" s="316"/>
      <c r="O55" s="316"/>
      <c r="P55" s="316"/>
      <c r="Q55" s="316"/>
      <c r="R55" s="316"/>
      <c r="S55" s="317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20"/>
      <c r="M56" s="315" t="s">
        <v>64</v>
      </c>
      <c r="N56" s="316"/>
      <c r="O56" s="316"/>
      <c r="P56" s="316"/>
      <c r="Q56" s="316"/>
      <c r="R56" s="316"/>
      <c r="S56" s="317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0" t="s">
        <v>91</v>
      </c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00"/>
      <c r="Y57" s="300"/>
    </row>
    <row r="58" spans="1:52" ht="14.25" customHeight="1" x14ac:dyDescent="0.25">
      <c r="A58" s="331" t="s">
        <v>100</v>
      </c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26">
        <v>4607091382945</v>
      </c>
      <c r="E59" s="327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29"/>
      <c r="O59" s="329"/>
      <c r="P59" s="329"/>
      <c r="Q59" s="327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26">
        <v>4607091385670</v>
      </c>
      <c r="E60" s="327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26">
        <v>4680115881327</v>
      </c>
      <c r="E61" s="327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26">
        <v>4607091388312</v>
      </c>
      <c r="E62" s="327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26">
        <v>4680115882133</v>
      </c>
      <c r="E63" s="327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26">
        <v>4607091382952</v>
      </c>
      <c r="E64" s="327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26">
        <v>4607091385687</v>
      </c>
      <c r="E65" s="327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5">
        <v>1344</v>
      </c>
      <c r="V65" s="306">
        <f t="shared" si="2"/>
        <v>1344</v>
      </c>
      <c r="W65" s="37">
        <f t="shared" ref="W65:W70" si="3">IFERROR(IF(V65=0,"",ROUNDUP(V65/H65,0)*0.00937),"")</f>
        <v>3.14832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26">
        <v>4680115882539</v>
      </c>
      <c r="E66" s="327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26">
        <v>4607091384604</v>
      </c>
      <c r="E67" s="327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26">
        <v>4680115880283</v>
      </c>
      <c r="E68" s="327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26">
        <v>4680115881518</v>
      </c>
      <c r="E69" s="327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26">
        <v>4680115881303</v>
      </c>
      <c r="E70" s="327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5">
        <v>540</v>
      </c>
      <c r="V70" s="306">
        <f t="shared" si="2"/>
        <v>540</v>
      </c>
      <c r="W70" s="37">
        <f t="shared" si="3"/>
        <v>1.1244000000000001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26">
        <v>4607091388466</v>
      </c>
      <c r="E71" s="327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26">
        <v>4680115880269</v>
      </c>
      <c r="E72" s="327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26">
        <v>4680115880429</v>
      </c>
      <c r="E73" s="327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26">
        <v>4680115881457</v>
      </c>
      <c r="E74" s="327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18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20"/>
      <c r="M75" s="315" t="s">
        <v>64</v>
      </c>
      <c r="N75" s="316"/>
      <c r="O75" s="316"/>
      <c r="P75" s="316"/>
      <c r="Q75" s="316"/>
      <c r="R75" s="316"/>
      <c r="S75" s="317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456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456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4.2727199999999996</v>
      </c>
      <c r="X75" s="308"/>
      <c r="Y75" s="308"/>
    </row>
    <row r="76" spans="1:52" x14ac:dyDescent="0.2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20"/>
      <c r="M76" s="315" t="s">
        <v>64</v>
      </c>
      <c r="N76" s="316"/>
      <c r="O76" s="316"/>
      <c r="P76" s="316"/>
      <c r="Q76" s="316"/>
      <c r="R76" s="316"/>
      <c r="S76" s="317"/>
      <c r="T76" s="38" t="s">
        <v>63</v>
      </c>
      <c r="U76" s="307">
        <f>IFERROR(SUM(U59:U74),"0")</f>
        <v>1884</v>
      </c>
      <c r="V76" s="307">
        <f>IFERROR(SUM(V59:V74),"0")</f>
        <v>1884</v>
      </c>
      <c r="W76" s="38"/>
      <c r="X76" s="308"/>
      <c r="Y76" s="308"/>
    </row>
    <row r="77" spans="1:52" ht="14.25" customHeight="1" x14ac:dyDescent="0.25">
      <c r="A77" s="331" t="s">
        <v>93</v>
      </c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26">
        <v>4680115882775</v>
      </c>
      <c r="E78" s="327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542" t="s">
        <v>144</v>
      </c>
      <c r="N78" s="329"/>
      <c r="O78" s="329"/>
      <c r="P78" s="329"/>
      <c r="Q78" s="327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26">
        <v>4607091384789</v>
      </c>
      <c r="E79" s="327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148</v>
      </c>
      <c r="N79" s="329"/>
      <c r="O79" s="329"/>
      <c r="P79" s="329"/>
      <c r="Q79" s="327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26">
        <v>4680115881488</v>
      </c>
      <c r="E80" s="327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29"/>
      <c r="O80" s="329"/>
      <c r="P80" s="329"/>
      <c r="Q80" s="327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26">
        <v>4607091384765</v>
      </c>
      <c r="E81" s="327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18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20"/>
      <c r="M84" s="315" t="s">
        <v>64</v>
      </c>
      <c r="N84" s="316"/>
      <c r="O84" s="316"/>
      <c r="P84" s="316"/>
      <c r="Q84" s="316"/>
      <c r="R84" s="316"/>
      <c r="S84" s="317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20"/>
      <c r="M85" s="315" t="s">
        <v>64</v>
      </c>
      <c r="N85" s="316"/>
      <c r="O85" s="316"/>
      <c r="P85" s="316"/>
      <c r="Q85" s="316"/>
      <c r="R85" s="316"/>
      <c r="S85" s="317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31" t="s">
        <v>59</v>
      </c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18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20"/>
      <c r="M96" s="315" t="s">
        <v>64</v>
      </c>
      <c r="N96" s="316"/>
      <c r="O96" s="316"/>
      <c r="P96" s="316"/>
      <c r="Q96" s="316"/>
      <c r="R96" s="316"/>
      <c r="S96" s="317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20"/>
      <c r="M97" s="315" t="s">
        <v>64</v>
      </c>
      <c r="N97" s="316"/>
      <c r="O97" s="316"/>
      <c r="P97" s="316"/>
      <c r="Q97" s="316"/>
      <c r="R97" s="316"/>
      <c r="S97" s="317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31" t="s">
        <v>66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525" t="s">
        <v>178</v>
      </c>
      <c r="N99" s="329"/>
      <c r="O99" s="329"/>
      <c r="P99" s="329"/>
      <c r="Q99" s="327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26">
        <v>4607091386967</v>
      </c>
      <c r="E100" s="327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18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20"/>
      <c r="M107" s="315" t="s">
        <v>64</v>
      </c>
      <c r="N107" s="316"/>
      <c r="O107" s="316"/>
      <c r="P107" s="316"/>
      <c r="Q107" s="316"/>
      <c r="R107" s="316"/>
      <c r="S107" s="317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20"/>
      <c r="M108" s="315" t="s">
        <v>64</v>
      </c>
      <c r="N108" s="316"/>
      <c r="O108" s="316"/>
      <c r="P108" s="316"/>
      <c r="Q108" s="316"/>
      <c r="R108" s="316"/>
      <c r="S108" s="317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31" t="s">
        <v>198</v>
      </c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517" t="s">
        <v>201</v>
      </c>
      <c r="N110" s="329"/>
      <c r="O110" s="329"/>
      <c r="P110" s="329"/>
      <c r="Q110" s="327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515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8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20"/>
      <c r="M115" s="315" t="s">
        <v>64</v>
      </c>
      <c r="N115" s="316"/>
      <c r="O115" s="316"/>
      <c r="P115" s="316"/>
      <c r="Q115" s="316"/>
      <c r="R115" s="316"/>
      <c r="S115" s="317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20"/>
      <c r="M116" s="315" t="s">
        <v>64</v>
      </c>
      <c r="N116" s="316"/>
      <c r="O116" s="316"/>
      <c r="P116" s="316"/>
      <c r="Q116" s="316"/>
      <c r="R116" s="316"/>
      <c r="S116" s="317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3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0"/>
      <c r="Y117" s="300"/>
    </row>
    <row r="118" spans="1:52" ht="14.25" customHeight="1" x14ac:dyDescent="0.25">
      <c r="A118" s="331" t="s">
        <v>66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5">
        <v>405</v>
      </c>
      <c r="V121" s="306">
        <f>IFERROR(IF(U121="",0,CEILING((U121/$H121),1)*$H121),"")</f>
        <v>405</v>
      </c>
      <c r="W121" s="37">
        <f>IFERROR(IF(V121=0,"",ROUNDUP(V121/H121,0)*0.00753),"")</f>
        <v>1.1294999999999999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18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20"/>
      <c r="M123" s="315" t="s">
        <v>64</v>
      </c>
      <c r="N123" s="316"/>
      <c r="O123" s="316"/>
      <c r="P123" s="316"/>
      <c r="Q123" s="316"/>
      <c r="R123" s="316"/>
      <c r="S123" s="317"/>
      <c r="T123" s="38" t="s">
        <v>65</v>
      </c>
      <c r="U123" s="307">
        <f>IFERROR(U119/H119,"0")+IFERROR(U120/H120,"0")+IFERROR(U121/H121,"0")+IFERROR(U122/H122,"0")</f>
        <v>150</v>
      </c>
      <c r="V123" s="307">
        <f>IFERROR(V119/H119,"0")+IFERROR(V120/H120,"0")+IFERROR(V121/H121,"0")+IFERROR(V122/H122,"0")</f>
        <v>150</v>
      </c>
      <c r="W123" s="307">
        <f>IFERROR(IF(W119="",0,W119),"0")+IFERROR(IF(W120="",0,W120),"0")+IFERROR(IF(W121="",0,W121),"0")+IFERROR(IF(W122="",0,W122),"0")</f>
        <v>1.1294999999999999</v>
      </c>
      <c r="X123" s="308"/>
      <c r="Y123" s="308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20"/>
      <c r="M124" s="315" t="s">
        <v>64</v>
      </c>
      <c r="N124" s="316"/>
      <c r="O124" s="316"/>
      <c r="P124" s="316"/>
      <c r="Q124" s="316"/>
      <c r="R124" s="316"/>
      <c r="S124" s="317"/>
      <c r="T124" s="38" t="s">
        <v>63</v>
      </c>
      <c r="U124" s="307">
        <f>IFERROR(SUM(U119:U122),"0")</f>
        <v>405</v>
      </c>
      <c r="V124" s="307">
        <f>IFERROR(SUM(V119:V122),"0")</f>
        <v>405</v>
      </c>
      <c r="W124" s="38"/>
      <c r="X124" s="308"/>
      <c r="Y124" s="308"/>
    </row>
    <row r="125" spans="1:52" ht="27.75" customHeight="1" x14ac:dyDescent="0.2">
      <c r="A125" s="342" t="s">
        <v>220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49"/>
      <c r="Y125" s="49"/>
    </row>
    <row r="126" spans="1:52" ht="16.5" customHeight="1" x14ac:dyDescent="0.25">
      <c r="A126" s="330" t="s">
        <v>221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0"/>
      <c r="Y126" s="300"/>
    </row>
    <row r="127" spans="1:52" ht="14.25" customHeight="1" x14ac:dyDescent="0.25">
      <c r="A127" s="331" t="s">
        <v>100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20"/>
      <c r="M131" s="315" t="s">
        <v>64</v>
      </c>
      <c r="N131" s="316"/>
      <c r="O131" s="316"/>
      <c r="P131" s="316"/>
      <c r="Q131" s="316"/>
      <c r="R131" s="316"/>
      <c r="S131" s="317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20"/>
      <c r="M132" s="315" t="s">
        <v>64</v>
      </c>
      <c r="N132" s="316"/>
      <c r="O132" s="316"/>
      <c r="P132" s="316"/>
      <c r="Q132" s="316"/>
      <c r="R132" s="316"/>
      <c r="S132" s="317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30" t="s">
        <v>228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0"/>
      <c r="Y133" s="300"/>
    </row>
    <row r="134" spans="1:52" ht="14.25" customHeight="1" x14ac:dyDescent="0.25">
      <c r="A134" s="331" t="s">
        <v>59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18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20"/>
      <c r="M143" s="315" t="s">
        <v>64</v>
      </c>
      <c r="N143" s="316"/>
      <c r="O143" s="316"/>
      <c r="P143" s="316"/>
      <c r="Q143" s="316"/>
      <c r="R143" s="316"/>
      <c r="S143" s="317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20"/>
      <c r="M144" s="315" t="s">
        <v>64</v>
      </c>
      <c r="N144" s="316"/>
      <c r="O144" s="316"/>
      <c r="P144" s="316"/>
      <c r="Q144" s="316"/>
      <c r="R144" s="316"/>
      <c r="S144" s="317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30" t="s">
        <v>245</v>
      </c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00"/>
      <c r="Y145" s="300"/>
    </row>
    <row r="146" spans="1:52" ht="14.25" customHeight="1" x14ac:dyDescent="0.25">
      <c r="A146" s="331" t="s">
        <v>100</v>
      </c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1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0"/>
      <c r="M149" s="315" t="s">
        <v>64</v>
      </c>
      <c r="N149" s="316"/>
      <c r="O149" s="316"/>
      <c r="P149" s="316"/>
      <c r="Q149" s="316"/>
      <c r="R149" s="316"/>
      <c r="S149" s="317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0"/>
      <c r="M150" s="315" t="s">
        <v>64</v>
      </c>
      <c r="N150" s="316"/>
      <c r="O150" s="316"/>
      <c r="P150" s="316"/>
      <c r="Q150" s="316"/>
      <c r="R150" s="316"/>
      <c r="S150" s="317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31" t="s">
        <v>93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97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18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20"/>
      <c r="M154" s="315" t="s">
        <v>64</v>
      </c>
      <c r="N154" s="316"/>
      <c r="O154" s="316"/>
      <c r="P154" s="316"/>
      <c r="Q154" s="316"/>
      <c r="R154" s="316"/>
      <c r="S154" s="317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0"/>
      <c r="M155" s="315" t="s">
        <v>64</v>
      </c>
      <c r="N155" s="316"/>
      <c r="O155" s="316"/>
      <c r="P155" s="316"/>
      <c r="Q155" s="316"/>
      <c r="R155" s="316"/>
      <c r="S155" s="317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31" t="s">
        <v>59</v>
      </c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18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0"/>
      <c r="M161" s="315" t="s">
        <v>64</v>
      </c>
      <c r="N161" s="316"/>
      <c r="O161" s="316"/>
      <c r="P161" s="316"/>
      <c r="Q161" s="316"/>
      <c r="R161" s="316"/>
      <c r="S161" s="317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20"/>
      <c r="M162" s="315" t="s">
        <v>64</v>
      </c>
      <c r="N162" s="316"/>
      <c r="O162" s="316"/>
      <c r="P162" s="316"/>
      <c r="Q162" s="316"/>
      <c r="R162" s="316"/>
      <c r="S162" s="317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31" t="s">
        <v>66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26">
        <v>4680115880573</v>
      </c>
      <c r="E165" s="327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8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29"/>
      <c r="O165" s="329"/>
      <c r="P165" s="329"/>
      <c r="Q165" s="327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26">
        <v>4680115881594</v>
      </c>
      <c r="E166" s="327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26">
        <v>4680115881587</v>
      </c>
      <c r="E167" s="327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26">
        <v>4680115880962</v>
      </c>
      <c r="E168" s="327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26">
        <v>4680115881617</v>
      </c>
      <c r="E169" s="327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26">
        <v>4680115881228</v>
      </c>
      <c r="E170" s="327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26">
        <v>4680115881037</v>
      </c>
      <c r="E171" s="327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26">
        <v>4680115881211</v>
      </c>
      <c r="E172" s="327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26">
        <v>4680115881020</v>
      </c>
      <c r="E173" s="327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26">
        <v>4680115882195</v>
      </c>
      <c r="E174" s="327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26">
        <v>4680115882607</v>
      </c>
      <c r="E175" s="327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26">
        <v>4680115880092</v>
      </c>
      <c r="E176" s="327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26">
        <v>4680115880221</v>
      </c>
      <c r="E177" s="327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26">
        <v>4680115882942</v>
      </c>
      <c r="E178" s="327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26">
        <v>4680115880504</v>
      </c>
      <c r="E179" s="327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26">
        <v>4680115882164</v>
      </c>
      <c r="E180" s="327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18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20"/>
      <c r="M181" s="315" t="s">
        <v>64</v>
      </c>
      <c r="N181" s="316"/>
      <c r="O181" s="316"/>
      <c r="P181" s="316"/>
      <c r="Q181" s="316"/>
      <c r="R181" s="316"/>
      <c r="S181" s="317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20"/>
      <c r="M182" s="315" t="s">
        <v>64</v>
      </c>
      <c r="N182" s="316"/>
      <c r="O182" s="316"/>
      <c r="P182" s="316"/>
      <c r="Q182" s="316"/>
      <c r="R182" s="316"/>
      <c r="S182" s="317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31" t="s">
        <v>198</v>
      </c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26">
        <v>4680115880801</v>
      </c>
      <c r="E184" s="327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26">
        <v>4680115880818</v>
      </c>
      <c r="E185" s="327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1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0"/>
      <c r="M186" s="315" t="s">
        <v>64</v>
      </c>
      <c r="N186" s="316"/>
      <c r="O186" s="316"/>
      <c r="P186" s="316"/>
      <c r="Q186" s="316"/>
      <c r="R186" s="316"/>
      <c r="S186" s="317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0"/>
      <c r="M187" s="315" t="s">
        <v>64</v>
      </c>
      <c r="N187" s="316"/>
      <c r="O187" s="316"/>
      <c r="P187" s="316"/>
      <c r="Q187" s="316"/>
      <c r="R187" s="316"/>
      <c r="S187" s="317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30" t="s">
        <v>301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0"/>
      <c r="Y188" s="300"/>
    </row>
    <row r="189" spans="1:52" ht="14.25" customHeight="1" x14ac:dyDescent="0.25">
      <c r="A189" s="331" t="s">
        <v>100</v>
      </c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26">
        <v>4607091387445</v>
      </c>
      <c r="E190" s="327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26">
        <v>4607091386004</v>
      </c>
      <c r="E191" s="327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26">
        <v>4607091386004</v>
      </c>
      <c r="E192" s="327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26">
        <v>4607091386073</v>
      </c>
      <c r="E193" s="327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26">
        <v>4607091387322</v>
      </c>
      <c r="E194" s="327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26">
        <v>4607091387322</v>
      </c>
      <c r="E195" s="327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26">
        <v>4607091387377</v>
      </c>
      <c r="E196" s="327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26">
        <v>4607091387353</v>
      </c>
      <c r="E197" s="327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26">
        <v>4607091386011</v>
      </c>
      <c r="E198" s="327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26">
        <v>4607091387308</v>
      </c>
      <c r="E199" s="327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26">
        <v>4607091387339</v>
      </c>
      <c r="E200" s="327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26">
        <v>4680115882638</v>
      </c>
      <c r="E201" s="327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26">
        <v>4680115881938</v>
      </c>
      <c r="E202" s="327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26">
        <v>4607091387346</v>
      </c>
      <c r="E203" s="327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26">
        <v>4607091389807</v>
      </c>
      <c r="E204" s="327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18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20"/>
      <c r="M205" s="315" t="s">
        <v>64</v>
      </c>
      <c r="N205" s="316"/>
      <c r="O205" s="316"/>
      <c r="P205" s="316"/>
      <c r="Q205" s="316"/>
      <c r="R205" s="316"/>
      <c r="S205" s="317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20"/>
      <c r="M206" s="315" t="s">
        <v>64</v>
      </c>
      <c r="N206" s="316"/>
      <c r="O206" s="316"/>
      <c r="P206" s="316"/>
      <c r="Q206" s="316"/>
      <c r="R206" s="316"/>
      <c r="S206" s="317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31" t="s">
        <v>93</v>
      </c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26">
        <v>4680115881914</v>
      </c>
      <c r="E208" s="327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18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20"/>
      <c r="M209" s="315" t="s">
        <v>64</v>
      </c>
      <c r="N209" s="316"/>
      <c r="O209" s="316"/>
      <c r="P209" s="316"/>
      <c r="Q209" s="316"/>
      <c r="R209" s="316"/>
      <c r="S209" s="317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0"/>
      <c r="M210" s="315" t="s">
        <v>64</v>
      </c>
      <c r="N210" s="316"/>
      <c r="O210" s="316"/>
      <c r="P210" s="316"/>
      <c r="Q210" s="316"/>
      <c r="R210" s="316"/>
      <c r="S210" s="317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31" t="s">
        <v>59</v>
      </c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26">
        <v>4607091387193</v>
      </c>
      <c r="E212" s="327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26">
        <v>4607091387230</v>
      </c>
      <c r="E213" s="327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4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26">
        <v>4607091387285</v>
      </c>
      <c r="E214" s="327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26">
        <v>4607091389845</v>
      </c>
      <c r="E215" s="327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4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18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20"/>
      <c r="M216" s="315" t="s">
        <v>64</v>
      </c>
      <c r="N216" s="316"/>
      <c r="O216" s="316"/>
      <c r="P216" s="316"/>
      <c r="Q216" s="316"/>
      <c r="R216" s="316"/>
      <c r="S216" s="317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20"/>
      <c r="M217" s="315" t="s">
        <v>64</v>
      </c>
      <c r="N217" s="316"/>
      <c r="O217" s="316"/>
      <c r="P217" s="316"/>
      <c r="Q217" s="316"/>
      <c r="R217" s="316"/>
      <c r="S217" s="317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31" t="s">
        <v>66</v>
      </c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26">
        <v>4607091387766</v>
      </c>
      <c r="E219" s="327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26">
        <v>4607091387957</v>
      </c>
      <c r="E220" s="327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26">
        <v>4607091387964</v>
      </c>
      <c r="E221" s="327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26">
        <v>4607091381672</v>
      </c>
      <c r="E222" s="327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26">
        <v>4607091387537</v>
      </c>
      <c r="E223" s="327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26">
        <v>4607091387513</v>
      </c>
      <c r="E224" s="327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18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20"/>
      <c r="M225" s="315" t="s">
        <v>64</v>
      </c>
      <c r="N225" s="316"/>
      <c r="O225" s="316"/>
      <c r="P225" s="316"/>
      <c r="Q225" s="316"/>
      <c r="R225" s="316"/>
      <c r="S225" s="317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20"/>
      <c r="M226" s="315" t="s">
        <v>64</v>
      </c>
      <c r="N226" s="316"/>
      <c r="O226" s="316"/>
      <c r="P226" s="316"/>
      <c r="Q226" s="316"/>
      <c r="R226" s="316"/>
      <c r="S226" s="317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31" t="s">
        <v>198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26">
        <v>4607091380880</v>
      </c>
      <c r="E228" s="327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26">
        <v>4607091384482</v>
      </c>
      <c r="E229" s="327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4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26">
        <v>4607091380897</v>
      </c>
      <c r="E230" s="327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26">
        <v>4680115880368</v>
      </c>
      <c r="E231" s="327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443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18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20"/>
      <c r="M232" s="315" t="s">
        <v>64</v>
      </c>
      <c r="N232" s="316"/>
      <c r="O232" s="316"/>
      <c r="P232" s="316"/>
      <c r="Q232" s="316"/>
      <c r="R232" s="316"/>
      <c r="S232" s="317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20"/>
      <c r="M233" s="315" t="s">
        <v>64</v>
      </c>
      <c r="N233" s="316"/>
      <c r="O233" s="316"/>
      <c r="P233" s="316"/>
      <c r="Q233" s="316"/>
      <c r="R233" s="316"/>
      <c r="S233" s="317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31" t="s">
        <v>79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26">
        <v>4607091388374</v>
      </c>
      <c r="E235" s="327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438" t="s">
        <v>363</v>
      </c>
      <c r="N235" s="329"/>
      <c r="O235" s="329"/>
      <c r="P235" s="329"/>
      <c r="Q235" s="327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26">
        <v>4607091388381</v>
      </c>
      <c r="E236" s="327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439" t="s">
        <v>366</v>
      </c>
      <c r="N236" s="329"/>
      <c r="O236" s="329"/>
      <c r="P236" s="329"/>
      <c r="Q236" s="327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26">
        <v>4607091388404</v>
      </c>
      <c r="E237" s="327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18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0"/>
      <c r="M238" s="315" t="s">
        <v>64</v>
      </c>
      <c r="N238" s="316"/>
      <c r="O238" s="316"/>
      <c r="P238" s="316"/>
      <c r="Q238" s="316"/>
      <c r="R238" s="316"/>
      <c r="S238" s="317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20"/>
      <c r="M239" s="315" t="s">
        <v>64</v>
      </c>
      <c r="N239" s="316"/>
      <c r="O239" s="316"/>
      <c r="P239" s="316"/>
      <c r="Q239" s="316"/>
      <c r="R239" s="316"/>
      <c r="S239" s="317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31" t="s">
        <v>369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26">
        <v>4680115881808</v>
      </c>
      <c r="E241" s="327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26">
        <v>4680115881822</v>
      </c>
      <c r="E242" s="327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4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26">
        <v>4680115880016</v>
      </c>
      <c r="E243" s="327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18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0"/>
      <c r="M244" s="315" t="s">
        <v>64</v>
      </c>
      <c r="N244" s="316"/>
      <c r="O244" s="316"/>
      <c r="P244" s="316"/>
      <c r="Q244" s="316"/>
      <c r="R244" s="316"/>
      <c r="S244" s="317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20"/>
      <c r="M245" s="315" t="s">
        <v>64</v>
      </c>
      <c r="N245" s="316"/>
      <c r="O245" s="316"/>
      <c r="P245" s="316"/>
      <c r="Q245" s="316"/>
      <c r="R245" s="316"/>
      <c r="S245" s="317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30" t="s">
        <v>377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0"/>
      <c r="Y246" s="300"/>
    </row>
    <row r="247" spans="1:52" ht="14.25" customHeight="1" x14ac:dyDescent="0.25">
      <c r="A247" s="331" t="s">
        <v>100</v>
      </c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26">
        <v>4607091387421</v>
      </c>
      <c r="E248" s="327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26">
        <v>4607091387421</v>
      </c>
      <c r="E249" s="327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26">
        <v>4607091387452</v>
      </c>
      <c r="E250" s="327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26">
        <v>4607091387452</v>
      </c>
      <c r="E251" s="327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29"/>
      <c r="O251" s="329"/>
      <c r="P251" s="329"/>
      <c r="Q251" s="327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26">
        <v>4607091385984</v>
      </c>
      <c r="E252" s="327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26">
        <v>4607091387438</v>
      </c>
      <c r="E253" s="327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26">
        <v>4607091387469</v>
      </c>
      <c r="E254" s="327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18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20"/>
      <c r="M255" s="315" t="s">
        <v>64</v>
      </c>
      <c r="N255" s="316"/>
      <c r="O255" s="316"/>
      <c r="P255" s="316"/>
      <c r="Q255" s="316"/>
      <c r="R255" s="316"/>
      <c r="S255" s="317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20"/>
      <c r="M256" s="315" t="s">
        <v>64</v>
      </c>
      <c r="N256" s="316"/>
      <c r="O256" s="316"/>
      <c r="P256" s="316"/>
      <c r="Q256" s="316"/>
      <c r="R256" s="316"/>
      <c r="S256" s="317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31" t="s">
        <v>59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26">
        <v>4607091387292</v>
      </c>
      <c r="E258" s="327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26">
        <v>4607091387315</v>
      </c>
      <c r="E259" s="327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1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0"/>
      <c r="M260" s="315" t="s">
        <v>64</v>
      </c>
      <c r="N260" s="316"/>
      <c r="O260" s="316"/>
      <c r="P260" s="316"/>
      <c r="Q260" s="316"/>
      <c r="R260" s="316"/>
      <c r="S260" s="317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0"/>
      <c r="M261" s="315" t="s">
        <v>64</v>
      </c>
      <c r="N261" s="316"/>
      <c r="O261" s="316"/>
      <c r="P261" s="316"/>
      <c r="Q261" s="316"/>
      <c r="R261" s="316"/>
      <c r="S261" s="317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30" t="s">
        <v>394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0"/>
      <c r="Y262" s="300"/>
    </row>
    <row r="263" spans="1:52" ht="14.25" customHeight="1" x14ac:dyDescent="0.25">
      <c r="A263" s="331" t="s">
        <v>59</v>
      </c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26">
        <v>4607091383232</v>
      </c>
      <c r="E264" s="327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26">
        <v>4607091383836</v>
      </c>
      <c r="E265" s="327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9"/>
      <c r="O265" s="329"/>
      <c r="P265" s="329"/>
      <c r="Q265" s="327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18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0"/>
      <c r="M266" s="315" t="s">
        <v>64</v>
      </c>
      <c r="N266" s="316"/>
      <c r="O266" s="316"/>
      <c r="P266" s="316"/>
      <c r="Q266" s="316"/>
      <c r="R266" s="316"/>
      <c r="S266" s="317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20"/>
      <c r="M267" s="315" t="s">
        <v>64</v>
      </c>
      <c r="N267" s="316"/>
      <c r="O267" s="316"/>
      <c r="P267" s="316"/>
      <c r="Q267" s="316"/>
      <c r="R267" s="316"/>
      <c r="S267" s="317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31" t="s">
        <v>66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26">
        <v>4607091387919</v>
      </c>
      <c r="E269" s="327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26">
        <v>4607091383942</v>
      </c>
      <c r="E270" s="327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5">
        <v>4233.5999999999995</v>
      </c>
      <c r="V270" s="306">
        <f>IFERROR(IF(U270="",0,CEILING((U270/$H270),1)*$H270),"")</f>
        <v>4233.6000000000004</v>
      </c>
      <c r="W270" s="37">
        <f>IFERROR(IF(V270=0,"",ROUNDUP(V270/H270,0)*0.00753),"")</f>
        <v>12.650400000000001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26">
        <v>4607091383959</v>
      </c>
      <c r="E271" s="327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9"/>
      <c r="O271" s="329"/>
      <c r="P271" s="329"/>
      <c r="Q271" s="327"/>
      <c r="R271" s="35"/>
      <c r="S271" s="35"/>
      <c r="T271" s="36" t="s">
        <v>63</v>
      </c>
      <c r="U271" s="305">
        <v>448.56</v>
      </c>
      <c r="V271" s="306">
        <f>IFERROR(IF(U271="",0,CEILING((U271/$H271),1)*$H271),"")</f>
        <v>448.56</v>
      </c>
      <c r="W271" s="37">
        <f>IFERROR(IF(V271=0,"",ROUNDUP(V271/H271,0)*0.00753),"")</f>
        <v>1.3403400000000001</v>
      </c>
      <c r="X271" s="57"/>
      <c r="Y271" s="58"/>
      <c r="AC271" s="59"/>
      <c r="AZ271" s="210" t="s">
        <v>1</v>
      </c>
    </row>
    <row r="272" spans="1:52" x14ac:dyDescent="0.2">
      <c r="A272" s="318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20"/>
      <c r="M272" s="315" t="s">
        <v>64</v>
      </c>
      <c r="N272" s="316"/>
      <c r="O272" s="316"/>
      <c r="P272" s="316"/>
      <c r="Q272" s="316"/>
      <c r="R272" s="316"/>
      <c r="S272" s="317"/>
      <c r="T272" s="38" t="s">
        <v>65</v>
      </c>
      <c r="U272" s="307">
        <f>IFERROR(U269/H269,"0")+IFERROR(U270/H270,"0")+IFERROR(U271/H271,"0")</f>
        <v>1857.9999999999998</v>
      </c>
      <c r="V272" s="307">
        <f>IFERROR(V269/H269,"0")+IFERROR(V270/H270,"0")+IFERROR(V271/H271,"0")</f>
        <v>1858.0000000000002</v>
      </c>
      <c r="W272" s="307">
        <f>IFERROR(IF(W269="",0,W269),"0")+IFERROR(IF(W270="",0,W270),"0")+IFERROR(IF(W271="",0,W271),"0")</f>
        <v>13.990740000000001</v>
      </c>
      <c r="X272" s="308"/>
      <c r="Y272" s="308"/>
    </row>
    <row r="273" spans="1:52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20"/>
      <c r="M273" s="315" t="s">
        <v>64</v>
      </c>
      <c r="N273" s="316"/>
      <c r="O273" s="316"/>
      <c r="P273" s="316"/>
      <c r="Q273" s="316"/>
      <c r="R273" s="316"/>
      <c r="S273" s="317"/>
      <c r="T273" s="38" t="s">
        <v>63</v>
      </c>
      <c r="U273" s="307">
        <f>IFERROR(SUM(U269:U271),"0")</f>
        <v>4682.16</v>
      </c>
      <c r="V273" s="307">
        <f>IFERROR(SUM(V269:V271),"0")</f>
        <v>4682.1600000000008</v>
      </c>
      <c r="W273" s="38"/>
      <c r="X273" s="308"/>
      <c r="Y273" s="308"/>
    </row>
    <row r="274" spans="1:52" ht="14.25" customHeight="1" x14ac:dyDescent="0.25">
      <c r="A274" s="331" t="s">
        <v>198</v>
      </c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26">
        <v>4607091388831</v>
      </c>
      <c r="E275" s="327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9"/>
      <c r="O275" s="329"/>
      <c r="P275" s="329"/>
      <c r="Q275" s="327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1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0"/>
      <c r="M276" s="315" t="s">
        <v>64</v>
      </c>
      <c r="N276" s="316"/>
      <c r="O276" s="316"/>
      <c r="P276" s="316"/>
      <c r="Q276" s="316"/>
      <c r="R276" s="316"/>
      <c r="S276" s="317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0"/>
      <c r="M277" s="315" t="s">
        <v>64</v>
      </c>
      <c r="N277" s="316"/>
      <c r="O277" s="316"/>
      <c r="P277" s="316"/>
      <c r="Q277" s="316"/>
      <c r="R277" s="316"/>
      <c r="S277" s="317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31" t="s">
        <v>79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26">
        <v>4607091383102</v>
      </c>
      <c r="E279" s="327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9"/>
      <c r="O279" s="329"/>
      <c r="P279" s="329"/>
      <c r="Q279" s="327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0"/>
      <c r="M280" s="315" t="s">
        <v>64</v>
      </c>
      <c r="N280" s="316"/>
      <c r="O280" s="316"/>
      <c r="P280" s="316"/>
      <c r="Q280" s="316"/>
      <c r="R280" s="316"/>
      <c r="S280" s="317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0"/>
      <c r="M281" s="315" t="s">
        <v>64</v>
      </c>
      <c r="N281" s="316"/>
      <c r="O281" s="316"/>
      <c r="P281" s="316"/>
      <c r="Q281" s="316"/>
      <c r="R281" s="316"/>
      <c r="S281" s="317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42" t="s">
        <v>409</v>
      </c>
      <c r="B282" s="343"/>
      <c r="C282" s="343"/>
      <c r="D282" s="343"/>
      <c r="E282" s="343"/>
      <c r="F282" s="343"/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  <c r="T282" s="343"/>
      <c r="U282" s="343"/>
      <c r="V282" s="343"/>
      <c r="W282" s="343"/>
      <c r="X282" s="49"/>
      <c r="Y282" s="49"/>
    </row>
    <row r="283" spans="1:52" ht="16.5" customHeight="1" x14ac:dyDescent="0.25">
      <c r="A283" s="330" t="s">
        <v>410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0"/>
      <c r="Y283" s="300"/>
    </row>
    <row r="284" spans="1:52" ht="14.25" customHeight="1" x14ac:dyDescent="0.25">
      <c r="A284" s="331" t="s">
        <v>100</v>
      </c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26">
        <v>4607091383997</v>
      </c>
      <c r="E285" s="327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26">
        <v>4607091383997</v>
      </c>
      <c r="E286" s="327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5">
        <v>3300</v>
      </c>
      <c r="V286" s="306">
        <f t="shared" si="14"/>
        <v>3300</v>
      </c>
      <c r="W286" s="37">
        <f>IFERROR(IF(V286=0,"",ROUNDUP(V286/H286,0)*0.02175),"")</f>
        <v>4.7849999999999993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26">
        <v>4607091384130</v>
      </c>
      <c r="E287" s="327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5">
        <v>2600</v>
      </c>
      <c r="V287" s="306">
        <f t="shared" si="14"/>
        <v>2610</v>
      </c>
      <c r="W287" s="37">
        <f>IFERROR(IF(V287=0,"",ROUNDUP(V287/H287,0)*0.02175),"")</f>
        <v>3.7844999999999995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26">
        <v>4607091384130</v>
      </c>
      <c r="E288" s="327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26">
        <v>4607091384147</v>
      </c>
      <c r="E289" s="327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9"/>
      <c r="O289" s="329"/>
      <c r="P289" s="329"/>
      <c r="Q289" s="327"/>
      <c r="R289" s="35"/>
      <c r="S289" s="35"/>
      <c r="T289" s="36" t="s">
        <v>63</v>
      </c>
      <c r="U289" s="305">
        <v>2600</v>
      </c>
      <c r="V289" s="306">
        <f t="shared" si="14"/>
        <v>2610</v>
      </c>
      <c r="W289" s="37">
        <f>IFERROR(IF(V289=0,"",ROUNDUP(V289/H289,0)*0.02175),"")</f>
        <v>3.7844999999999995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26">
        <v>4607091384147</v>
      </c>
      <c r="E290" s="327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415" t="s">
        <v>420</v>
      </c>
      <c r="N290" s="329"/>
      <c r="O290" s="329"/>
      <c r="P290" s="329"/>
      <c r="Q290" s="327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26">
        <v>4607091384154</v>
      </c>
      <c r="E291" s="327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26">
        <v>4607091384161</v>
      </c>
      <c r="E292" s="327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9"/>
      <c r="O292" s="329"/>
      <c r="P292" s="329"/>
      <c r="Q292" s="327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18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20"/>
      <c r="M293" s="315" t="s">
        <v>64</v>
      </c>
      <c r="N293" s="316"/>
      <c r="O293" s="316"/>
      <c r="P293" s="316"/>
      <c r="Q293" s="316"/>
      <c r="R293" s="316"/>
      <c r="S293" s="317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566.66666666666674</v>
      </c>
      <c r="V293" s="307">
        <f>IFERROR(V285/H285,"0")+IFERROR(V286/H286,"0")+IFERROR(V287/H287,"0")+IFERROR(V288/H288,"0")+IFERROR(V289/H289,"0")+IFERROR(V290/H290,"0")+IFERROR(V291/H291,"0")+IFERROR(V292/H292,"0")</f>
        <v>568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12.353999999999997</v>
      </c>
      <c r="X293" s="308"/>
      <c r="Y293" s="308"/>
    </row>
    <row r="294" spans="1:52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20"/>
      <c r="M294" s="315" t="s">
        <v>64</v>
      </c>
      <c r="N294" s="316"/>
      <c r="O294" s="316"/>
      <c r="P294" s="316"/>
      <c r="Q294" s="316"/>
      <c r="R294" s="316"/>
      <c r="S294" s="317"/>
      <c r="T294" s="38" t="s">
        <v>63</v>
      </c>
      <c r="U294" s="307">
        <f>IFERROR(SUM(U285:U292),"0")</f>
        <v>8500</v>
      </c>
      <c r="V294" s="307">
        <f>IFERROR(SUM(V285:V292),"0")</f>
        <v>8520</v>
      </c>
      <c r="W294" s="38"/>
      <c r="X294" s="308"/>
      <c r="Y294" s="308"/>
    </row>
    <row r="295" spans="1:52" ht="14.25" customHeight="1" x14ac:dyDescent="0.25">
      <c r="A295" s="331" t="s">
        <v>93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26">
        <v>4607091383980</v>
      </c>
      <c r="E296" s="327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9"/>
      <c r="O296" s="329"/>
      <c r="P296" s="329"/>
      <c r="Q296" s="327"/>
      <c r="R296" s="35"/>
      <c r="S296" s="35"/>
      <c r="T296" s="36" t="s">
        <v>63</v>
      </c>
      <c r="U296" s="305">
        <v>2200</v>
      </c>
      <c r="V296" s="306">
        <f>IFERROR(IF(U296="",0,CEILING((U296/$H296),1)*$H296),"")</f>
        <v>2205</v>
      </c>
      <c r="W296" s="37">
        <f>IFERROR(IF(V296=0,"",ROUNDUP(V296/H296,0)*0.02175),"")</f>
        <v>3.1972499999999999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26">
        <v>4607091384178</v>
      </c>
      <c r="E297" s="327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9"/>
      <c r="O297" s="329"/>
      <c r="P297" s="329"/>
      <c r="Q297" s="327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8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0"/>
      <c r="M298" s="315" t="s">
        <v>64</v>
      </c>
      <c r="N298" s="316"/>
      <c r="O298" s="316"/>
      <c r="P298" s="316"/>
      <c r="Q298" s="316"/>
      <c r="R298" s="316"/>
      <c r="S298" s="317"/>
      <c r="T298" s="38" t="s">
        <v>65</v>
      </c>
      <c r="U298" s="307">
        <f>IFERROR(U296/H296,"0")+IFERROR(U297/H297,"0")</f>
        <v>146.66666666666666</v>
      </c>
      <c r="V298" s="307">
        <f>IFERROR(V296/H296,"0")+IFERROR(V297/H297,"0")</f>
        <v>147</v>
      </c>
      <c r="W298" s="307">
        <f>IFERROR(IF(W296="",0,W296),"0")+IFERROR(IF(W297="",0,W297),"0")</f>
        <v>3.1972499999999999</v>
      </c>
      <c r="X298" s="308"/>
      <c r="Y298" s="308"/>
    </row>
    <row r="299" spans="1:52" x14ac:dyDescent="0.2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20"/>
      <c r="M299" s="315" t="s">
        <v>64</v>
      </c>
      <c r="N299" s="316"/>
      <c r="O299" s="316"/>
      <c r="P299" s="316"/>
      <c r="Q299" s="316"/>
      <c r="R299" s="316"/>
      <c r="S299" s="317"/>
      <c r="T299" s="38" t="s">
        <v>63</v>
      </c>
      <c r="U299" s="307">
        <f>IFERROR(SUM(U296:U297),"0")</f>
        <v>2200</v>
      </c>
      <c r="V299" s="307">
        <f>IFERROR(SUM(V296:V297),"0")</f>
        <v>2205</v>
      </c>
      <c r="W299" s="38"/>
      <c r="X299" s="308"/>
      <c r="Y299" s="308"/>
    </row>
    <row r="300" spans="1:52" ht="14.25" customHeight="1" x14ac:dyDescent="0.25">
      <c r="A300" s="331" t="s">
        <v>66</v>
      </c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26">
        <v>4607091384260</v>
      </c>
      <c r="E301" s="327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9"/>
      <c r="O301" s="329"/>
      <c r="P301" s="329"/>
      <c r="Q301" s="327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1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0"/>
      <c r="M302" s="315" t="s">
        <v>64</v>
      </c>
      <c r="N302" s="316"/>
      <c r="O302" s="316"/>
      <c r="P302" s="316"/>
      <c r="Q302" s="316"/>
      <c r="R302" s="316"/>
      <c r="S302" s="317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0"/>
      <c r="M303" s="315" t="s">
        <v>64</v>
      </c>
      <c r="N303" s="316"/>
      <c r="O303" s="316"/>
      <c r="P303" s="316"/>
      <c r="Q303" s="316"/>
      <c r="R303" s="316"/>
      <c r="S303" s="317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31" t="s">
        <v>198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26">
        <v>4607091384673</v>
      </c>
      <c r="E305" s="327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9"/>
      <c r="O305" s="329"/>
      <c r="P305" s="329"/>
      <c r="Q305" s="327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1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0"/>
      <c r="M306" s="315" t="s">
        <v>64</v>
      </c>
      <c r="N306" s="316"/>
      <c r="O306" s="316"/>
      <c r="P306" s="316"/>
      <c r="Q306" s="316"/>
      <c r="R306" s="316"/>
      <c r="S306" s="317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0"/>
      <c r="M307" s="315" t="s">
        <v>64</v>
      </c>
      <c r="N307" s="316"/>
      <c r="O307" s="316"/>
      <c r="P307" s="316"/>
      <c r="Q307" s="316"/>
      <c r="R307" s="316"/>
      <c r="S307" s="317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0" t="s">
        <v>433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0"/>
      <c r="Y308" s="300"/>
    </row>
    <row r="309" spans="1:52" ht="14.25" customHeight="1" x14ac:dyDescent="0.25">
      <c r="A309" s="331" t="s">
        <v>100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26">
        <v>4607091384185</v>
      </c>
      <c r="E310" s="327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9"/>
      <c r="O310" s="329"/>
      <c r="P310" s="329"/>
      <c r="Q310" s="327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26">
        <v>4607091384192</v>
      </c>
      <c r="E311" s="327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26">
        <v>4680115881907</v>
      </c>
      <c r="E312" s="327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9"/>
      <c r="O312" s="329"/>
      <c r="P312" s="329"/>
      <c r="Q312" s="327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26">
        <v>4607091384680</v>
      </c>
      <c r="E313" s="327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9"/>
      <c r="O313" s="329"/>
      <c r="P313" s="329"/>
      <c r="Q313" s="327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18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20"/>
      <c r="M314" s="315" t="s">
        <v>64</v>
      </c>
      <c r="N314" s="316"/>
      <c r="O314" s="316"/>
      <c r="P314" s="316"/>
      <c r="Q314" s="316"/>
      <c r="R314" s="316"/>
      <c r="S314" s="317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20"/>
      <c r="M315" s="315" t="s">
        <v>64</v>
      </c>
      <c r="N315" s="316"/>
      <c r="O315" s="316"/>
      <c r="P315" s="316"/>
      <c r="Q315" s="316"/>
      <c r="R315" s="316"/>
      <c r="S315" s="317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31" t="s">
        <v>59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26">
        <v>4607091384802</v>
      </c>
      <c r="E317" s="327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26">
        <v>4607091384826</v>
      </c>
      <c r="E318" s="327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9"/>
      <c r="O318" s="329"/>
      <c r="P318" s="329"/>
      <c r="Q318" s="327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18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0"/>
      <c r="M319" s="315" t="s">
        <v>64</v>
      </c>
      <c r="N319" s="316"/>
      <c r="O319" s="316"/>
      <c r="P319" s="316"/>
      <c r="Q319" s="316"/>
      <c r="R319" s="316"/>
      <c r="S319" s="317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20"/>
      <c r="M320" s="315" t="s">
        <v>64</v>
      </c>
      <c r="N320" s="316"/>
      <c r="O320" s="316"/>
      <c r="P320" s="316"/>
      <c r="Q320" s="316"/>
      <c r="R320" s="316"/>
      <c r="S320" s="317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31" t="s">
        <v>66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26">
        <v>4607091384246</v>
      </c>
      <c r="E322" s="327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9"/>
      <c r="O322" s="329"/>
      <c r="P322" s="329"/>
      <c r="Q322" s="327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26">
        <v>4680115881976</v>
      </c>
      <c r="E323" s="327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9"/>
      <c r="O323" s="329"/>
      <c r="P323" s="329"/>
      <c r="Q323" s="327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26">
        <v>4607091384253</v>
      </c>
      <c r="E324" s="327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9"/>
      <c r="O324" s="329"/>
      <c r="P324" s="329"/>
      <c r="Q324" s="327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26">
        <v>4680115881969</v>
      </c>
      <c r="E325" s="327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9"/>
      <c r="O325" s="329"/>
      <c r="P325" s="329"/>
      <c r="Q325" s="327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18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20"/>
      <c r="M326" s="315" t="s">
        <v>64</v>
      </c>
      <c r="N326" s="316"/>
      <c r="O326" s="316"/>
      <c r="P326" s="316"/>
      <c r="Q326" s="316"/>
      <c r="R326" s="316"/>
      <c r="S326" s="317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20"/>
      <c r="M327" s="315" t="s">
        <v>64</v>
      </c>
      <c r="N327" s="316"/>
      <c r="O327" s="316"/>
      <c r="P327" s="316"/>
      <c r="Q327" s="316"/>
      <c r="R327" s="316"/>
      <c r="S327" s="317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31" t="s">
        <v>198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26">
        <v>4607091389357</v>
      </c>
      <c r="E329" s="327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9"/>
      <c r="O329" s="329"/>
      <c r="P329" s="329"/>
      <c r="Q329" s="327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1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0"/>
      <c r="M330" s="315" t="s">
        <v>64</v>
      </c>
      <c r="N330" s="316"/>
      <c r="O330" s="316"/>
      <c r="P330" s="316"/>
      <c r="Q330" s="316"/>
      <c r="R330" s="316"/>
      <c r="S330" s="317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0"/>
      <c r="M331" s="315" t="s">
        <v>64</v>
      </c>
      <c r="N331" s="316"/>
      <c r="O331" s="316"/>
      <c r="P331" s="316"/>
      <c r="Q331" s="316"/>
      <c r="R331" s="316"/>
      <c r="S331" s="317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42" t="s">
        <v>456</v>
      </c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  <c r="T332" s="343"/>
      <c r="U332" s="343"/>
      <c r="V332" s="343"/>
      <c r="W332" s="343"/>
      <c r="X332" s="49"/>
      <c r="Y332" s="49"/>
    </row>
    <row r="333" spans="1:52" ht="16.5" customHeight="1" x14ac:dyDescent="0.25">
      <c r="A333" s="330" t="s">
        <v>457</v>
      </c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00"/>
      <c r="Y333" s="300"/>
    </row>
    <row r="334" spans="1:52" ht="14.25" customHeight="1" x14ac:dyDescent="0.25">
      <c r="A334" s="331" t="s">
        <v>100</v>
      </c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26">
        <v>4607091389708</v>
      </c>
      <c r="E335" s="327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26">
        <v>4607091389692</v>
      </c>
      <c r="E336" s="327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9"/>
      <c r="O336" s="329"/>
      <c r="P336" s="329"/>
      <c r="Q336" s="327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18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20"/>
      <c r="M337" s="315" t="s">
        <v>64</v>
      </c>
      <c r="N337" s="316"/>
      <c r="O337" s="316"/>
      <c r="P337" s="316"/>
      <c r="Q337" s="316"/>
      <c r="R337" s="316"/>
      <c r="S337" s="317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20"/>
      <c r="M338" s="315" t="s">
        <v>64</v>
      </c>
      <c r="N338" s="316"/>
      <c r="O338" s="316"/>
      <c r="P338" s="316"/>
      <c r="Q338" s="316"/>
      <c r="R338" s="316"/>
      <c r="S338" s="317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31" t="s">
        <v>59</v>
      </c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26">
        <v>4607091389753</v>
      </c>
      <c r="E340" s="327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26">
        <v>4607091389760</v>
      </c>
      <c r="E341" s="327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26">
        <v>4607091389746</v>
      </c>
      <c r="E342" s="327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9"/>
      <c r="O342" s="329"/>
      <c r="P342" s="329"/>
      <c r="Q342" s="327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26">
        <v>4680115882928</v>
      </c>
      <c r="E343" s="327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26">
        <v>4680115883147</v>
      </c>
      <c r="E344" s="327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9"/>
      <c r="O344" s="329"/>
      <c r="P344" s="329"/>
      <c r="Q344" s="327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26">
        <v>4607091384338</v>
      </c>
      <c r="E345" s="327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9"/>
      <c r="O345" s="329"/>
      <c r="P345" s="329"/>
      <c r="Q345" s="327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26">
        <v>4680115883154</v>
      </c>
      <c r="E346" s="327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9"/>
      <c r="O346" s="329"/>
      <c r="P346" s="329"/>
      <c r="Q346" s="327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26">
        <v>4607091389524</v>
      </c>
      <c r="E347" s="327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9"/>
      <c r="O347" s="329"/>
      <c r="P347" s="329"/>
      <c r="Q347" s="327"/>
      <c r="R347" s="35"/>
      <c r="S347" s="35"/>
      <c r="T347" s="36" t="s">
        <v>63</v>
      </c>
      <c r="U347" s="305">
        <v>14.7</v>
      </c>
      <c r="V347" s="306">
        <f t="shared" si="15"/>
        <v>14.700000000000001</v>
      </c>
      <c r="W347" s="37">
        <f t="shared" si="16"/>
        <v>3.5140000000000005E-2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26">
        <v>4680115883161</v>
      </c>
      <c r="E348" s="327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9"/>
      <c r="O348" s="329"/>
      <c r="P348" s="329"/>
      <c r="Q348" s="327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26">
        <v>4607091384345</v>
      </c>
      <c r="E349" s="327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9"/>
      <c r="O349" s="329"/>
      <c r="P349" s="329"/>
      <c r="Q349" s="327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26">
        <v>4680115883178</v>
      </c>
      <c r="E350" s="327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9"/>
      <c r="O350" s="329"/>
      <c r="P350" s="329"/>
      <c r="Q350" s="327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26">
        <v>4607091389531</v>
      </c>
      <c r="E351" s="327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9"/>
      <c r="O351" s="329"/>
      <c r="P351" s="329"/>
      <c r="Q351" s="327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26">
        <v>4680115883185</v>
      </c>
      <c r="E352" s="327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1" t="s">
        <v>488</v>
      </c>
      <c r="N352" s="329"/>
      <c r="O352" s="329"/>
      <c r="P352" s="329"/>
      <c r="Q352" s="327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18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20"/>
      <c r="M353" s="315" t="s">
        <v>64</v>
      </c>
      <c r="N353" s="316"/>
      <c r="O353" s="316"/>
      <c r="P353" s="316"/>
      <c r="Q353" s="316"/>
      <c r="R353" s="316"/>
      <c r="S353" s="317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6.9999999999999991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7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3.5140000000000005E-2</v>
      </c>
      <c r="X353" s="308"/>
      <c r="Y353" s="308"/>
    </row>
    <row r="354" spans="1:52" x14ac:dyDescent="0.2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20"/>
      <c r="M354" s="315" t="s">
        <v>64</v>
      </c>
      <c r="N354" s="316"/>
      <c r="O354" s="316"/>
      <c r="P354" s="316"/>
      <c r="Q354" s="316"/>
      <c r="R354" s="316"/>
      <c r="S354" s="317"/>
      <c r="T354" s="38" t="s">
        <v>63</v>
      </c>
      <c r="U354" s="307">
        <f>IFERROR(SUM(U340:U352),"0")</f>
        <v>14.7</v>
      </c>
      <c r="V354" s="307">
        <f>IFERROR(SUM(V340:V352),"0")</f>
        <v>14.700000000000001</v>
      </c>
      <c r="W354" s="38"/>
      <c r="X354" s="308"/>
      <c r="Y354" s="308"/>
    </row>
    <row r="355" spans="1:52" ht="14.25" customHeight="1" x14ac:dyDescent="0.25">
      <c r="A355" s="331" t="s">
        <v>66</v>
      </c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26">
        <v>4607091389685</v>
      </c>
      <c r="E356" s="327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26">
        <v>4607091389654</v>
      </c>
      <c r="E357" s="327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26">
        <v>4607091384352</v>
      </c>
      <c r="E358" s="327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26">
        <v>4607091389661</v>
      </c>
      <c r="E359" s="327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9"/>
      <c r="O359" s="329"/>
      <c r="P359" s="329"/>
      <c r="Q359" s="327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18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20"/>
      <c r="M360" s="315" t="s">
        <v>64</v>
      </c>
      <c r="N360" s="316"/>
      <c r="O360" s="316"/>
      <c r="P360" s="316"/>
      <c r="Q360" s="316"/>
      <c r="R360" s="316"/>
      <c r="S360" s="317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20"/>
      <c r="M361" s="315" t="s">
        <v>64</v>
      </c>
      <c r="N361" s="316"/>
      <c r="O361" s="316"/>
      <c r="P361" s="316"/>
      <c r="Q361" s="316"/>
      <c r="R361" s="316"/>
      <c r="S361" s="317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31" t="s">
        <v>198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26">
        <v>4680115881648</v>
      </c>
      <c r="E363" s="327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9"/>
      <c r="O363" s="329"/>
      <c r="P363" s="329"/>
      <c r="Q363" s="327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1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0"/>
      <c r="M364" s="315" t="s">
        <v>64</v>
      </c>
      <c r="N364" s="316"/>
      <c r="O364" s="316"/>
      <c r="P364" s="316"/>
      <c r="Q364" s="316"/>
      <c r="R364" s="316"/>
      <c r="S364" s="317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0"/>
      <c r="M365" s="315" t="s">
        <v>64</v>
      </c>
      <c r="N365" s="316"/>
      <c r="O365" s="316"/>
      <c r="P365" s="316"/>
      <c r="Q365" s="316"/>
      <c r="R365" s="316"/>
      <c r="S365" s="317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31" t="s">
        <v>79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26">
        <v>4680115883017</v>
      </c>
      <c r="E367" s="327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26">
        <v>4680115883031</v>
      </c>
      <c r="E368" s="327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26">
        <v>4680115883024</v>
      </c>
      <c r="E369" s="327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9"/>
      <c r="O369" s="329"/>
      <c r="P369" s="329"/>
      <c r="Q369" s="327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18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20"/>
      <c r="M370" s="315" t="s">
        <v>64</v>
      </c>
      <c r="N370" s="316"/>
      <c r="O370" s="316"/>
      <c r="P370" s="316"/>
      <c r="Q370" s="316"/>
      <c r="R370" s="316"/>
      <c r="S370" s="317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20"/>
      <c r="M371" s="315" t="s">
        <v>64</v>
      </c>
      <c r="N371" s="316"/>
      <c r="O371" s="316"/>
      <c r="P371" s="316"/>
      <c r="Q371" s="316"/>
      <c r="R371" s="316"/>
      <c r="S371" s="317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31" t="s">
        <v>506</v>
      </c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26">
        <v>4680115882997</v>
      </c>
      <c r="E373" s="327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374" t="s">
        <v>509</v>
      </c>
      <c r="N373" s="329"/>
      <c r="O373" s="329"/>
      <c r="P373" s="329"/>
      <c r="Q373" s="327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1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0"/>
      <c r="M374" s="315" t="s">
        <v>64</v>
      </c>
      <c r="N374" s="316"/>
      <c r="O374" s="316"/>
      <c r="P374" s="316"/>
      <c r="Q374" s="316"/>
      <c r="R374" s="316"/>
      <c r="S374" s="317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0"/>
      <c r="M375" s="315" t="s">
        <v>64</v>
      </c>
      <c r="N375" s="316"/>
      <c r="O375" s="316"/>
      <c r="P375" s="316"/>
      <c r="Q375" s="316"/>
      <c r="R375" s="316"/>
      <c r="S375" s="317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0" t="s">
        <v>510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0"/>
      <c r="Y376" s="300"/>
    </row>
    <row r="377" spans="1:52" ht="14.25" customHeight="1" x14ac:dyDescent="0.25">
      <c r="A377" s="331" t="s">
        <v>93</v>
      </c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26">
        <v>4607091389388</v>
      </c>
      <c r="E378" s="327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26">
        <v>4607091389364</v>
      </c>
      <c r="E379" s="327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9"/>
      <c r="O379" s="329"/>
      <c r="P379" s="329"/>
      <c r="Q379" s="327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20"/>
      <c r="M380" s="315" t="s">
        <v>64</v>
      </c>
      <c r="N380" s="316"/>
      <c r="O380" s="316"/>
      <c r="P380" s="316"/>
      <c r="Q380" s="316"/>
      <c r="R380" s="316"/>
      <c r="S380" s="317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20"/>
      <c r="M381" s="315" t="s">
        <v>64</v>
      </c>
      <c r="N381" s="316"/>
      <c r="O381" s="316"/>
      <c r="P381" s="316"/>
      <c r="Q381" s="316"/>
      <c r="R381" s="316"/>
      <c r="S381" s="317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31" t="s">
        <v>59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26">
        <v>4607091389739</v>
      </c>
      <c r="E383" s="327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9"/>
      <c r="O383" s="329"/>
      <c r="P383" s="329"/>
      <c r="Q383" s="327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26">
        <v>4680115883048</v>
      </c>
      <c r="E384" s="327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9"/>
      <c r="O384" s="329"/>
      <c r="P384" s="329"/>
      <c r="Q384" s="327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26">
        <v>4607091389425</v>
      </c>
      <c r="E385" s="327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9"/>
      <c r="O385" s="329"/>
      <c r="P385" s="329"/>
      <c r="Q385" s="327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26">
        <v>4680115882911</v>
      </c>
      <c r="E386" s="327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3" t="s">
        <v>523</v>
      </c>
      <c r="N386" s="329"/>
      <c r="O386" s="329"/>
      <c r="P386" s="329"/>
      <c r="Q386" s="327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26">
        <v>4680115880771</v>
      </c>
      <c r="E387" s="327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26">
        <v>4607091389500</v>
      </c>
      <c r="E388" s="327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9"/>
      <c r="O388" s="329"/>
      <c r="P388" s="329"/>
      <c r="Q388" s="327"/>
      <c r="R388" s="35"/>
      <c r="S388" s="35"/>
      <c r="T388" s="36" t="s">
        <v>63</v>
      </c>
      <c r="U388" s="305">
        <v>205.8</v>
      </c>
      <c r="V388" s="306">
        <f t="shared" si="17"/>
        <v>205.8</v>
      </c>
      <c r="W388" s="37">
        <f>IFERROR(IF(V388=0,"",ROUNDUP(V388/H388,0)*0.00502),"")</f>
        <v>0.49196000000000001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26">
        <v>4680115881983</v>
      </c>
      <c r="E389" s="327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9"/>
      <c r="O389" s="329"/>
      <c r="P389" s="329"/>
      <c r="Q389" s="327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18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20"/>
      <c r="M390" s="315" t="s">
        <v>64</v>
      </c>
      <c r="N390" s="316"/>
      <c r="O390" s="316"/>
      <c r="P390" s="316"/>
      <c r="Q390" s="316"/>
      <c r="R390" s="316"/>
      <c r="S390" s="317"/>
      <c r="T390" s="38" t="s">
        <v>65</v>
      </c>
      <c r="U390" s="307">
        <f>IFERROR(U383/H383,"0")+IFERROR(U384/H384,"0")+IFERROR(U385/H385,"0")+IFERROR(U386/H386,"0")+IFERROR(U387/H387,"0")+IFERROR(U388/H388,"0")+IFERROR(U389/H389,"0")</f>
        <v>98</v>
      </c>
      <c r="V390" s="307">
        <f>IFERROR(V383/H383,"0")+IFERROR(V384/H384,"0")+IFERROR(V385/H385,"0")+IFERROR(V386/H386,"0")+IFERROR(V387/H387,"0")+IFERROR(V388/H388,"0")+IFERROR(V389/H389,"0")</f>
        <v>98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0.49196000000000001</v>
      </c>
      <c r="X390" s="308"/>
      <c r="Y390" s="308"/>
    </row>
    <row r="391" spans="1:52" x14ac:dyDescent="0.2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20"/>
      <c r="M391" s="315" t="s">
        <v>64</v>
      </c>
      <c r="N391" s="316"/>
      <c r="O391" s="316"/>
      <c r="P391" s="316"/>
      <c r="Q391" s="316"/>
      <c r="R391" s="316"/>
      <c r="S391" s="317"/>
      <c r="T391" s="38" t="s">
        <v>63</v>
      </c>
      <c r="U391" s="307">
        <f>IFERROR(SUM(U383:U389),"0")</f>
        <v>205.8</v>
      </c>
      <c r="V391" s="307">
        <f>IFERROR(SUM(V383:V389),"0")</f>
        <v>205.8</v>
      </c>
      <c r="W391" s="38"/>
      <c r="X391" s="308"/>
      <c r="Y391" s="308"/>
    </row>
    <row r="392" spans="1:52" ht="14.25" customHeight="1" x14ac:dyDescent="0.25">
      <c r="A392" s="331" t="s">
        <v>79</v>
      </c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26">
        <v>4680115883000</v>
      </c>
      <c r="E393" s="327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9"/>
      <c r="O393" s="329"/>
      <c r="P393" s="329"/>
      <c r="Q393" s="327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1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0"/>
      <c r="M394" s="315" t="s">
        <v>64</v>
      </c>
      <c r="N394" s="316"/>
      <c r="O394" s="316"/>
      <c r="P394" s="316"/>
      <c r="Q394" s="316"/>
      <c r="R394" s="316"/>
      <c r="S394" s="317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0"/>
      <c r="M395" s="315" t="s">
        <v>64</v>
      </c>
      <c r="N395" s="316"/>
      <c r="O395" s="316"/>
      <c r="P395" s="316"/>
      <c r="Q395" s="316"/>
      <c r="R395" s="316"/>
      <c r="S395" s="317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31" t="s">
        <v>506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26">
        <v>4680115882980</v>
      </c>
      <c r="E397" s="327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9"/>
      <c r="O397" s="329"/>
      <c r="P397" s="329"/>
      <c r="Q397" s="327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1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0"/>
      <c r="M398" s="315" t="s">
        <v>64</v>
      </c>
      <c r="N398" s="316"/>
      <c r="O398" s="316"/>
      <c r="P398" s="316"/>
      <c r="Q398" s="316"/>
      <c r="R398" s="316"/>
      <c r="S398" s="317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0"/>
      <c r="M399" s="315" t="s">
        <v>64</v>
      </c>
      <c r="N399" s="316"/>
      <c r="O399" s="316"/>
      <c r="P399" s="316"/>
      <c r="Q399" s="316"/>
      <c r="R399" s="316"/>
      <c r="S399" s="317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42" t="s">
        <v>534</v>
      </c>
      <c r="B400" s="343"/>
      <c r="C400" s="343"/>
      <c r="D400" s="343"/>
      <c r="E400" s="343"/>
      <c r="F400" s="343"/>
      <c r="G400" s="343"/>
      <c r="H400" s="343"/>
      <c r="I400" s="343"/>
      <c r="J400" s="343"/>
      <c r="K400" s="343"/>
      <c r="L400" s="343"/>
      <c r="M400" s="343"/>
      <c r="N400" s="343"/>
      <c r="O400" s="343"/>
      <c r="P400" s="343"/>
      <c r="Q400" s="343"/>
      <c r="R400" s="343"/>
      <c r="S400" s="343"/>
      <c r="T400" s="343"/>
      <c r="U400" s="343"/>
      <c r="V400" s="343"/>
      <c r="W400" s="343"/>
      <c r="X400" s="49"/>
      <c r="Y400" s="49"/>
    </row>
    <row r="401" spans="1:52" ht="16.5" customHeight="1" x14ac:dyDescent="0.25">
      <c r="A401" s="330" t="s">
        <v>534</v>
      </c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00"/>
      <c r="Y401" s="300"/>
    </row>
    <row r="402" spans="1:52" ht="14.25" customHeight="1" x14ac:dyDescent="0.25">
      <c r="A402" s="331" t="s">
        <v>100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26">
        <v>4607091389067</v>
      </c>
      <c r="E403" s="327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26">
        <v>4607091383522</v>
      </c>
      <c r="E404" s="327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26">
        <v>4607091384437</v>
      </c>
      <c r="E405" s="327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26">
        <v>4607091389104</v>
      </c>
      <c r="E406" s="327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9"/>
      <c r="O406" s="329"/>
      <c r="P406" s="329"/>
      <c r="Q406" s="327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26">
        <v>4680115880603</v>
      </c>
      <c r="E407" s="327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26">
        <v>4607091389999</v>
      </c>
      <c r="E408" s="327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26">
        <v>4680115882782</v>
      </c>
      <c r="E409" s="327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9"/>
      <c r="O409" s="329"/>
      <c r="P409" s="329"/>
      <c r="Q409" s="327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26">
        <v>4607091389098</v>
      </c>
      <c r="E410" s="327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9"/>
      <c r="O410" s="329"/>
      <c r="P410" s="329"/>
      <c r="Q410" s="327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26">
        <v>4607091389982</v>
      </c>
      <c r="E411" s="327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9"/>
      <c r="O411" s="329"/>
      <c r="P411" s="329"/>
      <c r="Q411" s="327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18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20"/>
      <c r="M412" s="315" t="s">
        <v>64</v>
      </c>
      <c r="N412" s="316"/>
      <c r="O412" s="316"/>
      <c r="P412" s="316"/>
      <c r="Q412" s="316"/>
      <c r="R412" s="316"/>
      <c r="S412" s="317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20"/>
      <c r="M413" s="315" t="s">
        <v>64</v>
      </c>
      <c r="N413" s="316"/>
      <c r="O413" s="316"/>
      <c r="P413" s="316"/>
      <c r="Q413" s="316"/>
      <c r="R413" s="316"/>
      <c r="S413" s="317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31" t="s">
        <v>93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26">
        <v>4607091388930</v>
      </c>
      <c r="E415" s="327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9"/>
      <c r="O415" s="329"/>
      <c r="P415" s="329"/>
      <c r="Q415" s="327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26">
        <v>4680115880054</v>
      </c>
      <c r="E416" s="327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9"/>
      <c r="O416" s="329"/>
      <c r="P416" s="329"/>
      <c r="Q416" s="327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8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0"/>
      <c r="M417" s="315" t="s">
        <v>64</v>
      </c>
      <c r="N417" s="316"/>
      <c r="O417" s="316"/>
      <c r="P417" s="316"/>
      <c r="Q417" s="316"/>
      <c r="R417" s="316"/>
      <c r="S417" s="317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20"/>
      <c r="M418" s="315" t="s">
        <v>64</v>
      </c>
      <c r="N418" s="316"/>
      <c r="O418" s="316"/>
      <c r="P418" s="316"/>
      <c r="Q418" s="316"/>
      <c r="R418" s="316"/>
      <c r="S418" s="317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31" t="s">
        <v>59</v>
      </c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26">
        <v>4680115883116</v>
      </c>
      <c r="E420" s="327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26">
        <v>4680115883093</v>
      </c>
      <c r="E421" s="327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26">
        <v>4680115883109</v>
      </c>
      <c r="E422" s="327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9"/>
      <c r="O422" s="329"/>
      <c r="P422" s="329"/>
      <c r="Q422" s="327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26">
        <v>4680115882072</v>
      </c>
      <c r="E423" s="327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5" t="s">
        <v>565</v>
      </c>
      <c r="N423" s="329"/>
      <c r="O423" s="329"/>
      <c r="P423" s="329"/>
      <c r="Q423" s="327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26">
        <v>4680115882102</v>
      </c>
      <c r="E424" s="327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6" t="s">
        <v>568</v>
      </c>
      <c r="N424" s="329"/>
      <c r="O424" s="329"/>
      <c r="P424" s="329"/>
      <c r="Q424" s="327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26">
        <v>4680115882096</v>
      </c>
      <c r="E425" s="327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7" t="s">
        <v>571</v>
      </c>
      <c r="N425" s="329"/>
      <c r="O425" s="329"/>
      <c r="P425" s="329"/>
      <c r="Q425" s="327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18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20"/>
      <c r="M426" s="315" t="s">
        <v>64</v>
      </c>
      <c r="N426" s="316"/>
      <c r="O426" s="316"/>
      <c r="P426" s="316"/>
      <c r="Q426" s="316"/>
      <c r="R426" s="316"/>
      <c r="S426" s="317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20"/>
      <c r="M427" s="315" t="s">
        <v>64</v>
      </c>
      <c r="N427" s="316"/>
      <c r="O427" s="316"/>
      <c r="P427" s="316"/>
      <c r="Q427" s="316"/>
      <c r="R427" s="316"/>
      <c r="S427" s="317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31" t="s">
        <v>66</v>
      </c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26">
        <v>4607091383409</v>
      </c>
      <c r="E429" s="327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26">
        <v>4607091383416</v>
      </c>
      <c r="E430" s="327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9"/>
      <c r="O430" s="329"/>
      <c r="P430" s="329"/>
      <c r="Q430" s="327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18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0"/>
      <c r="M431" s="315" t="s">
        <v>64</v>
      </c>
      <c r="N431" s="316"/>
      <c r="O431" s="316"/>
      <c r="P431" s="316"/>
      <c r="Q431" s="316"/>
      <c r="R431" s="316"/>
      <c r="S431" s="317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20"/>
      <c r="M432" s="315" t="s">
        <v>64</v>
      </c>
      <c r="N432" s="316"/>
      <c r="O432" s="316"/>
      <c r="P432" s="316"/>
      <c r="Q432" s="316"/>
      <c r="R432" s="316"/>
      <c r="S432" s="317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42" t="s">
        <v>576</v>
      </c>
      <c r="B433" s="343"/>
      <c r="C433" s="343"/>
      <c r="D433" s="343"/>
      <c r="E433" s="343"/>
      <c r="F433" s="343"/>
      <c r="G433" s="343"/>
      <c r="H433" s="343"/>
      <c r="I433" s="343"/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49"/>
      <c r="Y433" s="49"/>
    </row>
    <row r="434" spans="1:52" ht="16.5" customHeight="1" x14ac:dyDescent="0.25">
      <c r="A434" s="330" t="s">
        <v>577</v>
      </c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00"/>
      <c r="Y434" s="300"/>
    </row>
    <row r="435" spans="1:52" ht="14.25" customHeight="1" x14ac:dyDescent="0.25">
      <c r="A435" s="331" t="s">
        <v>100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26">
        <v>4680115881099</v>
      </c>
      <c r="E436" s="327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26">
        <v>4680115881150</v>
      </c>
      <c r="E437" s="327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9"/>
      <c r="O437" s="329"/>
      <c r="P437" s="329"/>
      <c r="Q437" s="327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20"/>
      <c r="M438" s="315" t="s">
        <v>64</v>
      </c>
      <c r="N438" s="316"/>
      <c r="O438" s="316"/>
      <c r="P438" s="316"/>
      <c r="Q438" s="316"/>
      <c r="R438" s="316"/>
      <c r="S438" s="317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20"/>
      <c r="M439" s="315" t="s">
        <v>64</v>
      </c>
      <c r="N439" s="316"/>
      <c r="O439" s="316"/>
      <c r="P439" s="316"/>
      <c r="Q439" s="316"/>
      <c r="R439" s="316"/>
      <c r="S439" s="317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31" t="s">
        <v>93</v>
      </c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26">
        <v>4680115881112</v>
      </c>
      <c r="E441" s="327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26">
        <v>4680115881129</v>
      </c>
      <c r="E442" s="327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29"/>
      <c r="O442" s="329"/>
      <c r="P442" s="329"/>
      <c r="Q442" s="327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8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64</v>
      </c>
      <c r="N443" s="316"/>
      <c r="O443" s="316"/>
      <c r="P443" s="316"/>
      <c r="Q443" s="316"/>
      <c r="R443" s="316"/>
      <c r="S443" s="317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64</v>
      </c>
      <c r="N444" s="316"/>
      <c r="O444" s="316"/>
      <c r="P444" s="316"/>
      <c r="Q444" s="316"/>
      <c r="R444" s="316"/>
      <c r="S444" s="317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31" t="s">
        <v>59</v>
      </c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26">
        <v>4680115881167</v>
      </c>
      <c r="E446" s="327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9"/>
      <c r="O446" s="329"/>
      <c r="P446" s="329"/>
      <c r="Q446" s="327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26">
        <v>4680115881136</v>
      </c>
      <c r="E447" s="327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29"/>
      <c r="O447" s="329"/>
      <c r="P447" s="329"/>
      <c r="Q447" s="327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1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0"/>
      <c r="M448" s="315" t="s">
        <v>64</v>
      </c>
      <c r="N448" s="316"/>
      <c r="O448" s="316"/>
      <c r="P448" s="316"/>
      <c r="Q448" s="316"/>
      <c r="R448" s="316"/>
      <c r="S448" s="317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0"/>
      <c r="M449" s="315" t="s">
        <v>64</v>
      </c>
      <c r="N449" s="316"/>
      <c r="O449" s="316"/>
      <c r="P449" s="316"/>
      <c r="Q449" s="316"/>
      <c r="R449" s="316"/>
      <c r="S449" s="317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31" t="s">
        <v>66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26">
        <v>4680115881068</v>
      </c>
      <c r="E451" s="327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29"/>
      <c r="O451" s="329"/>
      <c r="P451" s="329"/>
      <c r="Q451" s="327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26">
        <v>4680115881075</v>
      </c>
      <c r="E452" s="327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29"/>
      <c r="O452" s="329"/>
      <c r="P452" s="329"/>
      <c r="Q452" s="327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18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20"/>
      <c r="M453" s="315" t="s">
        <v>64</v>
      </c>
      <c r="N453" s="316"/>
      <c r="O453" s="316"/>
      <c r="P453" s="316"/>
      <c r="Q453" s="316"/>
      <c r="R453" s="316"/>
      <c r="S453" s="317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0"/>
      <c r="M454" s="315" t="s">
        <v>64</v>
      </c>
      <c r="N454" s="316"/>
      <c r="O454" s="316"/>
      <c r="P454" s="316"/>
      <c r="Q454" s="316"/>
      <c r="R454" s="316"/>
      <c r="S454" s="317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30" t="s">
        <v>594</v>
      </c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00"/>
      <c r="Y455" s="300"/>
    </row>
    <row r="456" spans="1:52" ht="14.25" customHeight="1" x14ac:dyDescent="0.25">
      <c r="A456" s="331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26">
        <v>4680115880870</v>
      </c>
      <c r="E457" s="327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29"/>
      <c r="O457" s="329"/>
      <c r="P457" s="329"/>
      <c r="Q457" s="327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18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20"/>
      <c r="M458" s="315" t="s">
        <v>64</v>
      </c>
      <c r="N458" s="316"/>
      <c r="O458" s="316"/>
      <c r="P458" s="316"/>
      <c r="Q458" s="316"/>
      <c r="R458" s="316"/>
      <c r="S458" s="317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0"/>
      <c r="M459" s="315" t="s">
        <v>64</v>
      </c>
      <c r="N459" s="316"/>
      <c r="O459" s="316"/>
      <c r="P459" s="316"/>
      <c r="Q459" s="316"/>
      <c r="R459" s="316"/>
      <c r="S459" s="317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324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5"/>
      <c r="M460" s="321" t="s">
        <v>597</v>
      </c>
      <c r="N460" s="322"/>
      <c r="O460" s="322"/>
      <c r="P460" s="322"/>
      <c r="Q460" s="322"/>
      <c r="R460" s="322"/>
      <c r="S460" s="323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17891.66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17916.66</v>
      </c>
      <c r="W460" s="38"/>
      <c r="X460" s="308"/>
      <c r="Y460" s="308"/>
    </row>
    <row r="461" spans="1:52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25"/>
      <c r="M461" s="321" t="s">
        <v>598</v>
      </c>
      <c r="N461" s="322"/>
      <c r="O461" s="322"/>
      <c r="P461" s="322"/>
      <c r="Q461" s="322"/>
      <c r="R461" s="322"/>
      <c r="S461" s="323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18897.590000000004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18923.390000000003</v>
      </c>
      <c r="W461" s="38"/>
      <c r="X461" s="308"/>
      <c r="Y461" s="308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25"/>
      <c r="M462" s="321" t="s">
        <v>599</v>
      </c>
      <c r="N462" s="322"/>
      <c r="O462" s="322"/>
      <c r="P462" s="322"/>
      <c r="Q462" s="322"/>
      <c r="R462" s="322"/>
      <c r="S462" s="323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32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33</v>
      </c>
      <c r="W462" s="38"/>
      <c r="X462" s="308"/>
      <c r="Y462" s="308"/>
    </row>
    <row r="463" spans="1:52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25"/>
      <c r="M463" s="321" t="s">
        <v>601</v>
      </c>
      <c r="N463" s="322"/>
      <c r="O463" s="322"/>
      <c r="P463" s="322"/>
      <c r="Q463" s="322"/>
      <c r="R463" s="322"/>
      <c r="S463" s="323"/>
      <c r="T463" s="38" t="s">
        <v>63</v>
      </c>
      <c r="U463" s="307">
        <f>GrossWeightTotal+PalletQtyTotal*25</f>
        <v>19697.590000000004</v>
      </c>
      <c r="V463" s="307">
        <f>GrossWeightTotalR+PalletQtyTotalR*25</f>
        <v>19748.390000000003</v>
      </c>
      <c r="W463" s="38"/>
      <c r="X463" s="308"/>
      <c r="Y463" s="308"/>
    </row>
    <row r="464" spans="1:52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5"/>
      <c r="M464" s="321" t="s">
        <v>602</v>
      </c>
      <c r="N464" s="322"/>
      <c r="O464" s="322"/>
      <c r="P464" s="322"/>
      <c r="Q464" s="322"/>
      <c r="R464" s="322"/>
      <c r="S464" s="323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3282.3333333333335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3284</v>
      </c>
      <c r="W464" s="38"/>
      <c r="X464" s="308"/>
      <c r="Y464" s="308"/>
    </row>
    <row r="465" spans="1:28" ht="14.25" customHeight="1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5"/>
      <c r="M465" s="321" t="s">
        <v>603</v>
      </c>
      <c r="N465" s="322"/>
      <c r="O465" s="322"/>
      <c r="P465" s="322"/>
      <c r="Q465" s="322"/>
      <c r="R465" s="322"/>
      <c r="S465" s="323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35.471309999999995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309" t="s">
        <v>91</v>
      </c>
      <c r="D467" s="310"/>
      <c r="E467" s="310"/>
      <c r="F467" s="311"/>
      <c r="G467" s="309" t="s">
        <v>220</v>
      </c>
      <c r="H467" s="310"/>
      <c r="I467" s="310"/>
      <c r="J467" s="310"/>
      <c r="K467" s="310"/>
      <c r="L467" s="311"/>
      <c r="M467" s="309" t="s">
        <v>409</v>
      </c>
      <c r="N467" s="311"/>
      <c r="O467" s="309" t="s">
        <v>456</v>
      </c>
      <c r="P467" s="311"/>
      <c r="Q467" s="299" t="s">
        <v>534</v>
      </c>
      <c r="R467" s="309" t="s">
        <v>576</v>
      </c>
      <c r="S467" s="311"/>
      <c r="T467" s="1"/>
      <c r="Y467" s="53"/>
      <c r="AB467" s="1"/>
    </row>
    <row r="468" spans="1:28" ht="14.25" customHeight="1" thickTop="1" x14ac:dyDescent="0.2">
      <c r="A468" s="312" t="s">
        <v>606</v>
      </c>
      <c r="B468" s="309" t="s">
        <v>58</v>
      </c>
      <c r="C468" s="309" t="s">
        <v>92</v>
      </c>
      <c r="D468" s="309" t="s">
        <v>99</v>
      </c>
      <c r="E468" s="309" t="s">
        <v>91</v>
      </c>
      <c r="F468" s="309" t="s">
        <v>211</v>
      </c>
      <c r="G468" s="309" t="s">
        <v>221</v>
      </c>
      <c r="H468" s="309" t="s">
        <v>228</v>
      </c>
      <c r="I468" s="309" t="s">
        <v>245</v>
      </c>
      <c r="J468" s="309" t="s">
        <v>301</v>
      </c>
      <c r="K468" s="309" t="s">
        <v>377</v>
      </c>
      <c r="L468" s="309" t="s">
        <v>394</v>
      </c>
      <c r="M468" s="309" t="s">
        <v>410</v>
      </c>
      <c r="N468" s="309" t="s">
        <v>433</v>
      </c>
      <c r="O468" s="309" t="s">
        <v>457</v>
      </c>
      <c r="P468" s="309" t="s">
        <v>510</v>
      </c>
      <c r="Q468" s="309" t="s">
        <v>534</v>
      </c>
      <c r="R468" s="309" t="s">
        <v>577</v>
      </c>
      <c r="S468" s="309" t="s">
        <v>594</v>
      </c>
      <c r="T468" s="1"/>
      <c r="Y468" s="53"/>
      <c r="AB468" s="1"/>
    </row>
    <row r="469" spans="1:28" ht="13.5" customHeight="1" thickBot="1" x14ac:dyDescent="0.25">
      <c r="A469" s="313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  <c r="S469" s="314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1884</v>
      </c>
      <c r="F470" s="47">
        <f>IFERROR(V119*1,"0")+IFERROR(V120*1,"0")+IFERROR(V121*1,"0")+IFERROR(V122*1,"0")</f>
        <v>405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4682.1600000000008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10725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14.700000000000001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205.8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2023-09-13T10:50:53Z</dcterms:modified>
</cp:coreProperties>
</file>