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62" i="1" l="1"/>
  <c r="U461" i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W406" i="1"/>
  <c r="V406" i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W342" i="1"/>
  <c r="V342" i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V327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U299" i="1"/>
  <c r="U298" i="1"/>
  <c r="V297" i="1"/>
  <c r="W297" i="1" s="1"/>
  <c r="M297" i="1"/>
  <c r="V296" i="1"/>
  <c r="V299" i="1" s="1"/>
  <c r="M296" i="1"/>
  <c r="U294" i="1"/>
  <c r="U293" i="1"/>
  <c r="W292" i="1"/>
  <c r="V292" i="1"/>
  <c r="M292" i="1"/>
  <c r="V291" i="1"/>
  <c r="W291" i="1" s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M269" i="1"/>
  <c r="U267" i="1"/>
  <c r="U266" i="1"/>
  <c r="V265" i="1"/>
  <c r="W265" i="1" s="1"/>
  <c r="M265" i="1"/>
  <c r="V264" i="1"/>
  <c r="M264" i="1"/>
  <c r="V261" i="1"/>
  <c r="U261" i="1"/>
  <c r="V260" i="1"/>
  <c r="U260" i="1"/>
  <c r="V259" i="1"/>
  <c r="W259" i="1" s="1"/>
  <c r="M259" i="1"/>
  <c r="W258" i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V244" i="1"/>
  <c r="U244" i="1"/>
  <c r="V243" i="1"/>
  <c r="W243" i="1" s="1"/>
  <c r="M243" i="1"/>
  <c r="V242" i="1"/>
  <c r="W242" i="1" s="1"/>
  <c r="W244" i="1" s="1"/>
  <c r="M242" i="1"/>
  <c r="W241" i="1"/>
  <c r="V241" i="1"/>
  <c r="V245" i="1" s="1"/>
  <c r="M241" i="1"/>
  <c r="U239" i="1"/>
  <c r="U238" i="1"/>
  <c r="W237" i="1"/>
  <c r="V237" i="1"/>
  <c r="M237" i="1"/>
  <c r="V236" i="1"/>
  <c r="W236" i="1" s="1"/>
  <c r="V235" i="1"/>
  <c r="W235" i="1" s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M185" i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W154" i="1" s="1"/>
  <c r="M153" i="1"/>
  <c r="W152" i="1"/>
  <c r="V152" i="1"/>
  <c r="V150" i="1"/>
  <c r="U150" i="1"/>
  <c r="U149" i="1"/>
  <c r="V148" i="1"/>
  <c r="W148" i="1" s="1"/>
  <c r="W149" i="1" s="1"/>
  <c r="M148" i="1"/>
  <c r="W147" i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W113" i="1"/>
  <c r="V113" i="1"/>
  <c r="M113" i="1"/>
  <c r="W112" i="1"/>
  <c r="V112" i="1"/>
  <c r="M112" i="1"/>
  <c r="W111" i="1"/>
  <c r="V111" i="1"/>
  <c r="M111" i="1"/>
  <c r="V110" i="1"/>
  <c r="V115" i="1" s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V107" i="1" s="1"/>
  <c r="U97" i="1"/>
  <c r="U96" i="1"/>
  <c r="W95" i="1"/>
  <c r="V95" i="1"/>
  <c r="M95" i="1"/>
  <c r="W94" i="1"/>
  <c r="V94" i="1"/>
  <c r="M94" i="1"/>
  <c r="W93" i="1"/>
  <c r="V93" i="1"/>
  <c r="M93" i="1"/>
  <c r="V92" i="1"/>
  <c r="W92" i="1" s="1"/>
  <c r="M92" i="1"/>
  <c r="W91" i="1"/>
  <c r="V91" i="1"/>
  <c r="M91" i="1"/>
  <c r="W90" i="1"/>
  <c r="V90" i="1"/>
  <c r="M90" i="1"/>
  <c r="W89" i="1"/>
  <c r="V89" i="1"/>
  <c r="M89" i="1"/>
  <c r="V88" i="1"/>
  <c r="V96" i="1" s="1"/>
  <c r="M88" i="1"/>
  <c r="W87" i="1"/>
  <c r="V87" i="1"/>
  <c r="M87" i="1"/>
  <c r="U85" i="1"/>
  <c r="U84" i="1"/>
  <c r="W83" i="1"/>
  <c r="V83" i="1"/>
  <c r="M83" i="1"/>
  <c r="W82" i="1"/>
  <c r="V82" i="1"/>
  <c r="M82" i="1"/>
  <c r="W81" i="1"/>
  <c r="V81" i="1"/>
  <c r="W80" i="1"/>
  <c r="V80" i="1"/>
  <c r="M80" i="1"/>
  <c r="W79" i="1"/>
  <c r="V79" i="1"/>
  <c r="V78" i="1"/>
  <c r="V84" i="1" s="1"/>
  <c r="U76" i="1"/>
  <c r="U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V76" i="1" s="1"/>
  <c r="M59" i="1"/>
  <c r="U56" i="1"/>
  <c r="U55" i="1"/>
  <c r="V54" i="1"/>
  <c r="W54" i="1" s="1"/>
  <c r="W53" i="1"/>
  <c r="V53" i="1"/>
  <c r="M53" i="1"/>
  <c r="V52" i="1"/>
  <c r="W52" i="1" s="1"/>
  <c r="W55" i="1" s="1"/>
  <c r="M52" i="1"/>
  <c r="U49" i="1"/>
  <c r="U48" i="1"/>
  <c r="V47" i="1"/>
  <c r="W47" i="1" s="1"/>
  <c r="M47" i="1"/>
  <c r="V46" i="1"/>
  <c r="V48" i="1" s="1"/>
  <c r="M46" i="1"/>
  <c r="U42" i="1"/>
  <c r="V41" i="1"/>
  <c r="U41" i="1"/>
  <c r="V40" i="1"/>
  <c r="V42" i="1" s="1"/>
  <c r="M40" i="1"/>
  <c r="U38" i="1"/>
  <c r="V37" i="1"/>
  <c r="U37" i="1"/>
  <c r="V36" i="1"/>
  <c r="V38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2" i="1" s="1"/>
  <c r="M28" i="1"/>
  <c r="W27" i="1"/>
  <c r="V27" i="1"/>
  <c r="M27" i="1"/>
  <c r="W26" i="1"/>
  <c r="V26" i="1"/>
  <c r="M26" i="1"/>
  <c r="V24" i="1"/>
  <c r="U24" i="1"/>
  <c r="U23" i="1"/>
  <c r="W22" i="1"/>
  <c r="W23" i="1" s="1"/>
  <c r="V22" i="1"/>
  <c r="V23" i="1" s="1"/>
  <c r="M22" i="1"/>
  <c r="H10" i="1"/>
  <c r="F10" i="1"/>
  <c r="F9" i="1"/>
  <c r="A9" i="1"/>
  <c r="A10" i="1" s="1"/>
  <c r="D7" i="1"/>
  <c r="N6" i="1"/>
  <c r="M2" i="1"/>
  <c r="W296" i="1" l="1"/>
  <c r="V298" i="1"/>
  <c r="U464" i="1"/>
  <c r="U460" i="1"/>
  <c r="U463" i="1"/>
  <c r="W32" i="1"/>
  <c r="W181" i="1"/>
  <c r="H9" i="1"/>
  <c r="J9" i="1"/>
  <c r="W28" i="1"/>
  <c r="W36" i="1"/>
  <c r="W37" i="1" s="1"/>
  <c r="W40" i="1"/>
  <c r="W41" i="1" s="1"/>
  <c r="W46" i="1"/>
  <c r="W48" i="1" s="1"/>
  <c r="V49" i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W136" i="1"/>
  <c r="V149" i="1"/>
  <c r="V154" i="1"/>
  <c r="V155" i="1"/>
  <c r="W194" i="1"/>
  <c r="V217" i="1"/>
  <c r="V233" i="1"/>
  <c r="W260" i="1"/>
  <c r="V267" i="1"/>
  <c r="V266" i="1"/>
  <c r="V272" i="1"/>
  <c r="W269" i="1"/>
  <c r="W272" i="1" s="1"/>
  <c r="V315" i="1"/>
  <c r="W337" i="1"/>
  <c r="V354" i="1"/>
  <c r="W380" i="1"/>
  <c r="W390" i="1"/>
  <c r="W417" i="1"/>
  <c r="W426" i="1"/>
  <c r="W441" i="1"/>
  <c r="W443" i="1" s="1"/>
  <c r="D470" i="1"/>
  <c r="B470" i="1"/>
  <c r="V461" i="1"/>
  <c r="V56" i="1"/>
  <c r="W143" i="1"/>
  <c r="V144" i="1"/>
  <c r="V161" i="1"/>
  <c r="V182" i="1"/>
  <c r="V181" i="1"/>
  <c r="V186" i="1"/>
  <c r="V187" i="1"/>
  <c r="W184" i="1"/>
  <c r="W186" i="1" s="1"/>
  <c r="J470" i="1"/>
  <c r="V206" i="1"/>
  <c r="W216" i="1"/>
  <c r="V225" i="1"/>
  <c r="W232" i="1"/>
  <c r="W238" i="1"/>
  <c r="V239" i="1"/>
  <c r="V273" i="1"/>
  <c r="M470" i="1"/>
  <c r="W298" i="1"/>
  <c r="N470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V33" i="1"/>
  <c r="V55" i="1"/>
  <c r="V85" i="1"/>
  <c r="V97" i="1"/>
  <c r="V108" i="1"/>
  <c r="F470" i="1"/>
  <c r="V123" i="1"/>
  <c r="W205" i="1"/>
  <c r="K470" i="1"/>
  <c r="V255" i="1"/>
  <c r="W248" i="1"/>
  <c r="W255" i="1" s="1"/>
  <c r="W293" i="1"/>
  <c r="V294" i="1"/>
  <c r="W412" i="1"/>
  <c r="V462" i="1"/>
  <c r="L470" i="1"/>
  <c r="C470" i="1"/>
  <c r="E470" i="1"/>
  <c r="V75" i="1"/>
  <c r="V132" i="1"/>
  <c r="V226" i="1"/>
  <c r="W326" i="1"/>
  <c r="O470" i="1"/>
  <c r="V353" i="1"/>
  <c r="W360" i="1"/>
  <c r="V361" i="1"/>
  <c r="V426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V460" i="1" l="1"/>
  <c r="V464" i="1"/>
  <c r="W465" i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<sst xmlns="http://schemas.openxmlformats.org/spreadsheetml/2006/main" count="1694" uniqueCount="652">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</sst>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2"/>
      <c r="C5" s="323"/>
      <c r="D5" s="631"/>
      <c r="E5" s="632"/>
      <c r="F5" s="633" t="s">
        <v>9</v>
      </c>
      <c r="G5" s="323"/>
      <c r="H5" s="631"/>
      <c r="I5" s="634"/>
      <c r="J5" s="634"/>
      <c r="K5" s="632"/>
      <c r="M5" s="25" t="s">
        <v>10</v>
      </c>
      <c r="N5" s="627">
        <v>45185</v>
      </c>
      <c r="O5" s="605"/>
      <c r="Q5" s="635" t="s">
        <v>11</v>
      </c>
      <c r="R5" s="325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2"/>
      <c r="C6" s="323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27"/>
      <c r="Q6" s="614" t="s">
        <v>16</v>
      </c>
      <c r="R6" s="325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9"/>
      <c r="R7" s="325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16"/>
      <c r="C8" s="317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9"/>
      <c r="R8" s="325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9"/>
      <c r="R9" s="325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3" t="str">
        <f>IFERROR(VLOOKUP($D$10,Proxy,2,FALSE),"")</f>
        <v/>
      </c>
      <c r="I10" s="319"/>
      <c r="J10" s="319"/>
      <c r="K10" s="319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3"/>
      <c r="M12" s="25" t="s">
        <v>29</v>
      </c>
      <c r="N12" s="608"/>
      <c r="O12" s="609"/>
      <c r="P12" s="24"/>
      <c r="R12" s="25"/>
      <c r="S12" s="591"/>
      <c r="T12" s="319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3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3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3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9"/>
    </row>
    <row r="19" spans="1:52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52" ht="16.5" customHeight="1" x14ac:dyDescent="0.25">
      <c r="A20" s="330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0"/>
      <c r="Y20" s="300"/>
    </row>
    <row r="21" spans="1:52" ht="14.25" customHeight="1" x14ac:dyDescent="0.25">
      <c r="A21" s="331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315" t="s">
        <v>64</v>
      </c>
      <c r="N23" s="316"/>
      <c r="O23" s="316"/>
      <c r="P23" s="316"/>
      <c r="Q23" s="316"/>
      <c r="R23" s="316"/>
      <c r="S23" s="317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0"/>
      <c r="M24" s="315" t="s">
        <v>64</v>
      </c>
      <c r="N24" s="316"/>
      <c r="O24" s="316"/>
      <c r="P24" s="316"/>
      <c r="Q24" s="316"/>
      <c r="R24" s="316"/>
      <c r="S24" s="317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1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0"/>
      <c r="M32" s="315" t="s">
        <v>64</v>
      </c>
      <c r="N32" s="316"/>
      <c r="O32" s="316"/>
      <c r="P32" s="316"/>
      <c r="Q32" s="316"/>
      <c r="R32" s="316"/>
      <c r="S32" s="317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0"/>
      <c r="M33" s="315" t="s">
        <v>64</v>
      </c>
      <c r="N33" s="316"/>
      <c r="O33" s="316"/>
      <c r="P33" s="316"/>
      <c r="Q33" s="316"/>
      <c r="R33" s="316"/>
      <c r="S33" s="317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1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0"/>
      <c r="M37" s="315" t="s">
        <v>64</v>
      </c>
      <c r="N37" s="316"/>
      <c r="O37" s="316"/>
      <c r="P37" s="316"/>
      <c r="Q37" s="316"/>
      <c r="R37" s="316"/>
      <c r="S37" s="317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20"/>
      <c r="M38" s="315" t="s">
        <v>64</v>
      </c>
      <c r="N38" s="316"/>
      <c r="O38" s="316"/>
      <c r="P38" s="316"/>
      <c r="Q38" s="316"/>
      <c r="R38" s="316"/>
      <c r="S38" s="317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1" t="s">
        <v>87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0"/>
      <c r="M41" s="315" t="s">
        <v>64</v>
      </c>
      <c r="N41" s="316"/>
      <c r="O41" s="316"/>
      <c r="P41" s="316"/>
      <c r="Q41" s="316"/>
      <c r="R41" s="316"/>
      <c r="S41" s="317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20"/>
      <c r="M42" s="315" t="s">
        <v>64</v>
      </c>
      <c r="N42" s="316"/>
      <c r="O42" s="316"/>
      <c r="P42" s="316"/>
      <c r="Q42" s="316"/>
      <c r="R42" s="316"/>
      <c r="S42" s="317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42" t="s">
        <v>91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49"/>
      <c r="Y43" s="49"/>
    </row>
    <row r="44" spans="1:52" ht="16.5" customHeight="1" x14ac:dyDescent="0.25">
      <c r="A44" s="330" t="s">
        <v>92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00"/>
      <c r="Y44" s="300"/>
    </row>
    <row r="45" spans="1:52" ht="14.25" customHeight="1" x14ac:dyDescent="0.25">
      <c r="A45" s="331" t="s">
        <v>93</v>
      </c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5">
        <v>80</v>
      </c>
      <c r="V46" s="306">
        <f>IFERROR(IF(U46="",0,CEILING((U46/$H46),1)*$H46),"")</f>
        <v>86.4</v>
      </c>
      <c r="W46" s="37">
        <f>IFERROR(IF(V46=0,"",ROUNDUP(V46/H46,0)*0.02175),"")</f>
        <v>0.17399999999999999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5">
        <v>180</v>
      </c>
      <c r="V47" s="306">
        <f>IFERROR(IF(U47="",0,CEILING((U47/$H47),1)*$H47),"")</f>
        <v>180.9</v>
      </c>
      <c r="W47" s="37">
        <f>IFERROR(IF(V47=0,"",ROUNDUP(V47/H47,0)*0.00753),"")</f>
        <v>0.50451000000000001</v>
      </c>
      <c r="X47" s="57"/>
      <c r="Y47" s="58"/>
      <c r="AC47" s="59"/>
      <c r="AZ47" s="71" t="s">
        <v>1</v>
      </c>
    </row>
    <row r="48" spans="1:52" x14ac:dyDescent="0.2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20"/>
      <c r="M48" s="315" t="s">
        <v>64</v>
      </c>
      <c r="N48" s="316"/>
      <c r="O48" s="316"/>
      <c r="P48" s="316"/>
      <c r="Q48" s="316"/>
      <c r="R48" s="316"/>
      <c r="S48" s="317"/>
      <c r="T48" s="38" t="s">
        <v>65</v>
      </c>
      <c r="U48" s="307">
        <f>IFERROR(U46/H46,"0")+IFERROR(U47/H47,"0")</f>
        <v>74.074074074074062</v>
      </c>
      <c r="V48" s="307">
        <f>IFERROR(V46/H46,"0")+IFERROR(V47/H47,"0")</f>
        <v>75</v>
      </c>
      <c r="W48" s="307">
        <f>IFERROR(IF(W46="",0,W46),"0")+IFERROR(IF(W47="",0,W47),"0")</f>
        <v>0.67850999999999995</v>
      </c>
      <c r="X48" s="308"/>
      <c r="Y48" s="308"/>
    </row>
    <row r="49" spans="1:52" x14ac:dyDescent="0.2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20"/>
      <c r="M49" s="315" t="s">
        <v>64</v>
      </c>
      <c r="N49" s="316"/>
      <c r="O49" s="316"/>
      <c r="P49" s="316"/>
      <c r="Q49" s="316"/>
      <c r="R49" s="316"/>
      <c r="S49" s="317"/>
      <c r="T49" s="38" t="s">
        <v>63</v>
      </c>
      <c r="U49" s="307">
        <f>IFERROR(SUM(U46:U47),"0")</f>
        <v>260</v>
      </c>
      <c r="V49" s="307">
        <f>IFERROR(SUM(V46:V47),"0")</f>
        <v>267.3</v>
      </c>
      <c r="W49" s="38"/>
      <c r="X49" s="308"/>
      <c r="Y49" s="308"/>
    </row>
    <row r="50" spans="1:52" ht="16.5" customHeight="1" x14ac:dyDescent="0.25">
      <c r="A50" s="330" t="s">
        <v>99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00"/>
      <c r="Y50" s="300"/>
    </row>
    <row r="51" spans="1:52" ht="14.25" customHeight="1" x14ac:dyDescent="0.25">
      <c r="A51" s="331" t="s">
        <v>100</v>
      </c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5">
        <v>200</v>
      </c>
      <c r="V52" s="306">
        <f>IFERROR(IF(U52="",0,CEILING((U52/$H52),1)*$H52),"")</f>
        <v>205.20000000000002</v>
      </c>
      <c r="W52" s="37">
        <f>IFERROR(IF(V52=0,"",ROUNDUP(V52/H52,0)*0.02175),"")</f>
        <v>0.41324999999999995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5">
        <v>360</v>
      </c>
      <c r="V53" s="306">
        <f>IFERROR(IF(U53="",0,CEILING((U53/$H53),1)*$H53),"")</f>
        <v>360</v>
      </c>
      <c r="W53" s="37">
        <f>IFERROR(IF(V53=0,"",ROUNDUP(V53/H53,0)*0.00937),"")</f>
        <v>0.74960000000000004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20"/>
      <c r="M55" s="315" t="s">
        <v>64</v>
      </c>
      <c r="N55" s="316"/>
      <c r="O55" s="316"/>
      <c r="P55" s="316"/>
      <c r="Q55" s="316"/>
      <c r="R55" s="316"/>
      <c r="S55" s="317"/>
      <c r="T55" s="38" t="s">
        <v>65</v>
      </c>
      <c r="U55" s="307">
        <f>IFERROR(U52/H52,"0")+IFERROR(U53/H53,"0")+IFERROR(U54/H54,"0")</f>
        <v>98.518518518518519</v>
      </c>
      <c r="V55" s="307">
        <f>IFERROR(V52/H52,"0")+IFERROR(V53/H53,"0")+IFERROR(V54/H54,"0")</f>
        <v>99</v>
      </c>
      <c r="W55" s="307">
        <f>IFERROR(IF(W52="",0,W52),"0")+IFERROR(IF(W53="",0,W53),"0")+IFERROR(IF(W54="",0,W54),"0")</f>
        <v>1.1628499999999999</v>
      </c>
      <c r="X55" s="308"/>
      <c r="Y55" s="308"/>
    </row>
    <row r="56" spans="1:52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20"/>
      <c r="M56" s="315" t="s">
        <v>64</v>
      </c>
      <c r="N56" s="316"/>
      <c r="O56" s="316"/>
      <c r="P56" s="316"/>
      <c r="Q56" s="316"/>
      <c r="R56" s="316"/>
      <c r="S56" s="317"/>
      <c r="T56" s="38" t="s">
        <v>63</v>
      </c>
      <c r="U56" s="307">
        <f>IFERROR(SUM(U52:U54),"0")</f>
        <v>560</v>
      </c>
      <c r="V56" s="307">
        <f>IFERROR(SUM(V52:V54),"0")</f>
        <v>565.20000000000005</v>
      </c>
      <c r="W56" s="38"/>
      <c r="X56" s="308"/>
      <c r="Y56" s="308"/>
    </row>
    <row r="57" spans="1:52" ht="16.5" customHeight="1" x14ac:dyDescent="0.25">
      <c r="A57" s="330" t="s">
        <v>91</v>
      </c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00"/>
      <c r="Y57" s="300"/>
    </row>
    <row r="58" spans="1:52" ht="14.25" customHeight="1" x14ac:dyDescent="0.25">
      <c r="A58" s="331" t="s">
        <v>100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26">
        <v>4607091382945</v>
      </c>
      <c r="E59" s="327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9"/>
      <c r="O59" s="329"/>
      <c r="P59" s="329"/>
      <c r="Q59" s="327"/>
      <c r="R59" s="35"/>
      <c r="S59" s="35"/>
      <c r="T59" s="36" t="s">
        <v>63</v>
      </c>
      <c r="U59" s="305">
        <v>40</v>
      </c>
      <c r="V59" s="306">
        <f t="shared" ref="V59:V74" si="2">IFERROR(IF(U59="",0,CEILING((U59/$H59),1)*$H59),"")</f>
        <v>43.2</v>
      </c>
      <c r="W59" s="37">
        <f>IFERROR(IF(V59=0,"",ROUNDUP(V59/H59,0)*0.02175),"")</f>
        <v>8.6999999999999994E-2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26">
        <v>4607091385670</v>
      </c>
      <c r="E60" s="327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26">
        <v>4680115881327</v>
      </c>
      <c r="E61" s="327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5">
        <v>100</v>
      </c>
      <c r="V61" s="306">
        <f t="shared" si="2"/>
        <v>108</v>
      </c>
      <c r="W61" s="37">
        <f>IFERROR(IF(V61=0,"",ROUNDUP(V61/H61,0)*0.02175),"")</f>
        <v>0.21749999999999997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26">
        <v>4607091388312</v>
      </c>
      <c r="E62" s="327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26">
        <v>4680115882133</v>
      </c>
      <c r="E63" s="327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26">
        <v>4607091382952</v>
      </c>
      <c r="E64" s="327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5">
        <v>45</v>
      </c>
      <c r="V64" s="306">
        <f t="shared" si="2"/>
        <v>45</v>
      </c>
      <c r="W64" s="37">
        <f>IFERROR(IF(V64=0,"",ROUNDUP(V64/H64,0)*0.00753),"")</f>
        <v>0.11295000000000001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26">
        <v>4607091385687</v>
      </c>
      <c r="E65" s="327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5">
        <v>180</v>
      </c>
      <c r="V65" s="306">
        <f t="shared" si="2"/>
        <v>180</v>
      </c>
      <c r="W65" s="37">
        <f t="shared" ref="W65:W70" si="3">IFERROR(IF(V65=0,"",ROUNDUP(V65/H65,0)*0.00937),"")</f>
        <v>0.42164999999999997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26">
        <v>4680115882539</v>
      </c>
      <c r="E66" s="327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26">
        <v>4607091384604</v>
      </c>
      <c r="E67" s="327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26">
        <v>4680115880283</v>
      </c>
      <c r="E68" s="327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26">
        <v>4680115881518</v>
      </c>
      <c r="E69" s="327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26">
        <v>4680115881303</v>
      </c>
      <c r="E70" s="327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5">
        <v>360</v>
      </c>
      <c r="V70" s="306">
        <f t="shared" si="2"/>
        <v>360</v>
      </c>
      <c r="W70" s="37">
        <f t="shared" si="3"/>
        <v>0.74960000000000004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26">
        <v>4607091388466</v>
      </c>
      <c r="E71" s="327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5">
        <v>135</v>
      </c>
      <c r="V71" s="306">
        <f t="shared" si="2"/>
        <v>135</v>
      </c>
      <c r="W71" s="37">
        <f>IFERROR(IF(V71=0,"",ROUNDUP(V71/H71,0)*0.00753),"")</f>
        <v>0.3765</v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26">
        <v>4680115880269</v>
      </c>
      <c r="E72" s="327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26">
        <v>4680115880429</v>
      </c>
      <c r="E73" s="327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5">
        <v>270</v>
      </c>
      <c r="V73" s="306">
        <f t="shared" si="2"/>
        <v>270</v>
      </c>
      <c r="W73" s="37">
        <f>IFERROR(IF(V73=0,"",ROUNDUP(V73/H73,0)*0.00937),"")</f>
        <v>0.56220000000000003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26">
        <v>4680115881457</v>
      </c>
      <c r="E74" s="327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18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20"/>
      <c r="M75" s="315" t="s">
        <v>64</v>
      </c>
      <c r="N75" s="316"/>
      <c r="O75" s="316"/>
      <c r="P75" s="316"/>
      <c r="Q75" s="316"/>
      <c r="R75" s="316"/>
      <c r="S75" s="317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281.48148148148147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283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2.9406499999999998</v>
      </c>
      <c r="X75" s="308"/>
      <c r="Y75" s="308"/>
    </row>
    <row r="76" spans="1:52" x14ac:dyDescent="0.2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20"/>
      <c r="M76" s="315" t="s">
        <v>64</v>
      </c>
      <c r="N76" s="316"/>
      <c r="O76" s="316"/>
      <c r="P76" s="316"/>
      <c r="Q76" s="316"/>
      <c r="R76" s="316"/>
      <c r="S76" s="317"/>
      <c r="T76" s="38" t="s">
        <v>63</v>
      </c>
      <c r="U76" s="307">
        <f>IFERROR(SUM(U59:U74),"0")</f>
        <v>1330</v>
      </c>
      <c r="V76" s="307">
        <f>IFERROR(SUM(V59:V74),"0")</f>
        <v>1346.4</v>
      </c>
      <c r="W76" s="38"/>
      <c r="X76" s="308"/>
      <c r="Y76" s="308"/>
    </row>
    <row r="77" spans="1:52" ht="14.25" customHeight="1" x14ac:dyDescent="0.25">
      <c r="A77" s="331" t="s">
        <v>93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26">
        <v>4680115882775</v>
      </c>
      <c r="E78" s="327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542" t="s">
        <v>144</v>
      </c>
      <c r="N78" s="329"/>
      <c r="O78" s="329"/>
      <c r="P78" s="329"/>
      <c r="Q78" s="327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26">
        <v>4607091384789</v>
      </c>
      <c r="E79" s="327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148</v>
      </c>
      <c r="N79" s="329"/>
      <c r="O79" s="329"/>
      <c r="P79" s="329"/>
      <c r="Q79" s="327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26">
        <v>4680115881488</v>
      </c>
      <c r="E80" s="327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9"/>
      <c r="O80" s="329"/>
      <c r="P80" s="329"/>
      <c r="Q80" s="327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26">
        <v>4607091384765</v>
      </c>
      <c r="E81" s="327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20"/>
      <c r="M84" s="315" t="s">
        <v>64</v>
      </c>
      <c r="N84" s="316"/>
      <c r="O84" s="316"/>
      <c r="P84" s="316"/>
      <c r="Q84" s="316"/>
      <c r="R84" s="316"/>
      <c r="S84" s="317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20"/>
      <c r="M85" s="315" t="s">
        <v>64</v>
      </c>
      <c r="N85" s="316"/>
      <c r="O85" s="316"/>
      <c r="P85" s="316"/>
      <c r="Q85" s="316"/>
      <c r="R85" s="316"/>
      <c r="S85" s="317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31" t="s">
        <v>59</v>
      </c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20"/>
      <c r="M96" s="315" t="s">
        <v>64</v>
      </c>
      <c r="N96" s="316"/>
      <c r="O96" s="316"/>
      <c r="P96" s="316"/>
      <c r="Q96" s="316"/>
      <c r="R96" s="316"/>
      <c r="S96" s="317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20"/>
      <c r="M97" s="315" t="s">
        <v>64</v>
      </c>
      <c r="N97" s="316"/>
      <c r="O97" s="316"/>
      <c r="P97" s="316"/>
      <c r="Q97" s="316"/>
      <c r="R97" s="316"/>
      <c r="S97" s="317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31" t="s">
        <v>66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525" t="s">
        <v>178</v>
      </c>
      <c r="N99" s="329"/>
      <c r="O99" s="329"/>
      <c r="P99" s="329"/>
      <c r="Q99" s="327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26">
        <v>4607091386967</v>
      </c>
      <c r="E100" s="327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5">
        <v>100</v>
      </c>
      <c r="V101" s="306">
        <f t="shared" si="6"/>
        <v>105.3</v>
      </c>
      <c r="W101" s="37">
        <f>IFERROR(IF(V101=0,"",ROUNDUP(V101/H101,0)*0.02175),"")</f>
        <v>0.28275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5">
        <v>585</v>
      </c>
      <c r="V103" s="306">
        <f t="shared" si="6"/>
        <v>585.90000000000009</v>
      </c>
      <c r="W103" s="37">
        <f>IFERROR(IF(V103=0,"",ROUNDUP(V103/H103,0)*0.00753),"")</f>
        <v>1.63401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5">
        <v>85</v>
      </c>
      <c r="V106" s="306">
        <f t="shared" si="6"/>
        <v>87</v>
      </c>
      <c r="W106" s="37">
        <f>IFERROR(IF(V106=0,"",ROUNDUP(V106/H106,0)*0.00753),"")</f>
        <v>0.21837000000000001</v>
      </c>
      <c r="X106" s="57"/>
      <c r="Y106" s="58"/>
      <c r="AC106" s="59"/>
      <c r="AZ106" s="113" t="s">
        <v>1</v>
      </c>
    </row>
    <row r="107" spans="1:52" x14ac:dyDescent="0.2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20"/>
      <c r="M107" s="315" t="s">
        <v>64</v>
      </c>
      <c r="N107" s="316"/>
      <c r="O107" s="316"/>
      <c r="P107" s="316"/>
      <c r="Q107" s="316"/>
      <c r="R107" s="316"/>
      <c r="S107" s="317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257.34567901234567</v>
      </c>
      <c r="V107" s="307">
        <f>IFERROR(V99/H99,"0")+IFERROR(V100/H100,"0")+IFERROR(V101/H101,"0")+IFERROR(V102/H102,"0")+IFERROR(V103/H103,"0")+IFERROR(V104/H104,"0")+IFERROR(V105/H105,"0")+IFERROR(V106/H106,"0")</f>
        <v>259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2.1351300000000002</v>
      </c>
      <c r="X107" s="308"/>
      <c r="Y107" s="308"/>
    </row>
    <row r="108" spans="1:52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20"/>
      <c r="M108" s="315" t="s">
        <v>64</v>
      </c>
      <c r="N108" s="316"/>
      <c r="O108" s="316"/>
      <c r="P108" s="316"/>
      <c r="Q108" s="316"/>
      <c r="R108" s="316"/>
      <c r="S108" s="317"/>
      <c r="T108" s="38" t="s">
        <v>63</v>
      </c>
      <c r="U108" s="307">
        <f>IFERROR(SUM(U99:U106),"0")</f>
        <v>770</v>
      </c>
      <c r="V108" s="307">
        <f>IFERROR(SUM(V99:V106),"0")</f>
        <v>778.2</v>
      </c>
      <c r="W108" s="38"/>
      <c r="X108" s="308"/>
      <c r="Y108" s="308"/>
    </row>
    <row r="109" spans="1:52" ht="14.25" customHeight="1" x14ac:dyDescent="0.25">
      <c r="A109" s="331" t="s">
        <v>198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517" t="s">
        <v>201</v>
      </c>
      <c r="N110" s="329"/>
      <c r="O110" s="329"/>
      <c r="P110" s="329"/>
      <c r="Q110" s="327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515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20"/>
      <c r="M115" s="315" t="s">
        <v>64</v>
      </c>
      <c r="N115" s="316"/>
      <c r="O115" s="316"/>
      <c r="P115" s="316"/>
      <c r="Q115" s="316"/>
      <c r="R115" s="316"/>
      <c r="S115" s="317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315" t="s">
        <v>64</v>
      </c>
      <c r="N116" s="316"/>
      <c r="O116" s="316"/>
      <c r="P116" s="316"/>
      <c r="Q116" s="316"/>
      <c r="R116" s="316"/>
      <c r="S116" s="317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3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0"/>
      <c r="Y117" s="300"/>
    </row>
    <row r="118" spans="1:52" ht="14.25" customHeight="1" x14ac:dyDescent="0.25">
      <c r="A118" s="331" t="s">
        <v>66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5">
        <v>500</v>
      </c>
      <c r="V119" s="306">
        <f>IFERROR(IF(U119="",0,CEILING((U119/$H119),1)*$H119),"")</f>
        <v>502.2</v>
      </c>
      <c r="W119" s="37">
        <f>IFERROR(IF(V119=0,"",ROUNDUP(V119/H119,0)*0.02175),"")</f>
        <v>1.3484999999999998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5">
        <v>810</v>
      </c>
      <c r="V121" s="306">
        <f>IFERROR(IF(U121="",0,CEILING((U121/$H121),1)*$H121),"")</f>
        <v>810</v>
      </c>
      <c r="W121" s="37">
        <f>IFERROR(IF(V121=0,"",ROUNDUP(V121/H121,0)*0.00753),"")</f>
        <v>2.2589999999999999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20"/>
      <c r="M123" s="315" t="s">
        <v>64</v>
      </c>
      <c r="N123" s="316"/>
      <c r="O123" s="316"/>
      <c r="P123" s="316"/>
      <c r="Q123" s="316"/>
      <c r="R123" s="316"/>
      <c r="S123" s="317"/>
      <c r="T123" s="38" t="s">
        <v>65</v>
      </c>
      <c r="U123" s="307">
        <f>IFERROR(U119/H119,"0")+IFERROR(U120/H120,"0")+IFERROR(U121/H121,"0")+IFERROR(U122/H122,"0")</f>
        <v>361.72839506172841</v>
      </c>
      <c r="V123" s="307">
        <f>IFERROR(V119/H119,"0")+IFERROR(V120/H120,"0")+IFERROR(V121/H121,"0")+IFERROR(V122/H122,"0")</f>
        <v>362</v>
      </c>
      <c r="W123" s="307">
        <f>IFERROR(IF(W119="",0,W119),"0")+IFERROR(IF(W120="",0,W120),"0")+IFERROR(IF(W121="",0,W121),"0")+IFERROR(IF(W122="",0,W122),"0")</f>
        <v>3.6074999999999999</v>
      </c>
      <c r="X123" s="308"/>
      <c r="Y123" s="308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20"/>
      <c r="M124" s="315" t="s">
        <v>64</v>
      </c>
      <c r="N124" s="316"/>
      <c r="O124" s="316"/>
      <c r="P124" s="316"/>
      <c r="Q124" s="316"/>
      <c r="R124" s="316"/>
      <c r="S124" s="317"/>
      <c r="T124" s="38" t="s">
        <v>63</v>
      </c>
      <c r="U124" s="307">
        <f>IFERROR(SUM(U119:U122),"0")</f>
        <v>1310</v>
      </c>
      <c r="V124" s="307">
        <f>IFERROR(SUM(V119:V122),"0")</f>
        <v>1312.2</v>
      </c>
      <c r="W124" s="38"/>
      <c r="X124" s="308"/>
      <c r="Y124" s="308"/>
    </row>
    <row r="125" spans="1:52" ht="27.75" customHeight="1" x14ac:dyDescent="0.2">
      <c r="A125" s="342" t="s">
        <v>220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49"/>
      <c r="Y125" s="49"/>
    </row>
    <row r="126" spans="1:52" ht="16.5" customHeight="1" x14ac:dyDescent="0.25">
      <c r="A126" s="330" t="s">
        <v>221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0"/>
      <c r="Y126" s="300"/>
    </row>
    <row r="127" spans="1:52" ht="14.25" customHeight="1" x14ac:dyDescent="0.25">
      <c r="A127" s="331" t="s">
        <v>100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20"/>
      <c r="M131" s="315" t="s">
        <v>64</v>
      </c>
      <c r="N131" s="316"/>
      <c r="O131" s="316"/>
      <c r="P131" s="316"/>
      <c r="Q131" s="316"/>
      <c r="R131" s="316"/>
      <c r="S131" s="317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315" t="s">
        <v>64</v>
      </c>
      <c r="N132" s="316"/>
      <c r="O132" s="316"/>
      <c r="P132" s="316"/>
      <c r="Q132" s="316"/>
      <c r="R132" s="316"/>
      <c r="S132" s="317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30" t="s">
        <v>228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0"/>
      <c r="Y133" s="300"/>
    </row>
    <row r="134" spans="1:52" ht="14.25" customHeight="1" x14ac:dyDescent="0.25">
      <c r="A134" s="331" t="s">
        <v>59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5">
        <v>250</v>
      </c>
      <c r="V135" s="306">
        <f t="shared" ref="V135:V142" si="7">IFERROR(IF(U135="",0,CEILING((U135/$H135),1)*$H135),"")</f>
        <v>252</v>
      </c>
      <c r="W135" s="37">
        <f>IFERROR(IF(V135=0,"",ROUNDUP(V135/H135,0)*0.00753),"")</f>
        <v>0.45180000000000003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5">
        <v>30</v>
      </c>
      <c r="V137" s="306">
        <f t="shared" si="7"/>
        <v>33.6</v>
      </c>
      <c r="W137" s="37">
        <f>IFERROR(IF(V137=0,"",ROUNDUP(V137/H137,0)*0.00753),"")</f>
        <v>6.0240000000000002E-2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5">
        <v>105</v>
      </c>
      <c r="V138" s="306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5">
        <v>105</v>
      </c>
      <c r="V140" s="306">
        <f t="shared" si="7"/>
        <v>105</v>
      </c>
      <c r="W140" s="37">
        <f>IFERROR(IF(V140=0,"",ROUNDUP(V140/H140,0)*0.00502),"")</f>
        <v>0.251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5">
        <v>105</v>
      </c>
      <c r="V141" s="306">
        <f t="shared" si="7"/>
        <v>105</v>
      </c>
      <c r="W141" s="37">
        <f>IFERROR(IF(V141=0,"",ROUNDUP(V141/H141,0)*0.00502),"")</f>
        <v>0.251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20"/>
      <c r="M143" s="315" t="s">
        <v>64</v>
      </c>
      <c r="N143" s="316"/>
      <c r="O143" s="316"/>
      <c r="P143" s="316"/>
      <c r="Q143" s="316"/>
      <c r="R143" s="316"/>
      <c r="S143" s="317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216.66666666666666</v>
      </c>
      <c r="V143" s="307">
        <f>IFERROR(V135/H135,"0")+IFERROR(V136/H136,"0")+IFERROR(V137/H137,"0")+IFERROR(V138/H138,"0")+IFERROR(V139/H139,"0")+IFERROR(V140/H140,"0")+IFERROR(V141/H141,"0")+IFERROR(V142/H142,"0")</f>
        <v>218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1.2650399999999999</v>
      </c>
      <c r="X143" s="308"/>
      <c r="Y143" s="308"/>
    </row>
    <row r="144" spans="1:52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20"/>
      <c r="M144" s="315" t="s">
        <v>64</v>
      </c>
      <c r="N144" s="316"/>
      <c r="O144" s="316"/>
      <c r="P144" s="316"/>
      <c r="Q144" s="316"/>
      <c r="R144" s="316"/>
      <c r="S144" s="317"/>
      <c r="T144" s="38" t="s">
        <v>63</v>
      </c>
      <c r="U144" s="307">
        <f>IFERROR(SUM(U135:U142),"0")</f>
        <v>595</v>
      </c>
      <c r="V144" s="307">
        <f>IFERROR(SUM(V135:V142),"0")</f>
        <v>600.6</v>
      </c>
      <c r="W144" s="38"/>
      <c r="X144" s="308"/>
      <c r="Y144" s="308"/>
    </row>
    <row r="145" spans="1:52" ht="16.5" customHeight="1" x14ac:dyDescent="0.25">
      <c r="A145" s="330" t="s">
        <v>245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00"/>
      <c r="Y145" s="300"/>
    </row>
    <row r="146" spans="1:52" ht="14.25" customHeight="1" x14ac:dyDescent="0.25">
      <c r="A146" s="331" t="s">
        <v>100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1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0"/>
      <c r="M149" s="315" t="s">
        <v>64</v>
      </c>
      <c r="N149" s="316"/>
      <c r="O149" s="316"/>
      <c r="P149" s="316"/>
      <c r="Q149" s="316"/>
      <c r="R149" s="316"/>
      <c r="S149" s="317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0"/>
      <c r="M150" s="315" t="s">
        <v>64</v>
      </c>
      <c r="N150" s="316"/>
      <c r="O150" s="316"/>
      <c r="P150" s="316"/>
      <c r="Q150" s="316"/>
      <c r="R150" s="316"/>
      <c r="S150" s="317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31" t="s">
        <v>93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97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20"/>
      <c r="M154" s="315" t="s">
        <v>64</v>
      </c>
      <c r="N154" s="316"/>
      <c r="O154" s="316"/>
      <c r="P154" s="316"/>
      <c r="Q154" s="316"/>
      <c r="R154" s="316"/>
      <c r="S154" s="317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0"/>
      <c r="M155" s="315" t="s">
        <v>64</v>
      </c>
      <c r="N155" s="316"/>
      <c r="O155" s="316"/>
      <c r="P155" s="316"/>
      <c r="Q155" s="316"/>
      <c r="R155" s="316"/>
      <c r="S155" s="317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31" t="s">
        <v>59</v>
      </c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5">
        <v>100</v>
      </c>
      <c r="V157" s="306">
        <f>IFERROR(IF(U157="",0,CEILING((U157/$H157),1)*$H157),"")</f>
        <v>102.60000000000001</v>
      </c>
      <c r="W157" s="37">
        <f>IFERROR(IF(V157=0,"",ROUNDUP(V157/H157,0)*0.00937),"")</f>
        <v>0.17802999999999999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5">
        <v>150</v>
      </c>
      <c r="V158" s="306">
        <f>IFERROR(IF(U158="",0,CEILING((U158/$H158),1)*$H158),"")</f>
        <v>151.20000000000002</v>
      </c>
      <c r="W158" s="37">
        <f>IFERROR(IF(V158=0,"",ROUNDUP(V158/H158,0)*0.00937),"")</f>
        <v>0.26235999999999998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5">
        <v>250</v>
      </c>
      <c r="V159" s="306">
        <f>IFERROR(IF(U159="",0,CEILING((U159/$H159),1)*$H159),"")</f>
        <v>253.8</v>
      </c>
      <c r="W159" s="37">
        <f>IFERROR(IF(V159=0,"",ROUNDUP(V159/H159,0)*0.00937),"")</f>
        <v>0.44039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5">
        <v>100</v>
      </c>
      <c r="V160" s="306">
        <f>IFERROR(IF(U160="",0,CEILING((U160/$H160),1)*$H160),"")</f>
        <v>102.60000000000001</v>
      </c>
      <c r="W160" s="37">
        <f>IFERROR(IF(V160=0,"",ROUNDUP(V160/H160,0)*0.00937),"")</f>
        <v>0.17802999999999999</v>
      </c>
      <c r="X160" s="57"/>
      <c r="Y160" s="58"/>
      <c r="AC160" s="59"/>
      <c r="AZ160" s="141" t="s">
        <v>1</v>
      </c>
    </row>
    <row r="161" spans="1:52" x14ac:dyDescent="0.2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0"/>
      <c r="M161" s="315" t="s">
        <v>64</v>
      </c>
      <c r="N161" s="316"/>
      <c r="O161" s="316"/>
      <c r="P161" s="316"/>
      <c r="Q161" s="316"/>
      <c r="R161" s="316"/>
      <c r="S161" s="317"/>
      <c r="T161" s="38" t="s">
        <v>65</v>
      </c>
      <c r="U161" s="307">
        <f>IFERROR(U157/H157,"0")+IFERROR(U158/H158,"0")+IFERROR(U159/H159,"0")+IFERROR(U160/H160,"0")</f>
        <v>111.1111111111111</v>
      </c>
      <c r="V161" s="307">
        <f>IFERROR(V157/H157,"0")+IFERROR(V158/H158,"0")+IFERROR(V159/H159,"0")+IFERROR(V160/H160,"0")</f>
        <v>113</v>
      </c>
      <c r="W161" s="307">
        <f>IFERROR(IF(W157="",0,W157),"0")+IFERROR(IF(W158="",0,W158),"0")+IFERROR(IF(W159="",0,W159),"0")+IFERROR(IF(W160="",0,W160),"0")</f>
        <v>1.0588099999999998</v>
      </c>
      <c r="X161" s="308"/>
      <c r="Y161" s="308"/>
    </row>
    <row r="162" spans="1:52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20"/>
      <c r="M162" s="315" t="s">
        <v>64</v>
      </c>
      <c r="N162" s="316"/>
      <c r="O162" s="316"/>
      <c r="P162" s="316"/>
      <c r="Q162" s="316"/>
      <c r="R162" s="316"/>
      <c r="S162" s="317"/>
      <c r="T162" s="38" t="s">
        <v>63</v>
      </c>
      <c r="U162" s="307">
        <f>IFERROR(SUM(U157:U160),"0")</f>
        <v>600</v>
      </c>
      <c r="V162" s="307">
        <f>IFERROR(SUM(V157:V160),"0")</f>
        <v>610.20000000000005</v>
      </c>
      <c r="W162" s="38"/>
      <c r="X162" s="308"/>
      <c r="Y162" s="308"/>
    </row>
    <row r="163" spans="1:52" ht="14.25" customHeight="1" x14ac:dyDescent="0.25">
      <c r="A163" s="331" t="s">
        <v>66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5">
        <v>40</v>
      </c>
      <c r="V164" s="306">
        <f t="shared" ref="V164:V180" si="8">IFERROR(IF(U164="",0,CEILING((U164/$H164),1)*$H164),"")</f>
        <v>40</v>
      </c>
      <c r="W164" s="37">
        <f>IFERROR(IF(V164=0,"",ROUNDUP(V164/H164,0)*0.01196),"")</f>
        <v>0.1196</v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26">
        <v>4680115880573</v>
      </c>
      <c r="E165" s="327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8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9"/>
      <c r="O165" s="329"/>
      <c r="P165" s="329"/>
      <c r="Q165" s="327"/>
      <c r="R165" s="35"/>
      <c r="S165" s="35"/>
      <c r="T165" s="36" t="s">
        <v>63</v>
      </c>
      <c r="U165" s="305">
        <v>220</v>
      </c>
      <c r="V165" s="306">
        <f t="shared" si="8"/>
        <v>226.2</v>
      </c>
      <c r="W165" s="37">
        <f>IFERROR(IF(V165=0,"",ROUNDUP(V165/H165,0)*0.02175),"")</f>
        <v>0.63074999999999992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26">
        <v>4680115881594</v>
      </c>
      <c r="E166" s="327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26">
        <v>4680115881587</v>
      </c>
      <c r="E167" s="327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26">
        <v>4680115880962</v>
      </c>
      <c r="E168" s="327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26">
        <v>4680115881617</v>
      </c>
      <c r="E169" s="327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26">
        <v>4680115881228</v>
      </c>
      <c r="E170" s="327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5">
        <v>520</v>
      </c>
      <c r="V170" s="306">
        <f t="shared" si="8"/>
        <v>520.79999999999995</v>
      </c>
      <c r="W170" s="37">
        <f>IFERROR(IF(V170=0,"",ROUNDUP(V170/H170,0)*0.00753),"")</f>
        <v>1.63401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26">
        <v>4680115881037</v>
      </c>
      <c r="E171" s="327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26">
        <v>4680115881211</v>
      </c>
      <c r="E172" s="327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5">
        <v>800</v>
      </c>
      <c r="V172" s="306">
        <f t="shared" si="8"/>
        <v>801.6</v>
      </c>
      <c r="W172" s="37">
        <f>IFERROR(IF(V172=0,"",ROUNDUP(V172/H172,0)*0.00753),"")</f>
        <v>2.5150200000000003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26">
        <v>4680115881020</v>
      </c>
      <c r="E173" s="327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26">
        <v>4680115882195</v>
      </c>
      <c r="E174" s="327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5">
        <v>120</v>
      </c>
      <c r="V174" s="306">
        <f t="shared" si="8"/>
        <v>120</v>
      </c>
      <c r="W174" s="37">
        <f t="shared" ref="W174:W180" si="9">IFERROR(IF(V174=0,"",ROUNDUP(V174/H174,0)*0.00753),"")</f>
        <v>0.3765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26">
        <v>4680115882607</v>
      </c>
      <c r="E175" s="327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26">
        <v>4680115880092</v>
      </c>
      <c r="E176" s="327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5">
        <v>480</v>
      </c>
      <c r="V176" s="306">
        <f t="shared" si="8"/>
        <v>480</v>
      </c>
      <c r="W176" s="37">
        <f t="shared" si="9"/>
        <v>1.506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26">
        <v>4680115880221</v>
      </c>
      <c r="E177" s="327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26">
        <v>4680115882942</v>
      </c>
      <c r="E178" s="327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26">
        <v>4680115880504</v>
      </c>
      <c r="E179" s="327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5">
        <v>120</v>
      </c>
      <c r="V179" s="306">
        <f t="shared" si="8"/>
        <v>120</v>
      </c>
      <c r="W179" s="37">
        <f t="shared" si="9"/>
        <v>0.3765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26">
        <v>4680115882164</v>
      </c>
      <c r="E180" s="327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5">
        <v>120</v>
      </c>
      <c r="V180" s="306">
        <f t="shared" si="8"/>
        <v>120</v>
      </c>
      <c r="W180" s="37">
        <f t="shared" si="9"/>
        <v>0.3765</v>
      </c>
      <c r="X180" s="57"/>
      <c r="Y180" s="58"/>
      <c r="AC180" s="59"/>
      <c r="AZ180" s="158" t="s">
        <v>1</v>
      </c>
    </row>
    <row r="181" spans="1:52" x14ac:dyDescent="0.2">
      <c r="A181" s="318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20"/>
      <c r="M181" s="315" t="s">
        <v>64</v>
      </c>
      <c r="N181" s="316"/>
      <c r="O181" s="316"/>
      <c r="P181" s="316"/>
      <c r="Q181" s="316"/>
      <c r="R181" s="316"/>
      <c r="S181" s="317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938.20512820512829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940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7.5348800000000011</v>
      </c>
      <c r="X181" s="308"/>
      <c r="Y181" s="308"/>
    </row>
    <row r="182" spans="1:52" x14ac:dyDescent="0.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315" t="s">
        <v>64</v>
      </c>
      <c r="N182" s="316"/>
      <c r="O182" s="316"/>
      <c r="P182" s="316"/>
      <c r="Q182" s="316"/>
      <c r="R182" s="316"/>
      <c r="S182" s="317"/>
      <c r="T182" s="38" t="s">
        <v>63</v>
      </c>
      <c r="U182" s="307">
        <f>IFERROR(SUM(U164:U180),"0")</f>
        <v>2420</v>
      </c>
      <c r="V182" s="307">
        <f>IFERROR(SUM(V164:V180),"0")</f>
        <v>2428.6</v>
      </c>
      <c r="W182" s="38"/>
      <c r="X182" s="308"/>
      <c r="Y182" s="308"/>
    </row>
    <row r="183" spans="1:52" ht="14.25" customHeight="1" x14ac:dyDescent="0.25">
      <c r="A183" s="331" t="s">
        <v>198</v>
      </c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26">
        <v>4680115880801</v>
      </c>
      <c r="E184" s="327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5">
        <v>24</v>
      </c>
      <c r="V184" s="306">
        <f>IFERROR(IF(U184="",0,CEILING((U184/$H184),1)*$H184),"")</f>
        <v>24</v>
      </c>
      <c r="W184" s="37">
        <f>IFERROR(IF(V184=0,"",ROUNDUP(V184/H184,0)*0.00753),"")</f>
        <v>7.5300000000000006E-2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26">
        <v>4680115880818</v>
      </c>
      <c r="E185" s="327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5">
        <v>40</v>
      </c>
      <c r="V185" s="306">
        <f>IFERROR(IF(U185="",0,CEILING((U185/$H185),1)*$H185),"")</f>
        <v>40.799999999999997</v>
      </c>
      <c r="W185" s="37">
        <f>IFERROR(IF(V185=0,"",ROUNDUP(V185/H185,0)*0.00753),"")</f>
        <v>0.12801000000000001</v>
      </c>
      <c r="X185" s="57"/>
      <c r="Y185" s="58"/>
      <c r="AC185" s="59"/>
      <c r="AZ185" s="160" t="s">
        <v>1</v>
      </c>
    </row>
    <row r="186" spans="1:52" x14ac:dyDescent="0.2">
      <c r="A186" s="31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0"/>
      <c r="M186" s="315" t="s">
        <v>64</v>
      </c>
      <c r="N186" s="316"/>
      <c r="O186" s="316"/>
      <c r="P186" s="316"/>
      <c r="Q186" s="316"/>
      <c r="R186" s="316"/>
      <c r="S186" s="317"/>
      <c r="T186" s="38" t="s">
        <v>65</v>
      </c>
      <c r="U186" s="307">
        <f>IFERROR(U184/H184,"0")+IFERROR(U185/H185,"0")</f>
        <v>26.666666666666668</v>
      </c>
      <c r="V186" s="307">
        <f>IFERROR(V184/H184,"0")+IFERROR(V185/H185,"0")</f>
        <v>27</v>
      </c>
      <c r="W186" s="307">
        <f>IFERROR(IF(W184="",0,W184),"0")+IFERROR(IF(W185="",0,W185),"0")</f>
        <v>0.20331000000000002</v>
      </c>
      <c r="X186" s="308"/>
      <c r="Y186" s="308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0"/>
      <c r="M187" s="315" t="s">
        <v>64</v>
      </c>
      <c r="N187" s="316"/>
      <c r="O187" s="316"/>
      <c r="P187" s="316"/>
      <c r="Q187" s="316"/>
      <c r="R187" s="316"/>
      <c r="S187" s="317"/>
      <c r="T187" s="38" t="s">
        <v>63</v>
      </c>
      <c r="U187" s="307">
        <f>IFERROR(SUM(U184:U185),"0")</f>
        <v>64</v>
      </c>
      <c r="V187" s="307">
        <f>IFERROR(SUM(V184:V185),"0")</f>
        <v>64.8</v>
      </c>
      <c r="W187" s="38"/>
      <c r="X187" s="308"/>
      <c r="Y187" s="308"/>
    </row>
    <row r="188" spans="1:52" ht="16.5" customHeight="1" x14ac:dyDescent="0.25">
      <c r="A188" s="330" t="s">
        <v>301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0"/>
      <c r="Y188" s="300"/>
    </row>
    <row r="189" spans="1:52" ht="14.25" customHeight="1" x14ac:dyDescent="0.25">
      <c r="A189" s="331" t="s">
        <v>100</v>
      </c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26">
        <v>4607091387445</v>
      </c>
      <c r="E190" s="327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26">
        <v>4607091386004</v>
      </c>
      <c r="E191" s="327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26">
        <v>4607091386004</v>
      </c>
      <c r="E192" s="327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26">
        <v>4607091386073</v>
      </c>
      <c r="E193" s="327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26">
        <v>4607091387322</v>
      </c>
      <c r="E194" s="327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26">
        <v>4607091387322</v>
      </c>
      <c r="E195" s="327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26">
        <v>4607091387377</v>
      </c>
      <c r="E196" s="327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26">
        <v>4607091387353</v>
      </c>
      <c r="E197" s="327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26">
        <v>4607091386011</v>
      </c>
      <c r="E198" s="327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26">
        <v>4607091387308</v>
      </c>
      <c r="E199" s="327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26">
        <v>4607091387339</v>
      </c>
      <c r="E200" s="327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26">
        <v>4680115882638</v>
      </c>
      <c r="E201" s="327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26">
        <v>4680115881938</v>
      </c>
      <c r="E202" s="327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26">
        <v>4607091387346</v>
      </c>
      <c r="E203" s="327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26">
        <v>4607091389807</v>
      </c>
      <c r="E204" s="327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18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20"/>
      <c r="M205" s="315" t="s">
        <v>64</v>
      </c>
      <c r="N205" s="316"/>
      <c r="O205" s="316"/>
      <c r="P205" s="316"/>
      <c r="Q205" s="316"/>
      <c r="R205" s="316"/>
      <c r="S205" s="317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20"/>
      <c r="M206" s="315" t="s">
        <v>64</v>
      </c>
      <c r="N206" s="316"/>
      <c r="O206" s="316"/>
      <c r="P206" s="316"/>
      <c r="Q206" s="316"/>
      <c r="R206" s="316"/>
      <c r="S206" s="317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31" t="s">
        <v>93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26">
        <v>4680115881914</v>
      </c>
      <c r="E208" s="327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18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20"/>
      <c r="M209" s="315" t="s">
        <v>64</v>
      </c>
      <c r="N209" s="316"/>
      <c r="O209" s="316"/>
      <c r="P209" s="316"/>
      <c r="Q209" s="316"/>
      <c r="R209" s="316"/>
      <c r="S209" s="317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0"/>
      <c r="M210" s="315" t="s">
        <v>64</v>
      </c>
      <c r="N210" s="316"/>
      <c r="O210" s="316"/>
      <c r="P210" s="316"/>
      <c r="Q210" s="316"/>
      <c r="R210" s="316"/>
      <c r="S210" s="317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31" t="s">
        <v>59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26">
        <v>4607091387193</v>
      </c>
      <c r="E212" s="327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26">
        <v>4607091387230</v>
      </c>
      <c r="E213" s="327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26">
        <v>4607091387285</v>
      </c>
      <c r="E214" s="327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26">
        <v>4607091389845</v>
      </c>
      <c r="E215" s="327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5">
        <v>140</v>
      </c>
      <c r="V215" s="306">
        <f>IFERROR(IF(U215="",0,CEILING((U215/$H215),1)*$H215),"")</f>
        <v>140.70000000000002</v>
      </c>
      <c r="W215" s="37">
        <f>IFERROR(IF(V215=0,"",ROUNDUP(V215/H215,0)*0.00502),"")</f>
        <v>0.33634000000000003</v>
      </c>
      <c r="X215" s="57"/>
      <c r="Y215" s="58"/>
      <c r="AC215" s="59"/>
      <c r="AZ215" s="180" t="s">
        <v>1</v>
      </c>
    </row>
    <row r="216" spans="1:52" x14ac:dyDescent="0.2">
      <c r="A216" s="318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20"/>
      <c r="M216" s="315" t="s">
        <v>64</v>
      </c>
      <c r="N216" s="316"/>
      <c r="O216" s="316"/>
      <c r="P216" s="316"/>
      <c r="Q216" s="316"/>
      <c r="R216" s="316"/>
      <c r="S216" s="317"/>
      <c r="T216" s="38" t="s">
        <v>65</v>
      </c>
      <c r="U216" s="307">
        <f>IFERROR(U212/H212,"0")+IFERROR(U213/H213,"0")+IFERROR(U214/H214,"0")+IFERROR(U215/H215,"0")</f>
        <v>66.666666666666657</v>
      </c>
      <c r="V216" s="307">
        <f>IFERROR(V212/H212,"0")+IFERROR(V213/H213,"0")+IFERROR(V214/H214,"0")+IFERROR(V215/H215,"0")</f>
        <v>67</v>
      </c>
      <c r="W216" s="307">
        <f>IFERROR(IF(W212="",0,W212),"0")+IFERROR(IF(W213="",0,W213),"0")+IFERROR(IF(W214="",0,W214),"0")+IFERROR(IF(W215="",0,W215),"0")</f>
        <v>0.33634000000000003</v>
      </c>
      <c r="X216" s="308"/>
      <c r="Y216" s="308"/>
    </row>
    <row r="217" spans="1:52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20"/>
      <c r="M217" s="315" t="s">
        <v>64</v>
      </c>
      <c r="N217" s="316"/>
      <c r="O217" s="316"/>
      <c r="P217" s="316"/>
      <c r="Q217" s="316"/>
      <c r="R217" s="316"/>
      <c r="S217" s="317"/>
      <c r="T217" s="38" t="s">
        <v>63</v>
      </c>
      <c r="U217" s="307">
        <f>IFERROR(SUM(U212:U215),"0")</f>
        <v>140</v>
      </c>
      <c r="V217" s="307">
        <f>IFERROR(SUM(V212:V215),"0")</f>
        <v>140.70000000000002</v>
      </c>
      <c r="W217" s="38"/>
      <c r="X217" s="308"/>
      <c r="Y217" s="308"/>
    </row>
    <row r="218" spans="1:52" ht="14.25" customHeight="1" x14ac:dyDescent="0.25">
      <c r="A218" s="331" t="s">
        <v>66</v>
      </c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26">
        <v>4607091387766</v>
      </c>
      <c r="E219" s="327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26">
        <v>4607091387957</v>
      </c>
      <c r="E220" s="327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26">
        <v>4607091387964</v>
      </c>
      <c r="E221" s="327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26">
        <v>4607091381672</v>
      </c>
      <c r="E222" s="327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26">
        <v>4607091387537</v>
      </c>
      <c r="E223" s="327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26">
        <v>4607091387513</v>
      </c>
      <c r="E224" s="327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18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20"/>
      <c r="M225" s="315" t="s">
        <v>64</v>
      </c>
      <c r="N225" s="316"/>
      <c r="O225" s="316"/>
      <c r="P225" s="316"/>
      <c r="Q225" s="316"/>
      <c r="R225" s="316"/>
      <c r="S225" s="317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20"/>
      <c r="M226" s="315" t="s">
        <v>64</v>
      </c>
      <c r="N226" s="316"/>
      <c r="O226" s="316"/>
      <c r="P226" s="316"/>
      <c r="Q226" s="316"/>
      <c r="R226" s="316"/>
      <c r="S226" s="317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31" t="s">
        <v>198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26">
        <v>4607091380880</v>
      </c>
      <c r="E228" s="327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5">
        <v>100</v>
      </c>
      <c r="V228" s="306">
        <f>IFERROR(IF(U228="",0,CEILING((U228/$H228),1)*$H228),"")</f>
        <v>100.80000000000001</v>
      </c>
      <c r="W228" s="37">
        <f>IFERROR(IF(V228=0,"",ROUNDUP(V228/H228,0)*0.02175),"")</f>
        <v>0.26100000000000001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26">
        <v>4607091384482</v>
      </c>
      <c r="E229" s="327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5">
        <v>400</v>
      </c>
      <c r="V229" s="306">
        <f>IFERROR(IF(U229="",0,CEILING((U229/$H229),1)*$H229),"")</f>
        <v>405.59999999999997</v>
      </c>
      <c r="W229" s="37">
        <f>IFERROR(IF(V229=0,"",ROUNDUP(V229/H229,0)*0.02175),"")</f>
        <v>1.131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26">
        <v>4607091380897</v>
      </c>
      <c r="E230" s="327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5">
        <v>20</v>
      </c>
      <c r="V230" s="306">
        <f>IFERROR(IF(U230="",0,CEILING((U230/$H230),1)*$H230),"")</f>
        <v>25.200000000000003</v>
      </c>
      <c r="W230" s="37">
        <f>IFERROR(IF(V230=0,"",ROUNDUP(V230/H230,0)*0.02175),"")</f>
        <v>6.5250000000000002E-2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26">
        <v>4680115880368</v>
      </c>
      <c r="E231" s="327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18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20"/>
      <c r="M232" s="315" t="s">
        <v>64</v>
      </c>
      <c r="N232" s="316"/>
      <c r="O232" s="316"/>
      <c r="P232" s="316"/>
      <c r="Q232" s="316"/>
      <c r="R232" s="316"/>
      <c r="S232" s="317"/>
      <c r="T232" s="38" t="s">
        <v>65</v>
      </c>
      <c r="U232" s="307">
        <f>IFERROR(U228/H228,"0")+IFERROR(U229/H229,"0")+IFERROR(U230/H230,"0")+IFERROR(U231/H231,"0")</f>
        <v>65.567765567765576</v>
      </c>
      <c r="V232" s="307">
        <f>IFERROR(V228/H228,"0")+IFERROR(V229/H229,"0")+IFERROR(V230/H230,"0")+IFERROR(V231/H231,"0")</f>
        <v>67</v>
      </c>
      <c r="W232" s="307">
        <f>IFERROR(IF(W228="",0,W228),"0")+IFERROR(IF(W229="",0,W229),"0")+IFERROR(IF(W230="",0,W230),"0")+IFERROR(IF(W231="",0,W231),"0")</f>
        <v>1.4572499999999999</v>
      </c>
      <c r="X232" s="308"/>
      <c r="Y232" s="308"/>
    </row>
    <row r="233" spans="1:52" x14ac:dyDescent="0.2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20"/>
      <c r="M233" s="315" t="s">
        <v>64</v>
      </c>
      <c r="N233" s="316"/>
      <c r="O233" s="316"/>
      <c r="P233" s="316"/>
      <c r="Q233" s="316"/>
      <c r="R233" s="316"/>
      <c r="S233" s="317"/>
      <c r="T233" s="38" t="s">
        <v>63</v>
      </c>
      <c r="U233" s="307">
        <f>IFERROR(SUM(U228:U231),"0")</f>
        <v>520</v>
      </c>
      <c r="V233" s="307">
        <f>IFERROR(SUM(V228:V231),"0")</f>
        <v>531.6</v>
      </c>
      <c r="W233" s="38"/>
      <c r="X233" s="308"/>
      <c r="Y233" s="308"/>
    </row>
    <row r="234" spans="1:52" ht="14.25" customHeight="1" x14ac:dyDescent="0.25">
      <c r="A234" s="331" t="s">
        <v>79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26">
        <v>4607091388374</v>
      </c>
      <c r="E235" s="327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438" t="s">
        <v>363</v>
      </c>
      <c r="N235" s="329"/>
      <c r="O235" s="329"/>
      <c r="P235" s="329"/>
      <c r="Q235" s="327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26">
        <v>4607091388381</v>
      </c>
      <c r="E236" s="327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439" t="s">
        <v>366</v>
      </c>
      <c r="N236" s="329"/>
      <c r="O236" s="329"/>
      <c r="P236" s="329"/>
      <c r="Q236" s="327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26">
        <v>4607091388404</v>
      </c>
      <c r="E237" s="327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5">
        <v>102</v>
      </c>
      <c r="V237" s="306">
        <f>IFERROR(IF(U237="",0,CEILING((U237/$H237),1)*$H237),"")</f>
        <v>102</v>
      </c>
      <c r="W237" s="37">
        <f>IFERROR(IF(V237=0,"",ROUNDUP(V237/H237,0)*0.00753),"")</f>
        <v>0.30120000000000002</v>
      </c>
      <c r="X237" s="57"/>
      <c r="Y237" s="58"/>
      <c r="AC237" s="59"/>
      <c r="AZ237" s="193" t="s">
        <v>1</v>
      </c>
    </row>
    <row r="238" spans="1:52" x14ac:dyDescent="0.2">
      <c r="A238" s="318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0"/>
      <c r="M238" s="315" t="s">
        <v>64</v>
      </c>
      <c r="N238" s="316"/>
      <c r="O238" s="316"/>
      <c r="P238" s="316"/>
      <c r="Q238" s="316"/>
      <c r="R238" s="316"/>
      <c r="S238" s="317"/>
      <c r="T238" s="38" t="s">
        <v>65</v>
      </c>
      <c r="U238" s="307">
        <f>IFERROR(U235/H235,"0")+IFERROR(U236/H236,"0")+IFERROR(U237/H237,"0")</f>
        <v>40</v>
      </c>
      <c r="V238" s="307">
        <f>IFERROR(V235/H235,"0")+IFERROR(V236/H236,"0")+IFERROR(V237/H237,"0")</f>
        <v>40</v>
      </c>
      <c r="W238" s="307">
        <f>IFERROR(IF(W235="",0,W235),"0")+IFERROR(IF(W236="",0,W236),"0")+IFERROR(IF(W237="",0,W237),"0")</f>
        <v>0.30120000000000002</v>
      </c>
      <c r="X238" s="308"/>
      <c r="Y238" s="308"/>
    </row>
    <row r="239" spans="1:52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20"/>
      <c r="M239" s="315" t="s">
        <v>64</v>
      </c>
      <c r="N239" s="316"/>
      <c r="O239" s="316"/>
      <c r="P239" s="316"/>
      <c r="Q239" s="316"/>
      <c r="R239" s="316"/>
      <c r="S239" s="317"/>
      <c r="T239" s="38" t="s">
        <v>63</v>
      </c>
      <c r="U239" s="307">
        <f>IFERROR(SUM(U235:U237),"0")</f>
        <v>102</v>
      </c>
      <c r="V239" s="307">
        <f>IFERROR(SUM(V235:V237),"0")</f>
        <v>102</v>
      </c>
      <c r="W239" s="38"/>
      <c r="X239" s="308"/>
      <c r="Y239" s="308"/>
    </row>
    <row r="240" spans="1:52" ht="14.25" customHeight="1" x14ac:dyDescent="0.25">
      <c r="A240" s="331" t="s">
        <v>369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26">
        <v>4680115881808</v>
      </c>
      <c r="E241" s="327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26">
        <v>4680115881822</v>
      </c>
      <c r="E242" s="327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26">
        <v>4680115880016</v>
      </c>
      <c r="E243" s="327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18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0"/>
      <c r="M244" s="315" t="s">
        <v>64</v>
      </c>
      <c r="N244" s="316"/>
      <c r="O244" s="316"/>
      <c r="P244" s="316"/>
      <c r="Q244" s="316"/>
      <c r="R244" s="316"/>
      <c r="S244" s="317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20"/>
      <c r="M245" s="315" t="s">
        <v>64</v>
      </c>
      <c r="N245" s="316"/>
      <c r="O245" s="316"/>
      <c r="P245" s="316"/>
      <c r="Q245" s="316"/>
      <c r="R245" s="316"/>
      <c r="S245" s="317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30" t="s">
        <v>377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0"/>
      <c r="Y246" s="300"/>
    </row>
    <row r="247" spans="1:52" ht="14.25" customHeight="1" x14ac:dyDescent="0.25">
      <c r="A247" s="331" t="s">
        <v>100</v>
      </c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26">
        <v>4607091387421</v>
      </c>
      <c r="E248" s="327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5">
        <v>50</v>
      </c>
      <c r="V248" s="306">
        <f t="shared" ref="V248:V254" si="13">IFERROR(IF(U248="",0,CEILING((U248/$H248),1)*$H248),"")</f>
        <v>54</v>
      </c>
      <c r="W248" s="37">
        <f>IFERROR(IF(V248=0,"",ROUNDUP(V248/H248,0)*0.02175),"")</f>
        <v>0.10874999999999999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26">
        <v>4607091387421</v>
      </c>
      <c r="E249" s="327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26">
        <v>4607091387452</v>
      </c>
      <c r="E250" s="327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26">
        <v>4607091387452</v>
      </c>
      <c r="E251" s="327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9"/>
      <c r="O251" s="329"/>
      <c r="P251" s="329"/>
      <c r="Q251" s="327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26">
        <v>4607091385984</v>
      </c>
      <c r="E252" s="327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26">
        <v>4607091387438</v>
      </c>
      <c r="E253" s="327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26">
        <v>4607091387469</v>
      </c>
      <c r="E254" s="327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18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20"/>
      <c r="M255" s="315" t="s">
        <v>64</v>
      </c>
      <c r="N255" s="316"/>
      <c r="O255" s="316"/>
      <c r="P255" s="316"/>
      <c r="Q255" s="316"/>
      <c r="R255" s="316"/>
      <c r="S255" s="317"/>
      <c r="T255" s="38" t="s">
        <v>65</v>
      </c>
      <c r="U255" s="307">
        <f>IFERROR(U248/H248,"0")+IFERROR(U249/H249,"0")+IFERROR(U250/H250,"0")+IFERROR(U251/H251,"0")+IFERROR(U252/H252,"0")+IFERROR(U253/H253,"0")+IFERROR(U254/H254,"0")</f>
        <v>4.6296296296296298</v>
      </c>
      <c r="V255" s="307">
        <f>IFERROR(V248/H248,"0")+IFERROR(V249/H249,"0")+IFERROR(V250/H250,"0")+IFERROR(V251/H251,"0")+IFERROR(V252/H252,"0")+IFERROR(V253/H253,"0")+IFERROR(V254/H254,"0")</f>
        <v>5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0.10874999999999999</v>
      </c>
      <c r="X255" s="308"/>
      <c r="Y255" s="308"/>
    </row>
    <row r="256" spans="1:52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20"/>
      <c r="M256" s="315" t="s">
        <v>64</v>
      </c>
      <c r="N256" s="316"/>
      <c r="O256" s="316"/>
      <c r="P256" s="316"/>
      <c r="Q256" s="316"/>
      <c r="R256" s="316"/>
      <c r="S256" s="317"/>
      <c r="T256" s="38" t="s">
        <v>63</v>
      </c>
      <c r="U256" s="307">
        <f>IFERROR(SUM(U248:U254),"0")</f>
        <v>50</v>
      </c>
      <c r="V256" s="307">
        <f>IFERROR(SUM(V248:V254),"0")</f>
        <v>54</v>
      </c>
      <c r="W256" s="38"/>
      <c r="X256" s="308"/>
      <c r="Y256" s="308"/>
    </row>
    <row r="257" spans="1:52" ht="14.25" customHeight="1" x14ac:dyDescent="0.25">
      <c r="A257" s="331" t="s">
        <v>59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26">
        <v>4607091387292</v>
      </c>
      <c r="E258" s="327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26">
        <v>4607091387315</v>
      </c>
      <c r="E259" s="327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0"/>
      <c r="M260" s="315" t="s">
        <v>64</v>
      </c>
      <c r="N260" s="316"/>
      <c r="O260" s="316"/>
      <c r="P260" s="316"/>
      <c r="Q260" s="316"/>
      <c r="R260" s="316"/>
      <c r="S260" s="317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0"/>
      <c r="M261" s="315" t="s">
        <v>64</v>
      </c>
      <c r="N261" s="316"/>
      <c r="O261" s="316"/>
      <c r="P261" s="316"/>
      <c r="Q261" s="316"/>
      <c r="R261" s="316"/>
      <c r="S261" s="317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30" t="s">
        <v>394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0"/>
      <c r="Y262" s="300"/>
    </row>
    <row r="263" spans="1:52" ht="14.25" customHeight="1" x14ac:dyDescent="0.25">
      <c r="A263" s="331" t="s">
        <v>59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26">
        <v>4607091383232</v>
      </c>
      <c r="E264" s="327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26">
        <v>4607091383836</v>
      </c>
      <c r="E265" s="327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9"/>
      <c r="O265" s="329"/>
      <c r="P265" s="329"/>
      <c r="Q265" s="327"/>
      <c r="R265" s="35"/>
      <c r="S265" s="35"/>
      <c r="T265" s="36" t="s">
        <v>63</v>
      </c>
      <c r="U265" s="305">
        <v>6</v>
      </c>
      <c r="V265" s="306">
        <f>IFERROR(IF(U265="",0,CEILING((U265/$H265),1)*$H265),"")</f>
        <v>7.2</v>
      </c>
      <c r="W265" s="37">
        <f>IFERROR(IF(V265=0,"",ROUNDUP(V265/H265,0)*0.00753),"")</f>
        <v>3.0120000000000001E-2</v>
      </c>
      <c r="X265" s="57"/>
      <c r="Y265" s="58"/>
      <c r="AC265" s="59"/>
      <c r="AZ265" s="207" t="s">
        <v>1</v>
      </c>
    </row>
    <row r="266" spans="1:52" x14ac:dyDescent="0.2">
      <c r="A266" s="318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0"/>
      <c r="M266" s="315" t="s">
        <v>64</v>
      </c>
      <c r="N266" s="316"/>
      <c r="O266" s="316"/>
      <c r="P266" s="316"/>
      <c r="Q266" s="316"/>
      <c r="R266" s="316"/>
      <c r="S266" s="317"/>
      <c r="T266" s="38" t="s">
        <v>65</v>
      </c>
      <c r="U266" s="307">
        <f>IFERROR(U264/H264,"0")+IFERROR(U265/H265,"0")</f>
        <v>3.333333333333333</v>
      </c>
      <c r="V266" s="307">
        <f>IFERROR(V264/H264,"0")+IFERROR(V265/H265,"0")</f>
        <v>4</v>
      </c>
      <c r="W266" s="307">
        <f>IFERROR(IF(W264="",0,W264),"0")+IFERROR(IF(W265="",0,W265),"0")</f>
        <v>3.0120000000000001E-2</v>
      </c>
      <c r="X266" s="308"/>
      <c r="Y266" s="308"/>
    </row>
    <row r="267" spans="1:52" x14ac:dyDescent="0.2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20"/>
      <c r="M267" s="315" t="s">
        <v>64</v>
      </c>
      <c r="N267" s="316"/>
      <c r="O267" s="316"/>
      <c r="P267" s="316"/>
      <c r="Q267" s="316"/>
      <c r="R267" s="316"/>
      <c r="S267" s="317"/>
      <c r="T267" s="38" t="s">
        <v>63</v>
      </c>
      <c r="U267" s="307">
        <f>IFERROR(SUM(U264:U265),"0")</f>
        <v>6</v>
      </c>
      <c r="V267" s="307">
        <f>IFERROR(SUM(V264:V265),"0")</f>
        <v>7.2</v>
      </c>
      <c r="W267" s="38"/>
      <c r="X267" s="308"/>
      <c r="Y267" s="308"/>
    </row>
    <row r="268" spans="1:52" ht="14.25" customHeight="1" x14ac:dyDescent="0.25">
      <c r="A268" s="331" t="s">
        <v>66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26">
        <v>4607091387919</v>
      </c>
      <c r="E269" s="327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26">
        <v>4607091383942</v>
      </c>
      <c r="E270" s="327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5">
        <v>630</v>
      </c>
      <c r="V270" s="306">
        <f>IFERROR(IF(U270="",0,CEILING((U270/$H270),1)*$H270),"")</f>
        <v>630</v>
      </c>
      <c r="W270" s="37">
        <f>IFERROR(IF(V270=0,"",ROUNDUP(V270/H270,0)*0.00753),"")</f>
        <v>1.8825000000000001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26">
        <v>4607091383959</v>
      </c>
      <c r="E271" s="327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9"/>
      <c r="O271" s="329"/>
      <c r="P271" s="329"/>
      <c r="Q271" s="327"/>
      <c r="R271" s="35"/>
      <c r="S271" s="35"/>
      <c r="T271" s="36" t="s">
        <v>63</v>
      </c>
      <c r="U271" s="305">
        <v>714</v>
      </c>
      <c r="V271" s="306">
        <f>IFERROR(IF(U271="",0,CEILING((U271/$H271),1)*$H271),"")</f>
        <v>715.68</v>
      </c>
      <c r="W271" s="37">
        <f>IFERROR(IF(V271=0,"",ROUNDUP(V271/H271,0)*0.00753),"")</f>
        <v>2.1385200000000002</v>
      </c>
      <c r="X271" s="57"/>
      <c r="Y271" s="58"/>
      <c r="AC271" s="59"/>
      <c r="AZ271" s="210" t="s">
        <v>1</v>
      </c>
    </row>
    <row r="272" spans="1:52" x14ac:dyDescent="0.2">
      <c r="A272" s="318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20"/>
      <c r="M272" s="315" t="s">
        <v>64</v>
      </c>
      <c r="N272" s="316"/>
      <c r="O272" s="316"/>
      <c r="P272" s="316"/>
      <c r="Q272" s="316"/>
      <c r="R272" s="316"/>
      <c r="S272" s="317"/>
      <c r="T272" s="38" t="s">
        <v>65</v>
      </c>
      <c r="U272" s="307">
        <f>IFERROR(U269/H269,"0")+IFERROR(U270/H270,"0")+IFERROR(U271/H271,"0")</f>
        <v>533.33333333333326</v>
      </c>
      <c r="V272" s="307">
        <f>IFERROR(V269/H269,"0")+IFERROR(V270/H270,"0")+IFERROR(V271/H271,"0")</f>
        <v>534</v>
      </c>
      <c r="W272" s="307">
        <f>IFERROR(IF(W269="",0,W269),"0")+IFERROR(IF(W270="",0,W270),"0")+IFERROR(IF(W271="",0,W271),"0")</f>
        <v>4.02102</v>
      </c>
      <c r="X272" s="308"/>
      <c r="Y272" s="308"/>
    </row>
    <row r="273" spans="1:52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20"/>
      <c r="M273" s="315" t="s">
        <v>64</v>
      </c>
      <c r="N273" s="316"/>
      <c r="O273" s="316"/>
      <c r="P273" s="316"/>
      <c r="Q273" s="316"/>
      <c r="R273" s="316"/>
      <c r="S273" s="317"/>
      <c r="T273" s="38" t="s">
        <v>63</v>
      </c>
      <c r="U273" s="307">
        <f>IFERROR(SUM(U269:U271),"0")</f>
        <v>1344</v>
      </c>
      <c r="V273" s="307">
        <f>IFERROR(SUM(V269:V271),"0")</f>
        <v>1345.6799999999998</v>
      </c>
      <c r="W273" s="38"/>
      <c r="X273" s="308"/>
      <c r="Y273" s="308"/>
    </row>
    <row r="274" spans="1:52" ht="14.25" customHeight="1" x14ac:dyDescent="0.25">
      <c r="A274" s="331" t="s">
        <v>198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26">
        <v>4607091388831</v>
      </c>
      <c r="E275" s="327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9"/>
      <c r="O275" s="329"/>
      <c r="P275" s="329"/>
      <c r="Q275" s="327"/>
      <c r="R275" s="35"/>
      <c r="S275" s="35"/>
      <c r="T275" s="36" t="s">
        <v>63</v>
      </c>
      <c r="U275" s="305">
        <v>57</v>
      </c>
      <c r="V275" s="306">
        <f>IFERROR(IF(U275="",0,CEILING((U275/$H275),1)*$H275),"")</f>
        <v>56.999999999999993</v>
      </c>
      <c r="W275" s="37">
        <f>IFERROR(IF(V275=0,"",ROUNDUP(V275/H275,0)*0.00753),"")</f>
        <v>0.18825</v>
      </c>
      <c r="X275" s="57"/>
      <c r="Y275" s="58"/>
      <c r="AC275" s="59"/>
      <c r="AZ275" s="211" t="s">
        <v>1</v>
      </c>
    </row>
    <row r="276" spans="1:52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0"/>
      <c r="M276" s="315" t="s">
        <v>64</v>
      </c>
      <c r="N276" s="316"/>
      <c r="O276" s="316"/>
      <c r="P276" s="316"/>
      <c r="Q276" s="316"/>
      <c r="R276" s="316"/>
      <c r="S276" s="317"/>
      <c r="T276" s="38" t="s">
        <v>65</v>
      </c>
      <c r="U276" s="307">
        <f>IFERROR(U275/H275,"0")</f>
        <v>25.000000000000004</v>
      </c>
      <c r="V276" s="307">
        <f>IFERROR(V275/H275,"0")</f>
        <v>25</v>
      </c>
      <c r="W276" s="307">
        <f>IFERROR(IF(W275="",0,W275),"0")</f>
        <v>0.18825</v>
      </c>
      <c r="X276" s="308"/>
      <c r="Y276" s="308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0"/>
      <c r="M277" s="315" t="s">
        <v>64</v>
      </c>
      <c r="N277" s="316"/>
      <c r="O277" s="316"/>
      <c r="P277" s="316"/>
      <c r="Q277" s="316"/>
      <c r="R277" s="316"/>
      <c r="S277" s="317"/>
      <c r="T277" s="38" t="s">
        <v>63</v>
      </c>
      <c r="U277" s="307">
        <f>IFERROR(SUM(U275:U275),"0")</f>
        <v>57</v>
      </c>
      <c r="V277" s="307">
        <f>IFERROR(SUM(V275:V275),"0")</f>
        <v>56.999999999999993</v>
      </c>
      <c r="W277" s="38"/>
      <c r="X277" s="308"/>
      <c r="Y277" s="308"/>
    </row>
    <row r="278" spans="1:52" ht="14.25" customHeight="1" x14ac:dyDescent="0.25">
      <c r="A278" s="331" t="s">
        <v>79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26">
        <v>4607091383102</v>
      </c>
      <c r="E279" s="327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9"/>
      <c r="O279" s="329"/>
      <c r="P279" s="329"/>
      <c r="Q279" s="327"/>
      <c r="R279" s="35"/>
      <c r="S279" s="35"/>
      <c r="T279" s="36" t="s">
        <v>63</v>
      </c>
      <c r="U279" s="305">
        <v>17</v>
      </c>
      <c r="V279" s="306">
        <f>IFERROR(IF(U279="",0,CEILING((U279/$H279),1)*$H279),"")</f>
        <v>17.849999999999998</v>
      </c>
      <c r="W279" s="37">
        <f>IFERROR(IF(V279=0,"",ROUNDUP(V279/H279,0)*0.00753),"")</f>
        <v>5.271E-2</v>
      </c>
      <c r="X279" s="57"/>
      <c r="Y279" s="58"/>
      <c r="AC279" s="59"/>
      <c r="AZ279" s="212" t="s">
        <v>1</v>
      </c>
    </row>
    <row r="280" spans="1:52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0"/>
      <c r="M280" s="315" t="s">
        <v>64</v>
      </c>
      <c r="N280" s="316"/>
      <c r="O280" s="316"/>
      <c r="P280" s="316"/>
      <c r="Q280" s="316"/>
      <c r="R280" s="316"/>
      <c r="S280" s="317"/>
      <c r="T280" s="38" t="s">
        <v>65</v>
      </c>
      <c r="U280" s="307">
        <f>IFERROR(U279/H279,"0")</f>
        <v>6.666666666666667</v>
      </c>
      <c r="V280" s="307">
        <f>IFERROR(V279/H279,"0")</f>
        <v>7</v>
      </c>
      <c r="W280" s="307">
        <f>IFERROR(IF(W279="",0,W279),"0")</f>
        <v>5.271E-2</v>
      </c>
      <c r="X280" s="308"/>
      <c r="Y280" s="308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0"/>
      <c r="M281" s="315" t="s">
        <v>64</v>
      </c>
      <c r="N281" s="316"/>
      <c r="O281" s="316"/>
      <c r="P281" s="316"/>
      <c r="Q281" s="316"/>
      <c r="R281" s="316"/>
      <c r="S281" s="317"/>
      <c r="T281" s="38" t="s">
        <v>63</v>
      </c>
      <c r="U281" s="307">
        <f>IFERROR(SUM(U279:U279),"0")</f>
        <v>17</v>
      </c>
      <c r="V281" s="307">
        <f>IFERROR(SUM(V279:V279),"0")</f>
        <v>17.849999999999998</v>
      </c>
      <c r="W281" s="38"/>
      <c r="X281" s="308"/>
      <c r="Y281" s="308"/>
    </row>
    <row r="282" spans="1:52" ht="27.75" customHeight="1" x14ac:dyDescent="0.2">
      <c r="A282" s="342" t="s">
        <v>409</v>
      </c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49"/>
      <c r="Y282" s="49"/>
    </row>
    <row r="283" spans="1:52" ht="16.5" customHeight="1" x14ac:dyDescent="0.25">
      <c r="A283" s="330" t="s">
        <v>410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0"/>
      <c r="Y283" s="300"/>
    </row>
    <row r="284" spans="1:52" ht="14.25" customHeight="1" x14ac:dyDescent="0.25">
      <c r="A284" s="331" t="s">
        <v>100</v>
      </c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26">
        <v>4607091383997</v>
      </c>
      <c r="E285" s="327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26">
        <v>4607091383997</v>
      </c>
      <c r="E286" s="327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5">
        <v>1600</v>
      </c>
      <c r="V286" s="306">
        <f t="shared" si="14"/>
        <v>1605</v>
      </c>
      <c r="W286" s="37">
        <f>IFERROR(IF(V286=0,"",ROUNDUP(V286/H286,0)*0.02175),"")</f>
        <v>2.3272499999999998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26">
        <v>4607091384130</v>
      </c>
      <c r="E287" s="327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5">
        <v>300</v>
      </c>
      <c r="V287" s="306">
        <f t="shared" si="14"/>
        <v>300</v>
      </c>
      <c r="W287" s="37">
        <f>IFERROR(IF(V287=0,"",ROUNDUP(V287/H287,0)*0.02175),"")</f>
        <v>0.43499999999999994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26">
        <v>4607091384130</v>
      </c>
      <c r="E288" s="327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26">
        <v>4607091384147</v>
      </c>
      <c r="E289" s="327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9"/>
      <c r="O289" s="329"/>
      <c r="P289" s="329"/>
      <c r="Q289" s="327"/>
      <c r="R289" s="35"/>
      <c r="S289" s="35"/>
      <c r="T289" s="36" t="s">
        <v>63</v>
      </c>
      <c r="U289" s="305">
        <v>1000</v>
      </c>
      <c r="V289" s="306">
        <f t="shared" si="14"/>
        <v>1005</v>
      </c>
      <c r="W289" s="37">
        <f>IFERROR(IF(V289=0,"",ROUNDUP(V289/H289,0)*0.02175),"")</f>
        <v>1.4572499999999999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26">
        <v>4607091384147</v>
      </c>
      <c r="E290" s="327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415" t="s">
        <v>420</v>
      </c>
      <c r="N290" s="329"/>
      <c r="O290" s="329"/>
      <c r="P290" s="329"/>
      <c r="Q290" s="327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26">
        <v>4607091384154</v>
      </c>
      <c r="E291" s="327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5">
        <v>125</v>
      </c>
      <c r="V291" s="306">
        <f t="shared" si="14"/>
        <v>125</v>
      </c>
      <c r="W291" s="37">
        <f>IFERROR(IF(V291=0,"",ROUNDUP(V291/H291,0)*0.00937),"")</f>
        <v>0.23424999999999999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26">
        <v>4607091384161</v>
      </c>
      <c r="E292" s="327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9"/>
      <c r="O292" s="329"/>
      <c r="P292" s="329"/>
      <c r="Q292" s="327"/>
      <c r="R292" s="35"/>
      <c r="S292" s="35"/>
      <c r="T292" s="36" t="s">
        <v>63</v>
      </c>
      <c r="U292" s="305">
        <v>25</v>
      </c>
      <c r="V292" s="306">
        <f t="shared" si="14"/>
        <v>25</v>
      </c>
      <c r="W292" s="37">
        <f>IFERROR(IF(V292=0,"",ROUNDUP(V292/H292,0)*0.00937),"")</f>
        <v>4.6850000000000003E-2</v>
      </c>
      <c r="X292" s="57"/>
      <c r="Y292" s="58"/>
      <c r="AC292" s="59"/>
      <c r="AZ292" s="220" t="s">
        <v>1</v>
      </c>
    </row>
    <row r="293" spans="1:52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20"/>
      <c r="M293" s="315" t="s">
        <v>64</v>
      </c>
      <c r="N293" s="316"/>
      <c r="O293" s="316"/>
      <c r="P293" s="316"/>
      <c r="Q293" s="316"/>
      <c r="R293" s="316"/>
      <c r="S293" s="317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223.33333333333334</v>
      </c>
      <c r="V293" s="307">
        <f>IFERROR(V285/H285,"0")+IFERROR(V286/H286,"0")+IFERROR(V287/H287,"0")+IFERROR(V288/H288,"0")+IFERROR(V289/H289,"0")+IFERROR(V290/H290,"0")+IFERROR(V291/H291,"0")+IFERROR(V292/H292,"0")</f>
        <v>224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4.5006000000000004</v>
      </c>
      <c r="X293" s="308"/>
      <c r="Y293" s="308"/>
    </row>
    <row r="294" spans="1:52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20"/>
      <c r="M294" s="315" t="s">
        <v>64</v>
      </c>
      <c r="N294" s="316"/>
      <c r="O294" s="316"/>
      <c r="P294" s="316"/>
      <c r="Q294" s="316"/>
      <c r="R294" s="316"/>
      <c r="S294" s="317"/>
      <c r="T294" s="38" t="s">
        <v>63</v>
      </c>
      <c r="U294" s="307">
        <f>IFERROR(SUM(U285:U292),"0")</f>
        <v>3050</v>
      </c>
      <c r="V294" s="307">
        <f>IFERROR(SUM(V285:V292),"0")</f>
        <v>3060</v>
      </c>
      <c r="W294" s="38"/>
      <c r="X294" s="308"/>
      <c r="Y294" s="308"/>
    </row>
    <row r="295" spans="1:52" ht="14.25" customHeight="1" x14ac:dyDescent="0.25">
      <c r="A295" s="331" t="s">
        <v>93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26">
        <v>4607091383980</v>
      </c>
      <c r="E296" s="327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9"/>
      <c r="O296" s="329"/>
      <c r="P296" s="329"/>
      <c r="Q296" s="327"/>
      <c r="R296" s="35"/>
      <c r="S296" s="35"/>
      <c r="T296" s="36" t="s">
        <v>63</v>
      </c>
      <c r="U296" s="305">
        <v>1100</v>
      </c>
      <c r="V296" s="306">
        <f>IFERROR(IF(U296="",0,CEILING((U296/$H296),1)*$H296),"")</f>
        <v>1110</v>
      </c>
      <c r="W296" s="37">
        <f>IFERROR(IF(V296=0,"",ROUNDUP(V296/H296,0)*0.02175),"")</f>
        <v>1.6094999999999999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26">
        <v>4607091384178</v>
      </c>
      <c r="E297" s="327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9"/>
      <c r="O297" s="329"/>
      <c r="P297" s="329"/>
      <c r="Q297" s="327"/>
      <c r="R297" s="35"/>
      <c r="S297" s="35"/>
      <c r="T297" s="36" t="s">
        <v>63</v>
      </c>
      <c r="U297" s="305">
        <v>20</v>
      </c>
      <c r="V297" s="306">
        <f>IFERROR(IF(U297="",0,CEILING((U297/$H297),1)*$H297),"")</f>
        <v>20</v>
      </c>
      <c r="W297" s="37">
        <f>IFERROR(IF(V297=0,"",ROUNDUP(V297/H297,0)*0.00937),"")</f>
        <v>4.6850000000000003E-2</v>
      </c>
      <c r="X297" s="57"/>
      <c r="Y297" s="58"/>
      <c r="AC297" s="59"/>
      <c r="AZ297" s="222" t="s">
        <v>1</v>
      </c>
    </row>
    <row r="298" spans="1:52" x14ac:dyDescent="0.2">
      <c r="A298" s="318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0"/>
      <c r="M298" s="315" t="s">
        <v>64</v>
      </c>
      <c r="N298" s="316"/>
      <c r="O298" s="316"/>
      <c r="P298" s="316"/>
      <c r="Q298" s="316"/>
      <c r="R298" s="316"/>
      <c r="S298" s="317"/>
      <c r="T298" s="38" t="s">
        <v>65</v>
      </c>
      <c r="U298" s="307">
        <f>IFERROR(U296/H296,"0")+IFERROR(U297/H297,"0")</f>
        <v>78.333333333333329</v>
      </c>
      <c r="V298" s="307">
        <f>IFERROR(V296/H296,"0")+IFERROR(V297/H297,"0")</f>
        <v>79</v>
      </c>
      <c r="W298" s="307">
        <f>IFERROR(IF(W296="",0,W296),"0")+IFERROR(IF(W297="",0,W297),"0")</f>
        <v>1.65635</v>
      </c>
      <c r="X298" s="308"/>
      <c r="Y298" s="308"/>
    </row>
    <row r="299" spans="1:52" x14ac:dyDescent="0.2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20"/>
      <c r="M299" s="315" t="s">
        <v>64</v>
      </c>
      <c r="N299" s="316"/>
      <c r="O299" s="316"/>
      <c r="P299" s="316"/>
      <c r="Q299" s="316"/>
      <c r="R299" s="316"/>
      <c r="S299" s="317"/>
      <c r="T299" s="38" t="s">
        <v>63</v>
      </c>
      <c r="U299" s="307">
        <f>IFERROR(SUM(U296:U297),"0")</f>
        <v>1120</v>
      </c>
      <c r="V299" s="307">
        <f>IFERROR(SUM(V296:V297),"0")</f>
        <v>1130</v>
      </c>
      <c r="W299" s="38"/>
      <c r="X299" s="308"/>
      <c r="Y299" s="308"/>
    </row>
    <row r="300" spans="1:52" ht="14.25" customHeight="1" x14ac:dyDescent="0.25">
      <c r="A300" s="331" t="s">
        <v>66</v>
      </c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26">
        <v>4607091384260</v>
      </c>
      <c r="E301" s="327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9"/>
      <c r="O301" s="329"/>
      <c r="P301" s="329"/>
      <c r="Q301" s="327"/>
      <c r="R301" s="35"/>
      <c r="S301" s="35"/>
      <c r="T301" s="36" t="s">
        <v>63</v>
      </c>
      <c r="U301" s="305">
        <v>50</v>
      </c>
      <c r="V301" s="306">
        <f>IFERROR(IF(U301="",0,CEILING((U301/$H301),1)*$H301),"")</f>
        <v>54.6</v>
      </c>
      <c r="W301" s="37">
        <f>IFERROR(IF(V301=0,"",ROUNDUP(V301/H301,0)*0.02175),"")</f>
        <v>0.15225</v>
      </c>
      <c r="X301" s="57"/>
      <c r="Y301" s="58"/>
      <c r="AC301" s="59"/>
      <c r="AZ301" s="223" t="s">
        <v>1</v>
      </c>
    </row>
    <row r="302" spans="1:52" x14ac:dyDescent="0.2">
      <c r="A302" s="31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0"/>
      <c r="M302" s="315" t="s">
        <v>64</v>
      </c>
      <c r="N302" s="316"/>
      <c r="O302" s="316"/>
      <c r="P302" s="316"/>
      <c r="Q302" s="316"/>
      <c r="R302" s="316"/>
      <c r="S302" s="317"/>
      <c r="T302" s="38" t="s">
        <v>65</v>
      </c>
      <c r="U302" s="307">
        <f>IFERROR(U301/H301,"0")</f>
        <v>6.4102564102564106</v>
      </c>
      <c r="V302" s="307">
        <f>IFERROR(V301/H301,"0")</f>
        <v>7</v>
      </c>
      <c r="W302" s="307">
        <f>IFERROR(IF(W301="",0,W301),"0")</f>
        <v>0.15225</v>
      </c>
      <c r="X302" s="308"/>
      <c r="Y302" s="308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0"/>
      <c r="M303" s="315" t="s">
        <v>64</v>
      </c>
      <c r="N303" s="316"/>
      <c r="O303" s="316"/>
      <c r="P303" s="316"/>
      <c r="Q303" s="316"/>
      <c r="R303" s="316"/>
      <c r="S303" s="317"/>
      <c r="T303" s="38" t="s">
        <v>63</v>
      </c>
      <c r="U303" s="307">
        <f>IFERROR(SUM(U301:U301),"0")</f>
        <v>50</v>
      </c>
      <c r="V303" s="307">
        <f>IFERROR(SUM(V301:V301),"0")</f>
        <v>54.6</v>
      </c>
      <c r="W303" s="38"/>
      <c r="X303" s="308"/>
      <c r="Y303" s="308"/>
    </row>
    <row r="304" spans="1:52" ht="14.25" customHeight="1" x14ac:dyDescent="0.25">
      <c r="A304" s="331" t="s">
        <v>198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26">
        <v>4607091384673</v>
      </c>
      <c r="E305" s="327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9"/>
      <c r="O305" s="329"/>
      <c r="P305" s="329"/>
      <c r="Q305" s="327"/>
      <c r="R305" s="35"/>
      <c r="S305" s="35"/>
      <c r="T305" s="36" t="s">
        <v>63</v>
      </c>
      <c r="U305" s="305">
        <v>50</v>
      </c>
      <c r="V305" s="306">
        <f>IFERROR(IF(U305="",0,CEILING((U305/$H305),1)*$H305),"")</f>
        <v>54.6</v>
      </c>
      <c r="W305" s="37">
        <f>IFERROR(IF(V305=0,"",ROUNDUP(V305/H305,0)*0.02175),"")</f>
        <v>0.15225</v>
      </c>
      <c r="X305" s="57"/>
      <c r="Y305" s="58"/>
      <c r="AC305" s="59"/>
      <c r="AZ305" s="224" t="s">
        <v>1</v>
      </c>
    </row>
    <row r="306" spans="1:52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0"/>
      <c r="M306" s="315" t="s">
        <v>64</v>
      </c>
      <c r="N306" s="316"/>
      <c r="O306" s="316"/>
      <c r="P306" s="316"/>
      <c r="Q306" s="316"/>
      <c r="R306" s="316"/>
      <c r="S306" s="317"/>
      <c r="T306" s="38" t="s">
        <v>65</v>
      </c>
      <c r="U306" s="307">
        <f>IFERROR(U305/H305,"0")</f>
        <v>6.4102564102564106</v>
      </c>
      <c r="V306" s="307">
        <f>IFERROR(V305/H305,"0")</f>
        <v>7</v>
      </c>
      <c r="W306" s="307">
        <f>IFERROR(IF(W305="",0,W305),"0")</f>
        <v>0.15225</v>
      </c>
      <c r="X306" s="308"/>
      <c r="Y306" s="308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0"/>
      <c r="M307" s="315" t="s">
        <v>64</v>
      </c>
      <c r="N307" s="316"/>
      <c r="O307" s="316"/>
      <c r="P307" s="316"/>
      <c r="Q307" s="316"/>
      <c r="R307" s="316"/>
      <c r="S307" s="317"/>
      <c r="T307" s="38" t="s">
        <v>63</v>
      </c>
      <c r="U307" s="307">
        <f>IFERROR(SUM(U305:U305),"0")</f>
        <v>50</v>
      </c>
      <c r="V307" s="307">
        <f>IFERROR(SUM(V305:V305),"0")</f>
        <v>54.6</v>
      </c>
      <c r="W307" s="38"/>
      <c r="X307" s="308"/>
      <c r="Y307" s="308"/>
    </row>
    <row r="308" spans="1:52" ht="16.5" customHeight="1" x14ac:dyDescent="0.25">
      <c r="A308" s="330" t="s">
        <v>433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0"/>
      <c r="Y308" s="300"/>
    </row>
    <row r="309" spans="1:52" ht="14.25" customHeight="1" x14ac:dyDescent="0.25">
      <c r="A309" s="331" t="s">
        <v>100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26">
        <v>4607091384185</v>
      </c>
      <c r="E310" s="327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9"/>
      <c r="O310" s="329"/>
      <c r="P310" s="329"/>
      <c r="Q310" s="327"/>
      <c r="R310" s="35"/>
      <c r="S310" s="35"/>
      <c r="T310" s="36" t="s">
        <v>63</v>
      </c>
      <c r="U310" s="305">
        <v>70</v>
      </c>
      <c r="V310" s="306">
        <f>IFERROR(IF(U310="",0,CEILING((U310/$H310),1)*$H310),"")</f>
        <v>72</v>
      </c>
      <c r="W310" s="37">
        <f>IFERROR(IF(V310=0,"",ROUNDUP(V310/H310,0)*0.02175),"")</f>
        <v>0.1305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26">
        <v>4607091384192</v>
      </c>
      <c r="E311" s="327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26">
        <v>4680115881907</v>
      </c>
      <c r="E312" s="327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9"/>
      <c r="O312" s="329"/>
      <c r="P312" s="329"/>
      <c r="Q312" s="327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26">
        <v>4607091384680</v>
      </c>
      <c r="E313" s="327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9"/>
      <c r="O313" s="329"/>
      <c r="P313" s="329"/>
      <c r="Q313" s="327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18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20"/>
      <c r="M314" s="315" t="s">
        <v>64</v>
      </c>
      <c r="N314" s="316"/>
      <c r="O314" s="316"/>
      <c r="P314" s="316"/>
      <c r="Q314" s="316"/>
      <c r="R314" s="316"/>
      <c r="S314" s="317"/>
      <c r="T314" s="38" t="s">
        <v>65</v>
      </c>
      <c r="U314" s="307">
        <f>IFERROR(U310/H310,"0")+IFERROR(U311/H311,"0")+IFERROR(U312/H312,"0")+IFERROR(U313/H313,"0")</f>
        <v>5.833333333333333</v>
      </c>
      <c r="V314" s="307">
        <f>IFERROR(V310/H310,"0")+IFERROR(V311/H311,"0")+IFERROR(V312/H312,"0")+IFERROR(V313/H313,"0")</f>
        <v>6</v>
      </c>
      <c r="W314" s="307">
        <f>IFERROR(IF(W310="",0,W310),"0")+IFERROR(IF(W311="",0,W311),"0")+IFERROR(IF(W312="",0,W312),"0")+IFERROR(IF(W313="",0,W313),"0")</f>
        <v>0.1305</v>
      </c>
      <c r="X314" s="308"/>
      <c r="Y314" s="308"/>
    </row>
    <row r="315" spans="1:52" x14ac:dyDescent="0.2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20"/>
      <c r="M315" s="315" t="s">
        <v>64</v>
      </c>
      <c r="N315" s="316"/>
      <c r="O315" s="316"/>
      <c r="P315" s="316"/>
      <c r="Q315" s="316"/>
      <c r="R315" s="316"/>
      <c r="S315" s="317"/>
      <c r="T315" s="38" t="s">
        <v>63</v>
      </c>
      <c r="U315" s="307">
        <f>IFERROR(SUM(U310:U313),"0")</f>
        <v>70</v>
      </c>
      <c r="V315" s="307">
        <f>IFERROR(SUM(V310:V313),"0")</f>
        <v>72</v>
      </c>
      <c r="W315" s="38"/>
      <c r="X315" s="308"/>
      <c r="Y315" s="308"/>
    </row>
    <row r="316" spans="1:52" ht="14.25" customHeight="1" x14ac:dyDescent="0.25">
      <c r="A316" s="331" t="s">
        <v>59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26">
        <v>4607091384802</v>
      </c>
      <c r="E317" s="327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26">
        <v>4607091384826</v>
      </c>
      <c r="E318" s="327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9"/>
      <c r="O318" s="329"/>
      <c r="P318" s="329"/>
      <c r="Q318" s="327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18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0"/>
      <c r="M319" s="315" t="s">
        <v>64</v>
      </c>
      <c r="N319" s="316"/>
      <c r="O319" s="316"/>
      <c r="P319" s="316"/>
      <c r="Q319" s="316"/>
      <c r="R319" s="316"/>
      <c r="S319" s="317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20"/>
      <c r="M320" s="315" t="s">
        <v>64</v>
      </c>
      <c r="N320" s="316"/>
      <c r="O320" s="316"/>
      <c r="P320" s="316"/>
      <c r="Q320" s="316"/>
      <c r="R320" s="316"/>
      <c r="S320" s="317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1" t="s">
        <v>66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26">
        <v>4607091384246</v>
      </c>
      <c r="E322" s="327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9"/>
      <c r="O322" s="329"/>
      <c r="P322" s="329"/>
      <c r="Q322" s="327"/>
      <c r="R322" s="35"/>
      <c r="S322" s="35"/>
      <c r="T322" s="36" t="s">
        <v>63</v>
      </c>
      <c r="U322" s="305">
        <v>40</v>
      </c>
      <c r="V322" s="306">
        <f>IFERROR(IF(U322="",0,CEILING((U322/$H322),1)*$H322),"")</f>
        <v>46.8</v>
      </c>
      <c r="W322" s="37">
        <f>IFERROR(IF(V322=0,"",ROUNDUP(V322/H322,0)*0.02175),"")</f>
        <v>0.1305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26">
        <v>4680115881976</v>
      </c>
      <c r="E323" s="327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9"/>
      <c r="O323" s="329"/>
      <c r="P323" s="329"/>
      <c r="Q323" s="327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26">
        <v>4607091384253</v>
      </c>
      <c r="E324" s="327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9"/>
      <c r="O324" s="329"/>
      <c r="P324" s="329"/>
      <c r="Q324" s="327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26">
        <v>4680115881969</v>
      </c>
      <c r="E325" s="327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9"/>
      <c r="O325" s="329"/>
      <c r="P325" s="329"/>
      <c r="Q325" s="327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18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20"/>
      <c r="M326" s="315" t="s">
        <v>64</v>
      </c>
      <c r="N326" s="316"/>
      <c r="O326" s="316"/>
      <c r="P326" s="316"/>
      <c r="Q326" s="316"/>
      <c r="R326" s="316"/>
      <c r="S326" s="317"/>
      <c r="T326" s="38" t="s">
        <v>65</v>
      </c>
      <c r="U326" s="307">
        <f>IFERROR(U322/H322,"0")+IFERROR(U323/H323,"0")+IFERROR(U324/H324,"0")+IFERROR(U325/H325,"0")</f>
        <v>5.1282051282051286</v>
      </c>
      <c r="V326" s="307">
        <f>IFERROR(V322/H322,"0")+IFERROR(V323/H323,"0")+IFERROR(V324/H324,"0")+IFERROR(V325/H325,"0")</f>
        <v>6</v>
      </c>
      <c r="W326" s="307">
        <f>IFERROR(IF(W322="",0,W322),"0")+IFERROR(IF(W323="",0,W323),"0")+IFERROR(IF(W324="",0,W324),"0")+IFERROR(IF(W325="",0,W325),"0")</f>
        <v>0.1305</v>
      </c>
      <c r="X326" s="308"/>
      <c r="Y326" s="30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20"/>
      <c r="M327" s="315" t="s">
        <v>64</v>
      </c>
      <c r="N327" s="316"/>
      <c r="O327" s="316"/>
      <c r="P327" s="316"/>
      <c r="Q327" s="316"/>
      <c r="R327" s="316"/>
      <c r="S327" s="317"/>
      <c r="T327" s="38" t="s">
        <v>63</v>
      </c>
      <c r="U327" s="307">
        <f>IFERROR(SUM(U322:U325),"0")</f>
        <v>40</v>
      </c>
      <c r="V327" s="307">
        <f>IFERROR(SUM(V322:V325),"0")</f>
        <v>46.8</v>
      </c>
      <c r="W327" s="38"/>
      <c r="X327" s="308"/>
      <c r="Y327" s="308"/>
    </row>
    <row r="328" spans="1:52" ht="14.25" customHeight="1" x14ac:dyDescent="0.25">
      <c r="A328" s="331" t="s">
        <v>198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26">
        <v>4607091389357</v>
      </c>
      <c r="E329" s="327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9"/>
      <c r="O329" s="329"/>
      <c r="P329" s="329"/>
      <c r="Q329" s="327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1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0"/>
      <c r="M330" s="315" t="s">
        <v>64</v>
      </c>
      <c r="N330" s="316"/>
      <c r="O330" s="316"/>
      <c r="P330" s="316"/>
      <c r="Q330" s="316"/>
      <c r="R330" s="316"/>
      <c r="S330" s="317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0"/>
      <c r="M331" s="315" t="s">
        <v>64</v>
      </c>
      <c r="N331" s="316"/>
      <c r="O331" s="316"/>
      <c r="P331" s="316"/>
      <c r="Q331" s="316"/>
      <c r="R331" s="316"/>
      <c r="S331" s="317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42" t="s">
        <v>456</v>
      </c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49"/>
      <c r="Y332" s="49"/>
    </row>
    <row r="333" spans="1:52" ht="16.5" customHeight="1" x14ac:dyDescent="0.25">
      <c r="A333" s="330" t="s">
        <v>457</v>
      </c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00"/>
      <c r="Y333" s="300"/>
    </row>
    <row r="334" spans="1:52" ht="14.25" customHeight="1" x14ac:dyDescent="0.25">
      <c r="A334" s="331" t="s">
        <v>100</v>
      </c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26">
        <v>4607091389708</v>
      </c>
      <c r="E335" s="327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26">
        <v>4607091389692</v>
      </c>
      <c r="E336" s="327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9"/>
      <c r="O336" s="329"/>
      <c r="P336" s="329"/>
      <c r="Q336" s="327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18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20"/>
      <c r="M337" s="315" t="s">
        <v>64</v>
      </c>
      <c r="N337" s="316"/>
      <c r="O337" s="316"/>
      <c r="P337" s="316"/>
      <c r="Q337" s="316"/>
      <c r="R337" s="316"/>
      <c r="S337" s="317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20"/>
      <c r="M338" s="315" t="s">
        <v>64</v>
      </c>
      <c r="N338" s="316"/>
      <c r="O338" s="316"/>
      <c r="P338" s="316"/>
      <c r="Q338" s="316"/>
      <c r="R338" s="316"/>
      <c r="S338" s="317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1" t="s">
        <v>59</v>
      </c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26">
        <v>4607091389753</v>
      </c>
      <c r="E340" s="327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5">
        <v>150</v>
      </c>
      <c r="V340" s="306">
        <f t="shared" ref="V340:V352" si="15">IFERROR(IF(U340="",0,CEILING((U340/$H340),1)*$H340),"")</f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26">
        <v>4607091389760</v>
      </c>
      <c r="E341" s="327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26">
        <v>4607091389746</v>
      </c>
      <c r="E342" s="327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9"/>
      <c r="O342" s="329"/>
      <c r="P342" s="329"/>
      <c r="Q342" s="327"/>
      <c r="R342" s="35"/>
      <c r="S342" s="35"/>
      <c r="T342" s="36" t="s">
        <v>63</v>
      </c>
      <c r="U342" s="305">
        <v>120</v>
      </c>
      <c r="V342" s="306">
        <f t="shared" si="15"/>
        <v>121.80000000000001</v>
      </c>
      <c r="W342" s="37">
        <f>IFERROR(IF(V342=0,"",ROUNDUP(V342/H342,0)*0.00753),"")</f>
        <v>0.21837000000000001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26">
        <v>4680115882928</v>
      </c>
      <c r="E343" s="327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5">
        <v>420.00000000000011</v>
      </c>
      <c r="V343" s="306">
        <f t="shared" si="15"/>
        <v>420</v>
      </c>
      <c r="W343" s="37">
        <f>IFERROR(IF(V343=0,"",ROUNDUP(V343/H343,0)*0.00753),"")</f>
        <v>1.8825000000000001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26">
        <v>4680115883147</v>
      </c>
      <c r="E344" s="327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9"/>
      <c r="O344" s="329"/>
      <c r="P344" s="329"/>
      <c r="Q344" s="327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26">
        <v>4607091384338</v>
      </c>
      <c r="E345" s="327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9"/>
      <c r="O345" s="329"/>
      <c r="P345" s="329"/>
      <c r="Q345" s="327"/>
      <c r="R345" s="35"/>
      <c r="S345" s="35"/>
      <c r="T345" s="36" t="s">
        <v>63</v>
      </c>
      <c r="U345" s="305">
        <v>175</v>
      </c>
      <c r="V345" s="306">
        <f t="shared" si="15"/>
        <v>176.4</v>
      </c>
      <c r="W345" s="37">
        <f t="shared" si="16"/>
        <v>0.42168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26">
        <v>4680115883154</v>
      </c>
      <c r="E346" s="327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9"/>
      <c r="O346" s="329"/>
      <c r="P346" s="329"/>
      <c r="Q346" s="327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26">
        <v>4607091389524</v>
      </c>
      <c r="E347" s="327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9"/>
      <c r="O347" s="329"/>
      <c r="P347" s="329"/>
      <c r="Q347" s="327"/>
      <c r="R347" s="35"/>
      <c r="S347" s="35"/>
      <c r="T347" s="36" t="s">
        <v>63</v>
      </c>
      <c r="U347" s="305">
        <v>70</v>
      </c>
      <c r="V347" s="306">
        <f t="shared" si="15"/>
        <v>71.400000000000006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26">
        <v>4680115883161</v>
      </c>
      <c r="E348" s="327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9"/>
      <c r="O348" s="329"/>
      <c r="P348" s="329"/>
      <c r="Q348" s="327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26">
        <v>4607091384345</v>
      </c>
      <c r="E349" s="327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9"/>
      <c r="O349" s="329"/>
      <c r="P349" s="329"/>
      <c r="Q349" s="327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26">
        <v>4680115883178</v>
      </c>
      <c r="E350" s="327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9"/>
      <c r="O350" s="329"/>
      <c r="P350" s="329"/>
      <c r="Q350" s="327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26">
        <v>4607091389531</v>
      </c>
      <c r="E351" s="327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9"/>
      <c r="O351" s="329"/>
      <c r="P351" s="329"/>
      <c r="Q351" s="327"/>
      <c r="R351" s="35"/>
      <c r="S351" s="35"/>
      <c r="T351" s="36" t="s">
        <v>63</v>
      </c>
      <c r="U351" s="305">
        <v>140</v>
      </c>
      <c r="V351" s="306">
        <f t="shared" si="15"/>
        <v>140.70000000000002</v>
      </c>
      <c r="W351" s="37">
        <f t="shared" si="16"/>
        <v>0.33634000000000003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26">
        <v>4680115883185</v>
      </c>
      <c r="E352" s="327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1" t="s">
        <v>488</v>
      </c>
      <c r="N352" s="329"/>
      <c r="O352" s="329"/>
      <c r="P352" s="329"/>
      <c r="Q352" s="327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18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20"/>
      <c r="M353" s="315" t="s">
        <v>64</v>
      </c>
      <c r="N353" s="316"/>
      <c r="O353" s="316"/>
      <c r="P353" s="316"/>
      <c r="Q353" s="316"/>
      <c r="R353" s="316"/>
      <c r="S353" s="317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497.61904761904759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500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3.3006499999999996</v>
      </c>
      <c r="X353" s="308"/>
      <c r="Y353" s="308"/>
    </row>
    <row r="354" spans="1:52" x14ac:dyDescent="0.2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20"/>
      <c r="M354" s="315" t="s">
        <v>64</v>
      </c>
      <c r="N354" s="316"/>
      <c r="O354" s="316"/>
      <c r="P354" s="316"/>
      <c r="Q354" s="316"/>
      <c r="R354" s="316"/>
      <c r="S354" s="317"/>
      <c r="T354" s="38" t="s">
        <v>63</v>
      </c>
      <c r="U354" s="307">
        <f>IFERROR(SUM(U340:U352),"0")</f>
        <v>1075</v>
      </c>
      <c r="V354" s="307">
        <f>IFERROR(SUM(V340:V352),"0")</f>
        <v>1081.5</v>
      </c>
      <c r="W354" s="38"/>
      <c r="X354" s="308"/>
      <c r="Y354" s="308"/>
    </row>
    <row r="355" spans="1:52" ht="14.25" customHeight="1" x14ac:dyDescent="0.25">
      <c r="A355" s="331" t="s">
        <v>66</v>
      </c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26">
        <v>4607091389685</v>
      </c>
      <c r="E356" s="327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26">
        <v>4607091389654</v>
      </c>
      <c r="E357" s="327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26">
        <v>4607091384352</v>
      </c>
      <c r="E358" s="327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26">
        <v>4607091389661</v>
      </c>
      <c r="E359" s="327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9"/>
      <c r="O359" s="329"/>
      <c r="P359" s="329"/>
      <c r="Q359" s="327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18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20"/>
      <c r="M360" s="315" t="s">
        <v>64</v>
      </c>
      <c r="N360" s="316"/>
      <c r="O360" s="316"/>
      <c r="P360" s="316"/>
      <c r="Q360" s="316"/>
      <c r="R360" s="316"/>
      <c r="S360" s="317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20"/>
      <c r="M361" s="315" t="s">
        <v>64</v>
      </c>
      <c r="N361" s="316"/>
      <c r="O361" s="316"/>
      <c r="P361" s="316"/>
      <c r="Q361" s="316"/>
      <c r="R361" s="316"/>
      <c r="S361" s="317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1" t="s">
        <v>198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26">
        <v>4680115881648</v>
      </c>
      <c r="E363" s="327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9"/>
      <c r="O363" s="329"/>
      <c r="P363" s="329"/>
      <c r="Q363" s="327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1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0"/>
      <c r="M364" s="315" t="s">
        <v>64</v>
      </c>
      <c r="N364" s="316"/>
      <c r="O364" s="316"/>
      <c r="P364" s="316"/>
      <c r="Q364" s="316"/>
      <c r="R364" s="316"/>
      <c r="S364" s="317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0"/>
      <c r="M365" s="315" t="s">
        <v>64</v>
      </c>
      <c r="N365" s="316"/>
      <c r="O365" s="316"/>
      <c r="P365" s="316"/>
      <c r="Q365" s="316"/>
      <c r="R365" s="316"/>
      <c r="S365" s="317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1" t="s">
        <v>79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26">
        <v>4680115883017</v>
      </c>
      <c r="E367" s="327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26">
        <v>4680115883031</v>
      </c>
      <c r="E368" s="327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5">
        <v>3</v>
      </c>
      <c r="V368" s="306">
        <f>IFERROR(IF(U368="",0,CEILING((U368/$H368),1)*$H368),"")</f>
        <v>3</v>
      </c>
      <c r="W368" s="37">
        <f>IFERROR(IF(V368=0,"",ROUNDUP(V368/H368,0)*0.00349),"")</f>
        <v>1.745E-2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26">
        <v>4680115883024</v>
      </c>
      <c r="E369" s="327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9"/>
      <c r="O369" s="329"/>
      <c r="P369" s="329"/>
      <c r="Q369" s="327"/>
      <c r="R369" s="35"/>
      <c r="S369" s="35"/>
      <c r="T369" s="36" t="s">
        <v>63</v>
      </c>
      <c r="U369" s="305">
        <v>3</v>
      </c>
      <c r="V369" s="306">
        <f>IFERROR(IF(U369="",0,CEILING((U369/$H369),1)*$H369),"")</f>
        <v>3</v>
      </c>
      <c r="W369" s="37">
        <f>IFERROR(IF(V369=0,"",ROUNDUP(V369/H369,0)*0.00349),"")</f>
        <v>1.745E-2</v>
      </c>
      <c r="X369" s="57"/>
      <c r="Y369" s="58"/>
      <c r="AC369" s="59"/>
      <c r="AZ369" s="258" t="s">
        <v>1</v>
      </c>
    </row>
    <row r="370" spans="1:52" x14ac:dyDescent="0.2">
      <c r="A370" s="318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20"/>
      <c r="M370" s="315" t="s">
        <v>64</v>
      </c>
      <c r="N370" s="316"/>
      <c r="O370" s="316"/>
      <c r="P370" s="316"/>
      <c r="Q370" s="316"/>
      <c r="R370" s="316"/>
      <c r="S370" s="317"/>
      <c r="T370" s="38" t="s">
        <v>65</v>
      </c>
      <c r="U370" s="307">
        <f>IFERROR(U367/H367,"0")+IFERROR(U368/H368,"0")+IFERROR(U369/H369,"0")</f>
        <v>15</v>
      </c>
      <c r="V370" s="307">
        <f>IFERROR(V367/H367,"0")+IFERROR(V368/H368,"0")+IFERROR(V369/H369,"0")</f>
        <v>15</v>
      </c>
      <c r="W370" s="307">
        <f>IFERROR(IF(W367="",0,W367),"0")+IFERROR(IF(W368="",0,W368),"0")+IFERROR(IF(W369="",0,W369),"0")</f>
        <v>5.2350000000000001E-2</v>
      </c>
      <c r="X370" s="308"/>
      <c r="Y370" s="308"/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20"/>
      <c r="M371" s="315" t="s">
        <v>64</v>
      </c>
      <c r="N371" s="316"/>
      <c r="O371" s="316"/>
      <c r="P371" s="316"/>
      <c r="Q371" s="316"/>
      <c r="R371" s="316"/>
      <c r="S371" s="317"/>
      <c r="T371" s="38" t="s">
        <v>63</v>
      </c>
      <c r="U371" s="307">
        <f>IFERROR(SUM(U367:U369),"0")</f>
        <v>9</v>
      </c>
      <c r="V371" s="307">
        <f>IFERROR(SUM(V367:V369),"0")</f>
        <v>9</v>
      </c>
      <c r="W371" s="38"/>
      <c r="X371" s="308"/>
      <c r="Y371" s="308"/>
    </row>
    <row r="372" spans="1:52" ht="14.25" customHeight="1" x14ac:dyDescent="0.25">
      <c r="A372" s="331" t="s">
        <v>506</v>
      </c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26">
        <v>4680115882997</v>
      </c>
      <c r="E373" s="327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374" t="s">
        <v>509</v>
      </c>
      <c r="N373" s="329"/>
      <c r="O373" s="329"/>
      <c r="P373" s="329"/>
      <c r="Q373" s="327"/>
      <c r="R373" s="35"/>
      <c r="S373" s="35"/>
      <c r="T373" s="36" t="s">
        <v>63</v>
      </c>
      <c r="U373" s="305">
        <v>13</v>
      </c>
      <c r="V373" s="306">
        <f>IFERROR(IF(U373="",0,CEILING((U373/$H373),1)*$H373),"")</f>
        <v>13</v>
      </c>
      <c r="W373" s="37">
        <f>IFERROR(IF(V373=0,"",ROUNDUP(V373/H373,0)*0.00673),"")</f>
        <v>6.7299999999999999E-2</v>
      </c>
      <c r="X373" s="57"/>
      <c r="Y373" s="58"/>
      <c r="AC373" s="59"/>
      <c r="AZ373" s="259" t="s">
        <v>1</v>
      </c>
    </row>
    <row r="374" spans="1:52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0"/>
      <c r="M374" s="315" t="s">
        <v>64</v>
      </c>
      <c r="N374" s="316"/>
      <c r="O374" s="316"/>
      <c r="P374" s="316"/>
      <c r="Q374" s="316"/>
      <c r="R374" s="316"/>
      <c r="S374" s="317"/>
      <c r="T374" s="38" t="s">
        <v>65</v>
      </c>
      <c r="U374" s="307">
        <f>IFERROR(U373/H373,"0")</f>
        <v>10</v>
      </c>
      <c r="V374" s="307">
        <f>IFERROR(V373/H373,"0")</f>
        <v>10</v>
      </c>
      <c r="W374" s="307">
        <f>IFERROR(IF(W373="",0,W373),"0")</f>
        <v>6.7299999999999999E-2</v>
      </c>
      <c r="X374" s="308"/>
      <c r="Y374" s="308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0"/>
      <c r="M375" s="315" t="s">
        <v>64</v>
      </c>
      <c r="N375" s="316"/>
      <c r="O375" s="316"/>
      <c r="P375" s="316"/>
      <c r="Q375" s="316"/>
      <c r="R375" s="316"/>
      <c r="S375" s="317"/>
      <c r="T375" s="38" t="s">
        <v>63</v>
      </c>
      <c r="U375" s="307">
        <f>IFERROR(SUM(U373:U373),"0")</f>
        <v>13</v>
      </c>
      <c r="V375" s="307">
        <f>IFERROR(SUM(V373:V373),"0")</f>
        <v>13</v>
      </c>
      <c r="W375" s="38"/>
      <c r="X375" s="308"/>
      <c r="Y375" s="308"/>
    </row>
    <row r="376" spans="1:52" ht="16.5" customHeight="1" x14ac:dyDescent="0.25">
      <c r="A376" s="330" t="s">
        <v>510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0"/>
      <c r="Y376" s="300"/>
    </row>
    <row r="377" spans="1:52" ht="14.25" customHeight="1" x14ac:dyDescent="0.25">
      <c r="A377" s="331" t="s">
        <v>93</v>
      </c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26">
        <v>4607091389388</v>
      </c>
      <c r="E378" s="327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26">
        <v>4607091389364</v>
      </c>
      <c r="E379" s="327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9"/>
      <c r="O379" s="329"/>
      <c r="P379" s="329"/>
      <c r="Q379" s="327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20"/>
      <c r="M380" s="315" t="s">
        <v>64</v>
      </c>
      <c r="N380" s="316"/>
      <c r="O380" s="316"/>
      <c r="P380" s="316"/>
      <c r="Q380" s="316"/>
      <c r="R380" s="316"/>
      <c r="S380" s="317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20"/>
      <c r="M381" s="315" t="s">
        <v>64</v>
      </c>
      <c r="N381" s="316"/>
      <c r="O381" s="316"/>
      <c r="P381" s="316"/>
      <c r="Q381" s="316"/>
      <c r="R381" s="316"/>
      <c r="S381" s="317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1" t="s">
        <v>59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26">
        <v>4607091389739</v>
      </c>
      <c r="E383" s="327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9"/>
      <c r="O383" s="329"/>
      <c r="P383" s="329"/>
      <c r="Q383" s="327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26">
        <v>4680115883048</v>
      </c>
      <c r="E384" s="327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9"/>
      <c r="O384" s="329"/>
      <c r="P384" s="329"/>
      <c r="Q384" s="327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26">
        <v>4607091389425</v>
      </c>
      <c r="E385" s="327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9"/>
      <c r="O385" s="329"/>
      <c r="P385" s="329"/>
      <c r="Q385" s="327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26">
        <v>4680115882911</v>
      </c>
      <c r="E386" s="327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3" t="s">
        <v>523</v>
      </c>
      <c r="N386" s="329"/>
      <c r="O386" s="329"/>
      <c r="P386" s="329"/>
      <c r="Q386" s="327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26">
        <v>4680115880771</v>
      </c>
      <c r="E387" s="327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26">
        <v>4607091389500</v>
      </c>
      <c r="E388" s="327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9"/>
      <c r="O388" s="329"/>
      <c r="P388" s="329"/>
      <c r="Q388" s="327"/>
      <c r="R388" s="35"/>
      <c r="S388" s="35"/>
      <c r="T388" s="36" t="s">
        <v>63</v>
      </c>
      <c r="U388" s="305">
        <v>42</v>
      </c>
      <c r="V388" s="306">
        <f t="shared" si="17"/>
        <v>42</v>
      </c>
      <c r="W388" s="37">
        <f>IFERROR(IF(V388=0,"",ROUNDUP(V388/H388,0)*0.00502),"")</f>
        <v>0.1004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26">
        <v>4680115881983</v>
      </c>
      <c r="E389" s="327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9"/>
      <c r="O389" s="329"/>
      <c r="P389" s="329"/>
      <c r="Q389" s="327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18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315" t="s">
        <v>64</v>
      </c>
      <c r="N390" s="316"/>
      <c r="O390" s="316"/>
      <c r="P390" s="316"/>
      <c r="Q390" s="316"/>
      <c r="R390" s="316"/>
      <c r="S390" s="317"/>
      <c r="T390" s="38" t="s">
        <v>65</v>
      </c>
      <c r="U390" s="307">
        <f>IFERROR(U383/H383,"0")+IFERROR(U384/H384,"0")+IFERROR(U385/H385,"0")+IFERROR(U386/H386,"0")+IFERROR(U387/H387,"0")+IFERROR(U388/H388,"0")+IFERROR(U389/H389,"0")</f>
        <v>55.714285714285715</v>
      </c>
      <c r="V390" s="307">
        <f>IFERROR(V383/H383,"0")+IFERROR(V384/H384,"0")+IFERROR(V385/H385,"0")+IFERROR(V386/H386,"0")+IFERROR(V387/H387,"0")+IFERROR(V388/H388,"0")+IFERROR(V389/H389,"0")</f>
        <v>56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0.37147999999999998</v>
      </c>
      <c r="X390" s="308"/>
      <c r="Y390" s="308"/>
    </row>
    <row r="391" spans="1:52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20"/>
      <c r="M391" s="315" t="s">
        <v>64</v>
      </c>
      <c r="N391" s="316"/>
      <c r="O391" s="316"/>
      <c r="P391" s="316"/>
      <c r="Q391" s="316"/>
      <c r="R391" s="316"/>
      <c r="S391" s="317"/>
      <c r="T391" s="38" t="s">
        <v>63</v>
      </c>
      <c r="U391" s="307">
        <f>IFERROR(SUM(U383:U389),"0")</f>
        <v>192</v>
      </c>
      <c r="V391" s="307">
        <f>IFERROR(SUM(V383:V389),"0")</f>
        <v>193.20000000000002</v>
      </c>
      <c r="W391" s="38"/>
      <c r="X391" s="308"/>
      <c r="Y391" s="308"/>
    </row>
    <row r="392" spans="1:52" ht="14.25" customHeight="1" x14ac:dyDescent="0.25">
      <c r="A392" s="331" t="s">
        <v>79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26">
        <v>4680115883000</v>
      </c>
      <c r="E393" s="327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9"/>
      <c r="O393" s="329"/>
      <c r="P393" s="329"/>
      <c r="Q393" s="327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1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0"/>
      <c r="M394" s="315" t="s">
        <v>64</v>
      </c>
      <c r="N394" s="316"/>
      <c r="O394" s="316"/>
      <c r="P394" s="316"/>
      <c r="Q394" s="316"/>
      <c r="R394" s="316"/>
      <c r="S394" s="317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0"/>
      <c r="M395" s="315" t="s">
        <v>64</v>
      </c>
      <c r="N395" s="316"/>
      <c r="O395" s="316"/>
      <c r="P395" s="316"/>
      <c r="Q395" s="316"/>
      <c r="R395" s="316"/>
      <c r="S395" s="317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31" t="s">
        <v>506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26">
        <v>4680115882980</v>
      </c>
      <c r="E397" s="327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9"/>
      <c r="O397" s="329"/>
      <c r="P397" s="329"/>
      <c r="Q397" s="327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1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0"/>
      <c r="M398" s="315" t="s">
        <v>64</v>
      </c>
      <c r="N398" s="316"/>
      <c r="O398" s="316"/>
      <c r="P398" s="316"/>
      <c r="Q398" s="316"/>
      <c r="R398" s="316"/>
      <c r="S398" s="317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0"/>
      <c r="M399" s="315" t="s">
        <v>64</v>
      </c>
      <c r="N399" s="316"/>
      <c r="O399" s="316"/>
      <c r="P399" s="316"/>
      <c r="Q399" s="316"/>
      <c r="R399" s="316"/>
      <c r="S399" s="317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42" t="s">
        <v>534</v>
      </c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49"/>
      <c r="Y400" s="49"/>
    </row>
    <row r="401" spans="1:52" ht="16.5" customHeight="1" x14ac:dyDescent="0.25">
      <c r="A401" s="330" t="s">
        <v>534</v>
      </c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00"/>
      <c r="Y401" s="300"/>
    </row>
    <row r="402" spans="1:52" ht="14.25" customHeight="1" x14ac:dyDescent="0.25">
      <c r="A402" s="331" t="s">
        <v>100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26">
        <v>4607091389067</v>
      </c>
      <c r="E403" s="327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5">
        <v>50</v>
      </c>
      <c r="V403" s="306">
        <f t="shared" ref="V403:V411" si="18">IFERROR(IF(U403="",0,CEILING((U403/$H403),1)*$H403),"")</f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26">
        <v>4607091383522</v>
      </c>
      <c r="E404" s="327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5">
        <v>350</v>
      </c>
      <c r="V404" s="306">
        <f t="shared" si="18"/>
        <v>353.76</v>
      </c>
      <c r="W404" s="37">
        <f>IFERROR(IF(V404=0,"",ROUNDUP(V404/H404,0)*0.01196),"")</f>
        <v>0.80132000000000003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26">
        <v>4607091384437</v>
      </c>
      <c r="E405" s="327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5">
        <v>50</v>
      </c>
      <c r="V405" s="306">
        <f t="shared" si="18"/>
        <v>52.800000000000004</v>
      </c>
      <c r="W405" s="37">
        <f>IFERROR(IF(V405=0,"",ROUNDUP(V405/H405,0)*0.01196),"")</f>
        <v>0.1196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26">
        <v>4607091389104</v>
      </c>
      <c r="E406" s="327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9"/>
      <c r="O406" s="329"/>
      <c r="P406" s="329"/>
      <c r="Q406" s="327"/>
      <c r="R406" s="35"/>
      <c r="S406" s="35"/>
      <c r="T406" s="36" t="s">
        <v>63</v>
      </c>
      <c r="U406" s="305">
        <v>200</v>
      </c>
      <c r="V406" s="306">
        <f t="shared" si="18"/>
        <v>200.64000000000001</v>
      </c>
      <c r="W406" s="37">
        <f>IFERROR(IF(V406=0,"",ROUNDUP(V406/H406,0)*0.01196),"")</f>
        <v>0.45448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26">
        <v>4680115880603</v>
      </c>
      <c r="E407" s="327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26">
        <v>4607091389999</v>
      </c>
      <c r="E408" s="327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26">
        <v>4680115882782</v>
      </c>
      <c r="E409" s="327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9"/>
      <c r="O409" s="329"/>
      <c r="P409" s="329"/>
      <c r="Q409" s="327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26">
        <v>4607091389098</v>
      </c>
      <c r="E410" s="327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9"/>
      <c r="O410" s="329"/>
      <c r="P410" s="329"/>
      <c r="Q410" s="327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26">
        <v>4607091389982</v>
      </c>
      <c r="E411" s="327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9"/>
      <c r="O411" s="329"/>
      <c r="P411" s="329"/>
      <c r="Q411" s="327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18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20"/>
      <c r="M412" s="315" t="s">
        <v>64</v>
      </c>
      <c r="N412" s="316"/>
      <c r="O412" s="316"/>
      <c r="P412" s="316"/>
      <c r="Q412" s="316"/>
      <c r="R412" s="316"/>
      <c r="S412" s="317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123.10606060606059</v>
      </c>
      <c r="V412" s="307">
        <f>IFERROR(V403/H403,"0")+IFERROR(V404/H404,"0")+IFERROR(V405/H405,"0")+IFERROR(V406/H406,"0")+IFERROR(V407/H407,"0")+IFERROR(V408/H408,"0")+IFERROR(V409/H409,"0")+IFERROR(V410/H410,"0")+IFERROR(V411/H411,"0")</f>
        <v>125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1.4950000000000001</v>
      </c>
      <c r="X412" s="308"/>
      <c r="Y412" s="308"/>
    </row>
    <row r="413" spans="1:52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20"/>
      <c r="M413" s="315" t="s">
        <v>64</v>
      </c>
      <c r="N413" s="316"/>
      <c r="O413" s="316"/>
      <c r="P413" s="316"/>
      <c r="Q413" s="316"/>
      <c r="R413" s="316"/>
      <c r="S413" s="317"/>
      <c r="T413" s="38" t="s">
        <v>63</v>
      </c>
      <c r="U413" s="307">
        <f>IFERROR(SUM(U403:U411),"0")</f>
        <v>650</v>
      </c>
      <c r="V413" s="307">
        <f>IFERROR(SUM(V403:V411),"0")</f>
        <v>660</v>
      </c>
      <c r="W413" s="38"/>
      <c r="X413" s="308"/>
      <c r="Y413" s="308"/>
    </row>
    <row r="414" spans="1:52" ht="14.25" customHeight="1" x14ac:dyDescent="0.25">
      <c r="A414" s="331" t="s">
        <v>93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26">
        <v>4607091388930</v>
      </c>
      <c r="E415" s="327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9"/>
      <c r="O415" s="329"/>
      <c r="P415" s="329"/>
      <c r="Q415" s="327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26">
        <v>4680115880054</v>
      </c>
      <c r="E416" s="327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9"/>
      <c r="O416" s="329"/>
      <c r="P416" s="329"/>
      <c r="Q416" s="327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8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0"/>
      <c r="M417" s="315" t="s">
        <v>64</v>
      </c>
      <c r="N417" s="316"/>
      <c r="O417" s="316"/>
      <c r="P417" s="316"/>
      <c r="Q417" s="316"/>
      <c r="R417" s="316"/>
      <c r="S417" s="317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20"/>
      <c r="M418" s="315" t="s">
        <v>64</v>
      </c>
      <c r="N418" s="316"/>
      <c r="O418" s="316"/>
      <c r="P418" s="316"/>
      <c r="Q418" s="316"/>
      <c r="R418" s="316"/>
      <c r="S418" s="317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31" t="s">
        <v>59</v>
      </c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26">
        <v>4680115883116</v>
      </c>
      <c r="E420" s="327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5">
        <v>100</v>
      </c>
      <c r="V420" s="306">
        <f t="shared" ref="V420:V425" si="19">IFERROR(IF(U420="",0,CEILING((U420/$H420),1)*$H420),"")</f>
        <v>100.32000000000001</v>
      </c>
      <c r="W420" s="37">
        <f>IFERROR(IF(V420=0,"",ROUNDUP(V420/H420,0)*0.01196),"")</f>
        <v>0.22724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26">
        <v>4680115883093</v>
      </c>
      <c r="E421" s="327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5">
        <v>100</v>
      </c>
      <c r="V421" s="306">
        <f t="shared" si="19"/>
        <v>100.32000000000001</v>
      </c>
      <c r="W421" s="37">
        <f>IFERROR(IF(V421=0,"",ROUNDUP(V421/H421,0)*0.01196),"")</f>
        <v>0.22724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26">
        <v>4680115883109</v>
      </c>
      <c r="E422" s="327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9"/>
      <c r="O422" s="329"/>
      <c r="P422" s="329"/>
      <c r="Q422" s="327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26">
        <v>4680115882072</v>
      </c>
      <c r="E423" s="327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5" t="s">
        <v>565</v>
      </c>
      <c r="N423" s="329"/>
      <c r="O423" s="329"/>
      <c r="P423" s="329"/>
      <c r="Q423" s="327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26">
        <v>4680115882102</v>
      </c>
      <c r="E424" s="327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6" t="s">
        <v>568</v>
      </c>
      <c r="N424" s="329"/>
      <c r="O424" s="329"/>
      <c r="P424" s="329"/>
      <c r="Q424" s="327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26">
        <v>4680115882096</v>
      </c>
      <c r="E425" s="327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7" t="s">
        <v>571</v>
      </c>
      <c r="N425" s="329"/>
      <c r="O425" s="329"/>
      <c r="P425" s="329"/>
      <c r="Q425" s="327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18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20"/>
      <c r="M426" s="315" t="s">
        <v>64</v>
      </c>
      <c r="N426" s="316"/>
      <c r="O426" s="316"/>
      <c r="P426" s="316"/>
      <c r="Q426" s="316"/>
      <c r="R426" s="316"/>
      <c r="S426" s="317"/>
      <c r="T426" s="38" t="s">
        <v>65</v>
      </c>
      <c r="U426" s="307">
        <f>IFERROR(U420/H420,"0")+IFERROR(U421/H421,"0")+IFERROR(U422/H422,"0")+IFERROR(U423/H423,"0")+IFERROR(U424/H424,"0")+IFERROR(U425/H425,"0")</f>
        <v>66.287878787878782</v>
      </c>
      <c r="V426" s="307">
        <f>IFERROR(V420/H420,"0")+IFERROR(V421/H421,"0")+IFERROR(V422/H422,"0")+IFERROR(V423/H423,"0")+IFERROR(V424/H424,"0")+IFERROR(V425/H425,"0")</f>
        <v>67</v>
      </c>
      <c r="W426" s="307">
        <f>IFERROR(IF(W420="",0,W420),"0")+IFERROR(IF(W421="",0,W421),"0")+IFERROR(IF(W422="",0,W422),"0")+IFERROR(IF(W423="",0,W423),"0")+IFERROR(IF(W424="",0,W424),"0")+IFERROR(IF(W425="",0,W425),"0")</f>
        <v>0.80132000000000003</v>
      </c>
      <c r="X426" s="308"/>
      <c r="Y426" s="308"/>
    </row>
    <row r="427" spans="1:52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20"/>
      <c r="M427" s="315" t="s">
        <v>64</v>
      </c>
      <c r="N427" s="316"/>
      <c r="O427" s="316"/>
      <c r="P427" s="316"/>
      <c r="Q427" s="316"/>
      <c r="R427" s="316"/>
      <c r="S427" s="317"/>
      <c r="T427" s="38" t="s">
        <v>63</v>
      </c>
      <c r="U427" s="307">
        <f>IFERROR(SUM(U420:U425),"0")</f>
        <v>350</v>
      </c>
      <c r="V427" s="307">
        <f>IFERROR(SUM(V420:V425),"0")</f>
        <v>353.76</v>
      </c>
      <c r="W427" s="38"/>
      <c r="X427" s="308"/>
      <c r="Y427" s="308"/>
    </row>
    <row r="428" spans="1:52" ht="14.25" customHeight="1" x14ac:dyDescent="0.25">
      <c r="A428" s="331" t="s">
        <v>66</v>
      </c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26">
        <v>4607091383409</v>
      </c>
      <c r="E429" s="327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26">
        <v>4607091383416</v>
      </c>
      <c r="E430" s="327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9"/>
      <c r="O430" s="329"/>
      <c r="P430" s="329"/>
      <c r="Q430" s="327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18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0"/>
      <c r="M431" s="315" t="s">
        <v>64</v>
      </c>
      <c r="N431" s="316"/>
      <c r="O431" s="316"/>
      <c r="P431" s="316"/>
      <c r="Q431" s="316"/>
      <c r="R431" s="316"/>
      <c r="S431" s="317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20"/>
      <c r="M432" s="315" t="s">
        <v>64</v>
      </c>
      <c r="N432" s="316"/>
      <c r="O432" s="316"/>
      <c r="P432" s="316"/>
      <c r="Q432" s="316"/>
      <c r="R432" s="316"/>
      <c r="S432" s="317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42" t="s">
        <v>576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49"/>
      <c r="Y433" s="49"/>
    </row>
    <row r="434" spans="1:52" ht="16.5" customHeight="1" x14ac:dyDescent="0.25">
      <c r="A434" s="330" t="s">
        <v>577</v>
      </c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00"/>
      <c r="Y434" s="300"/>
    </row>
    <row r="435" spans="1:52" ht="14.25" customHeight="1" x14ac:dyDescent="0.25">
      <c r="A435" s="331" t="s">
        <v>100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26">
        <v>4680115881099</v>
      </c>
      <c r="E436" s="327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26">
        <v>4680115881150</v>
      </c>
      <c r="E437" s="327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9"/>
      <c r="O437" s="329"/>
      <c r="P437" s="329"/>
      <c r="Q437" s="327"/>
      <c r="R437" s="35"/>
      <c r="S437" s="35"/>
      <c r="T437" s="36" t="s">
        <v>63</v>
      </c>
      <c r="U437" s="305">
        <v>40</v>
      </c>
      <c r="V437" s="306">
        <f>IFERROR(IF(U437="",0,CEILING((U437/$H437),1)*$H437),"")</f>
        <v>48</v>
      </c>
      <c r="W437" s="37">
        <f>IFERROR(IF(V437=0,"",ROUNDUP(V437/H437,0)*0.02175),"")</f>
        <v>8.6999999999999994E-2</v>
      </c>
      <c r="X437" s="57"/>
      <c r="Y437" s="58"/>
      <c r="AC437" s="59"/>
      <c r="AZ437" s="291" t="s">
        <v>1</v>
      </c>
    </row>
    <row r="438" spans="1:52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315" t="s">
        <v>64</v>
      </c>
      <c r="N438" s="316"/>
      <c r="O438" s="316"/>
      <c r="P438" s="316"/>
      <c r="Q438" s="316"/>
      <c r="R438" s="316"/>
      <c r="S438" s="317"/>
      <c r="T438" s="38" t="s">
        <v>65</v>
      </c>
      <c r="U438" s="307">
        <f>IFERROR(U436/H436,"0")+IFERROR(U437/H437,"0")</f>
        <v>3.3333333333333335</v>
      </c>
      <c r="V438" s="307">
        <f>IFERROR(V436/H436,"0")+IFERROR(V437/H437,"0")</f>
        <v>4</v>
      </c>
      <c r="W438" s="307">
        <f>IFERROR(IF(W436="",0,W436),"0")+IFERROR(IF(W437="",0,W437),"0")</f>
        <v>8.6999999999999994E-2</v>
      </c>
      <c r="X438" s="308"/>
      <c r="Y438" s="30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20"/>
      <c r="M439" s="315" t="s">
        <v>64</v>
      </c>
      <c r="N439" s="316"/>
      <c r="O439" s="316"/>
      <c r="P439" s="316"/>
      <c r="Q439" s="316"/>
      <c r="R439" s="316"/>
      <c r="S439" s="317"/>
      <c r="T439" s="38" t="s">
        <v>63</v>
      </c>
      <c r="U439" s="307">
        <f>IFERROR(SUM(U436:U437),"0")</f>
        <v>40</v>
      </c>
      <c r="V439" s="307">
        <f>IFERROR(SUM(V436:V437),"0")</f>
        <v>48</v>
      </c>
      <c r="W439" s="38"/>
      <c r="X439" s="308"/>
      <c r="Y439" s="308"/>
    </row>
    <row r="440" spans="1:52" ht="14.25" customHeight="1" x14ac:dyDescent="0.25">
      <c r="A440" s="331" t="s">
        <v>93</v>
      </c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26">
        <v>4680115881112</v>
      </c>
      <c r="E441" s="327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26">
        <v>4680115881129</v>
      </c>
      <c r="E442" s="327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9"/>
      <c r="O442" s="329"/>
      <c r="P442" s="329"/>
      <c r="Q442" s="327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8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64</v>
      </c>
      <c r="N443" s="316"/>
      <c r="O443" s="316"/>
      <c r="P443" s="316"/>
      <c r="Q443" s="316"/>
      <c r="R443" s="316"/>
      <c r="S443" s="317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64</v>
      </c>
      <c r="N444" s="316"/>
      <c r="O444" s="316"/>
      <c r="P444" s="316"/>
      <c r="Q444" s="316"/>
      <c r="R444" s="316"/>
      <c r="S444" s="317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1" t="s">
        <v>59</v>
      </c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26">
        <v>4680115881167</v>
      </c>
      <c r="E446" s="327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9"/>
      <c r="O446" s="329"/>
      <c r="P446" s="329"/>
      <c r="Q446" s="327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26">
        <v>4680115881136</v>
      </c>
      <c r="E447" s="327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9"/>
      <c r="O447" s="329"/>
      <c r="P447" s="329"/>
      <c r="Q447" s="327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1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0"/>
      <c r="M448" s="315" t="s">
        <v>64</v>
      </c>
      <c r="N448" s="316"/>
      <c r="O448" s="316"/>
      <c r="P448" s="316"/>
      <c r="Q448" s="316"/>
      <c r="R448" s="316"/>
      <c r="S448" s="317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0"/>
      <c r="M449" s="315" t="s">
        <v>64</v>
      </c>
      <c r="N449" s="316"/>
      <c r="O449" s="316"/>
      <c r="P449" s="316"/>
      <c r="Q449" s="316"/>
      <c r="R449" s="316"/>
      <c r="S449" s="317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1" t="s">
        <v>66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26">
        <v>4680115881068</v>
      </c>
      <c r="E451" s="327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9"/>
      <c r="O451" s="329"/>
      <c r="P451" s="329"/>
      <c r="Q451" s="327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26">
        <v>4680115881075</v>
      </c>
      <c r="E452" s="327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9"/>
      <c r="O452" s="329"/>
      <c r="P452" s="329"/>
      <c r="Q452" s="327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18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20"/>
      <c r="M453" s="315" t="s">
        <v>64</v>
      </c>
      <c r="N453" s="316"/>
      <c r="O453" s="316"/>
      <c r="P453" s="316"/>
      <c r="Q453" s="316"/>
      <c r="R453" s="316"/>
      <c r="S453" s="317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0"/>
      <c r="M454" s="315" t="s">
        <v>64</v>
      </c>
      <c r="N454" s="316"/>
      <c r="O454" s="316"/>
      <c r="P454" s="316"/>
      <c r="Q454" s="316"/>
      <c r="R454" s="316"/>
      <c r="S454" s="317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0" t="s">
        <v>594</v>
      </c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00"/>
      <c r="Y455" s="300"/>
    </row>
    <row r="456" spans="1:52" ht="14.25" customHeight="1" x14ac:dyDescent="0.25">
      <c r="A456" s="331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26">
        <v>4680115880870</v>
      </c>
      <c r="E457" s="327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9"/>
      <c r="O457" s="329"/>
      <c r="P457" s="329"/>
      <c r="Q457" s="327"/>
      <c r="R457" s="35"/>
      <c r="S457" s="35"/>
      <c r="T457" s="36" t="s">
        <v>63</v>
      </c>
      <c r="U457" s="305">
        <v>400</v>
      </c>
      <c r="V457" s="306">
        <f>IFERROR(IF(U457="",0,CEILING((U457/$H457),1)*$H457),"")</f>
        <v>405.59999999999997</v>
      </c>
      <c r="W457" s="37">
        <f>IFERROR(IF(V457=0,"",ROUNDUP(V457/H457,0)*0.02175),"")</f>
        <v>1.131</v>
      </c>
      <c r="X457" s="57"/>
      <c r="Y457" s="58"/>
      <c r="AC457" s="59"/>
      <c r="AZ457" s="298" t="s">
        <v>1</v>
      </c>
    </row>
    <row r="458" spans="1:52" x14ac:dyDescent="0.2">
      <c r="A458" s="318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20"/>
      <c r="M458" s="315" t="s">
        <v>64</v>
      </c>
      <c r="N458" s="316"/>
      <c r="O458" s="316"/>
      <c r="P458" s="316"/>
      <c r="Q458" s="316"/>
      <c r="R458" s="316"/>
      <c r="S458" s="317"/>
      <c r="T458" s="38" t="s">
        <v>65</v>
      </c>
      <c r="U458" s="307">
        <f>IFERROR(U457/H457,"0")</f>
        <v>51.282051282051285</v>
      </c>
      <c r="V458" s="307">
        <f>IFERROR(V457/H457,"0")</f>
        <v>52</v>
      </c>
      <c r="W458" s="307">
        <f>IFERROR(IF(W457="",0,W457),"0")</f>
        <v>1.131</v>
      </c>
      <c r="X458" s="308"/>
      <c r="Y458" s="308"/>
    </row>
    <row r="459" spans="1:52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0"/>
      <c r="M459" s="315" t="s">
        <v>64</v>
      </c>
      <c r="N459" s="316"/>
      <c r="O459" s="316"/>
      <c r="P459" s="316"/>
      <c r="Q459" s="316"/>
      <c r="R459" s="316"/>
      <c r="S459" s="317"/>
      <c r="T459" s="38" t="s">
        <v>63</v>
      </c>
      <c r="U459" s="307">
        <f>IFERROR(SUM(U457:U457),"0")</f>
        <v>400</v>
      </c>
      <c r="V459" s="307">
        <f>IFERROR(SUM(V457:V457),"0")</f>
        <v>405.59999999999997</v>
      </c>
      <c r="W459" s="38"/>
      <c r="X459" s="308"/>
      <c r="Y459" s="308"/>
    </row>
    <row r="460" spans="1:52" ht="15" customHeight="1" x14ac:dyDescent="0.2">
      <c r="A460" s="324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5"/>
      <c r="M460" s="321" t="s">
        <v>597</v>
      </c>
      <c r="N460" s="322"/>
      <c r="O460" s="322"/>
      <c r="P460" s="322"/>
      <c r="Q460" s="322"/>
      <c r="R460" s="322"/>
      <c r="S460" s="323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17370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17527.91</v>
      </c>
      <c r="W460" s="38"/>
      <c r="X460" s="308"/>
      <c r="Y460" s="308"/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25"/>
      <c r="M461" s="321" t="s">
        <v>598</v>
      </c>
      <c r="N461" s="322"/>
      <c r="O461" s="322"/>
      <c r="P461" s="322"/>
      <c r="Q461" s="322"/>
      <c r="R461" s="322"/>
      <c r="S461" s="323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18715.790679690679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18882.743000000002</v>
      </c>
      <c r="W461" s="38"/>
      <c r="X461" s="308"/>
      <c r="Y461" s="30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25"/>
      <c r="M462" s="321" t="s">
        <v>599</v>
      </c>
      <c r="N462" s="322"/>
      <c r="O462" s="322"/>
      <c r="P462" s="322"/>
      <c r="Q462" s="322"/>
      <c r="R462" s="322"/>
      <c r="S462" s="323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36</v>
      </c>
      <c r="W462" s="38"/>
      <c r="X462" s="308"/>
      <c r="Y462" s="308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5"/>
      <c r="M463" s="321" t="s">
        <v>601</v>
      </c>
      <c r="N463" s="322"/>
      <c r="O463" s="322"/>
      <c r="P463" s="322"/>
      <c r="Q463" s="322"/>
      <c r="R463" s="322"/>
      <c r="S463" s="323"/>
      <c r="T463" s="38" t="s">
        <v>63</v>
      </c>
      <c r="U463" s="307">
        <f>GrossWeightTotal+PalletQtyTotal*25</f>
        <v>19615.790679690679</v>
      </c>
      <c r="V463" s="307">
        <f>GrossWeightTotalR+PalletQtyTotalR*25</f>
        <v>19782.743000000002</v>
      </c>
      <c r="W463" s="38"/>
      <c r="X463" s="308"/>
      <c r="Y463" s="30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5"/>
      <c r="M464" s="321" t="s">
        <v>602</v>
      </c>
      <c r="N464" s="322"/>
      <c r="O464" s="322"/>
      <c r="P464" s="322"/>
      <c r="Q464" s="322"/>
      <c r="R464" s="322"/>
      <c r="S464" s="323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4292.7258852258856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4317</v>
      </c>
      <c r="W464" s="38"/>
      <c r="X464" s="308"/>
      <c r="Y464" s="308"/>
    </row>
    <row r="465" spans="1:28" ht="14.25" customHeight="1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5"/>
      <c r="M465" s="321" t="s">
        <v>603</v>
      </c>
      <c r="N465" s="322"/>
      <c r="O465" s="322"/>
      <c r="P465" s="322"/>
      <c r="Q465" s="322"/>
      <c r="R465" s="322"/>
      <c r="S465" s="323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41.42286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309" t="s">
        <v>91</v>
      </c>
      <c r="D467" s="310"/>
      <c r="E467" s="310"/>
      <c r="F467" s="311"/>
      <c r="G467" s="309" t="s">
        <v>220</v>
      </c>
      <c r="H467" s="310"/>
      <c r="I467" s="310"/>
      <c r="J467" s="310"/>
      <c r="K467" s="310"/>
      <c r="L467" s="311"/>
      <c r="M467" s="309" t="s">
        <v>409</v>
      </c>
      <c r="N467" s="311"/>
      <c r="O467" s="309" t="s">
        <v>456</v>
      </c>
      <c r="P467" s="311"/>
      <c r="Q467" s="299" t="s">
        <v>534</v>
      </c>
      <c r="R467" s="309" t="s">
        <v>576</v>
      </c>
      <c r="S467" s="311"/>
      <c r="T467" s="1"/>
      <c r="Y467" s="53"/>
      <c r="AB467" s="1"/>
    </row>
    <row r="468" spans="1:28" ht="14.25" customHeight="1" thickTop="1" x14ac:dyDescent="0.2">
      <c r="A468" s="312" t="s">
        <v>606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211</v>
      </c>
      <c r="G468" s="309" t="s">
        <v>221</v>
      </c>
      <c r="H468" s="309" t="s">
        <v>228</v>
      </c>
      <c r="I468" s="309" t="s">
        <v>245</v>
      </c>
      <c r="J468" s="309" t="s">
        <v>301</v>
      </c>
      <c r="K468" s="309" t="s">
        <v>377</v>
      </c>
      <c r="L468" s="309" t="s">
        <v>394</v>
      </c>
      <c r="M468" s="309" t="s">
        <v>410</v>
      </c>
      <c r="N468" s="309" t="s">
        <v>433</v>
      </c>
      <c r="O468" s="309" t="s">
        <v>457</v>
      </c>
      <c r="P468" s="309" t="s">
        <v>510</v>
      </c>
      <c r="Q468" s="309" t="s">
        <v>534</v>
      </c>
      <c r="R468" s="309" t="s">
        <v>577</v>
      </c>
      <c r="S468" s="309" t="s">
        <v>594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267.3</v>
      </c>
      <c r="D470" s="47">
        <f>IFERROR(V52*1,"0")+IFERROR(V53*1,"0")+IFERROR(V54*1,"0")</f>
        <v>565.20000000000005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2124.6000000000004</v>
      </c>
      <c r="F470" s="47">
        <f>IFERROR(V119*1,"0")+IFERROR(V120*1,"0")+IFERROR(V121*1,"0")+IFERROR(V122*1,"0")</f>
        <v>1312.2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600.6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3103.6000000000004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774.30000000000007</v>
      </c>
      <c r="K470" s="47">
        <f>IFERROR(V248*1,"0")+IFERROR(V249*1,"0")+IFERROR(V250*1,"0")+IFERROR(V251*1,"0")+IFERROR(V252*1,"0")+IFERROR(V253*1,"0")+IFERROR(V254*1,"0")+IFERROR(V258*1,"0")+IFERROR(V259*1,"0")</f>
        <v>54</v>
      </c>
      <c r="L470" s="47">
        <f>IFERROR(V264*1,"0")+IFERROR(V265*1,"0")+IFERROR(V269*1,"0")+IFERROR(V270*1,"0")+IFERROR(V271*1,"0")+IFERROR(V275*1,"0")+IFERROR(V279*1,"0")</f>
        <v>1427.73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4299.2000000000007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118.8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1103.5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209.20000000000002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1114.0800000000002</v>
      </c>
      <c r="R470" s="47">
        <f>IFERROR(V436*1,"0")+IFERROR(V437*1,"0")+IFERROR(V441*1,"0")+IFERROR(V442*1,"0")+IFERROR(V446*1,"0")+IFERROR(V447*1,"0")+IFERROR(V451*1,"0")+IFERROR(V452*1,"0")</f>
        <v>48</v>
      </c>
      <c r="S470" s="47">
        <f>IFERROR(V457*1,"0")</f>
        <v>405.59999999999997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2023-09-14T10:30:49Z</dcterms:modified>
</cp:coreProperties>
</file>