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<sst xmlns="http://schemas.openxmlformats.org/spreadsheetml/2006/main" count="782" uniqueCount="322">
  <si>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</si>
  <si>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</si>
  <si>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</si>
  <si>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</si>
  <si>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</si>
  <si>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</si>
  <si>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</si>
  <si>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</si>
  <si>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</si>
  <si>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</si>
  <si>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</si>
  <si>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</si>
  <si>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</si>
  <si>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</si>
  <si>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</si>
  <si>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</si>
  <si>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</si>
  <si>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</si>
  <si>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</si>
  <si>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</si>
  <si>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</si>
  <si>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</si>
  <si>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</si>
  <si>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</si>
  <si>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</si>
  <si>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</si>
  <si>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</si>
  <si>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</si>
  <si>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</si>
  <si>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</si>
  <si>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</si>
  <si>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</si>
  <si>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</si>
  <si>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</si>
  <si>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</si>
  <si>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</si>
  <si>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</si>
  <si>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</si>
  <si>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</si>
  <si>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</si>
  <si>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</si>
  <si>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</si>
  <si>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</si>
  <si>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</si>
  <si>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</si>
  <si>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</si>
  <si>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</si>
  <si>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</si>
  <si>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</si>
  <si>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</si>
  <si>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</si>
  <si>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</si>
  <si>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</si>
  <si>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</si>
  <si>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</si>
  <si>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</si>
  <si>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</si>
  <si>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</si>
  <si>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</si>
  <si>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</si>
  <si>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</si>
  <si>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</si>
  <si>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</si>
  <si>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</si>
  <si>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</si>
  <si>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</si>
  <si>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</si>
  <si>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</si>
  <si>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</si>
  <si>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</si>
  <si>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</si>
  <si>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</si>
  <si>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</si>
  <si>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</si>
  <si>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</si>
  <si>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</si>
  <si>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</si>
  <si>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</si>
  <si>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</si>
  <si>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</si>
  <si>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</si>
  <si>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</si>
  <si>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</si>
  <si>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</si>
  <si>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</si>
  <si>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</si>
  <si>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</si>
  <si>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</si>
  <si>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</si>
  <si>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</si>
  <si>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</si>
  <si>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</si>
  <si>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</si>
  <si>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</si>
  <si>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</si>
  <si>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</si>
  <si>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</si>
  <si>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</si>
  <si>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</si>
  <si>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</si>
  <si>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</si>
  <si>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</si>
  <si>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</si>
  <si>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</si>
  <si>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</si>
  <si>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</si>
  <si>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</si>
  <si>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</si>
  <si>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</si>
  <si>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</si>
  <si>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</si>
  <si>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</si>
  <si>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</si>
  <si>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</si>
  <si>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</si>
  <si>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</si>
  <si>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</si>
  <si>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</si>
  <si>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</si>
  <si>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</si>
  <si>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</si>
  <si>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</si>
  <si>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</si>
  <si>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</si>
  <si>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</si>
  <si>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</si>
  <si>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</si>
  <si>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</si>
  <si>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</si>
  <si>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</si>
  <si>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</si>
  <si>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</si>
  <si>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</si>
  <si>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</si>
  <si>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</si>
  <si>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</si>
  <si>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</si>
  <si>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</si>
  <si>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</si>
  <si>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</si>
  <si>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</si>
  <si>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</si>
  <si>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</si>
  <si>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</si>
  <si>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</si>
  <si>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</si>
  <si>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</si>
  <si>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</si>
  <si>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</si>
  <si>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</si>
  <si>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</si>
  <si>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</si>
  <si>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</si>
  <si>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</si>
  <si>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</si>
  <si>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</si>
  <si>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</si>
  <si>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</si>
  <si>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</si>
  <si>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</si>
  <si>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</si>
  <si>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</si>
  <si>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</si>
  <si>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</si>
  <si>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</si>
  <si>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</si>
  <si>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</si>
  <si>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</si>
  <si>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</si>
  <si>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</si>
  <si>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</si>
  <si>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</si>
  <si>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</si>
  <si>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</si>
  <si>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</si>
  <si>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</si>
  <si>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</si>
  <si>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</si>
  <si>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</si>
  <si>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</si>
  <si>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</si>
  <si>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</si>
  <si>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</si>
  <si>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</si>
  <si>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</si>
  <si>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</si>
  <si>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</si>
  <si>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</si>
  <si>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</si>
  <si>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</si>
  <si>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</si>
  <si>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</si>
  <si>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</si>
  <si>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</si>
  <si>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</si>
  <si>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</si>
  <si>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</si>
  <si>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</si>
  <si>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</si>
  <si>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</si>
  <si>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</si>
  <si>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</si>
  <si>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</si>
  <si>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</si>
  <si>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</si>
  <si>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</si>
  <si>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</si>
  <si>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</si>
  <si>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</si>
  <si>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</si>
  <si>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</si>
  <si>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</si>
  <si>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</si>
  <si>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</si>
  <si>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</si>
  <si>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</si>
  <si>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</si>
  <si>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</si>
  <si>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</si>
  <si>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</si>
  <si>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</si>
  <si>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</si>
  <si>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</si>
  <si>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</si>
  <si>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</si>
  <si>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</si>
  <si>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</si>
  <si>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</si>
  <si>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</si>
  <si>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</si>
  <si>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</si>
  <si>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</si>
  <si>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</si>
  <si>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</si>
  <si>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</si>
  <si>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</si>
  <si>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</si>
  <si>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</si>
  <si>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</si>
  <si>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</si>
  <si>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</si>
  <si>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</si>
  <si>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</si>
  <si>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</si>
  <si>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</si>
  <si>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</si>
  <si>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</si>
  <si>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</si>
  <si>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</si>
  <si>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</si>
  <si>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</si>
  <si>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</si>
  <si>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</si>
  <si>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</si>
  <si>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</si>
  <si>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</si>
  <si>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</si>
  <si>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</si>
  <si>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</si>
  <si>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</si>
  <si>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</si>
  <si>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</si>
  <si>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</si>
  <si>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</si>
  <si>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</si>
  <si>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</si>
  <si>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</si>
  <si>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</si>
  <si>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</si>
  <si>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</si>
  <si>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</si>
  <si>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</si>
  <si>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</si>
  <si>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</si>
  <si>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</si>
  <si>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</si>
  <si>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</si>
  <si>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</si>
  <si>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</si>
  <si>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</si>
  <si>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</si>
  <si>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</si>
  <si>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</si>
  <si>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</si>
  <si>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</si>
  <si>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</si>
  <si>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</si>
  <si>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</si>
  <si>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</si>
  <si>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</si>
  <si>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</si>
  <si>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</si>
  <si>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</si>
  <si>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</si>
  <si>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</si>
  <si>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</si>
  <si>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</si>
  <si>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</si>
  <si>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</si>
  <si>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</si>
  <si>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</si>
  <si>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</si>
  <si>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</si>
  <si>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</si>
  <si>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</si>
  <si>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</si>
  <si>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</si>
  <si>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</si>
  <si>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</si>
  <si>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</si>
  <si>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</si>
  <si>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</si>
  <si>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</si>
  <si>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</si>
  <si>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</si>
  <si>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</si>
  <si>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</si>
  <si>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</si>
  <si>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</si>
  <si>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</si>
  <si>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</si>
  <si>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загрнузить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</si>
</sst>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28</v>
      </c>
      <c r="V39" s="155">
        <f>IFERROR(IF(U39="","",U39),"")</f>
        <v>28</v>
      </c>
      <c r="W39" s="37">
        <f>IFERROR(IF(U39="","",U39*0.0155),"")</f>
        <v>0.434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28</v>
      </c>
      <c r="V40" s="156">
        <f>IFERROR(SUM(V36:V39),"0")</f>
        <v>28</v>
      </c>
      <c r="W40" s="156">
        <f>IFERROR(IF(W36="",0,W36),"0")+IFERROR(IF(W37="",0,W37),"0")+IFERROR(IF(W38="",0,W38),"0")+IFERROR(IF(W39="",0,W39),"0")</f>
        <v>0.434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168</v>
      </c>
      <c r="V41" s="156">
        <f>IFERROR(SUMPRODUCT(V36:V39*H36:H39),"0")</f>
        <v>168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27</v>
      </c>
      <c r="V55" s="155">
        <f t="shared" si="0"/>
        <v>27</v>
      </c>
      <c r="W55" s="37">
        <f t="shared" si="1"/>
        <v>0.41849999999999998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27</v>
      </c>
      <c r="V56" s="156">
        <f>IFERROR(SUM(V50:V55),"0")</f>
        <v>27</v>
      </c>
      <c r="W56" s="156">
        <f>IFERROR(IF(W50="",0,W50),"0")+IFERROR(IF(W51="",0,W51),"0")+IFERROR(IF(W52="",0,W52),"0")+IFERROR(IF(W53="",0,W53),"0")+IFERROR(IF(W54="",0,W54),"0")+IFERROR(IF(W55="",0,W55),"0")</f>
        <v>0.41849999999999998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194.4</v>
      </c>
      <c r="V57" s="156">
        <f>IFERROR(SUMPRODUCT(V50:V55*H50:H55),"0")</f>
        <v>194.4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221</v>
      </c>
      <c r="V62" s="155">
        <f>IFERROR(IF(U62="","",U62),"")</f>
        <v>221</v>
      </c>
      <c r="W62" s="37">
        <f>IFERROR(IF(U62="","",U62*0.00866),"")</f>
        <v>1.9138599999999999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221</v>
      </c>
      <c r="V63" s="156">
        <f>IFERROR(SUM(V60:V62),"0")</f>
        <v>221</v>
      </c>
      <c r="W63" s="156">
        <f>IFERROR(IF(W60="",0,W60),"0")+IFERROR(IF(W61="",0,W61),"0")+IFERROR(IF(W62="",0,W62),"0")</f>
        <v>1.9138599999999999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1105</v>
      </c>
      <c r="V64" s="156">
        <f>IFERROR(SUMPRODUCT(V60:V62*H60:H62),"0")</f>
        <v>1105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19</v>
      </c>
      <c r="V95" s="155">
        <f>IFERROR(IF(U95="","",U95),"")</f>
        <v>19</v>
      </c>
      <c r="W95" s="37">
        <f>IFERROR(IF(U95="","",U95*0.0155),"")</f>
        <v>0.29449999999999998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117</v>
      </c>
      <c r="V96" s="155">
        <f>IFERROR(IF(U96="","",U96),"")</f>
        <v>117</v>
      </c>
      <c r="W96" s="37">
        <f>IFERROR(IF(U96="","",U96*0.0155),"")</f>
        <v>1.8134999999999999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13</v>
      </c>
      <c r="V97" s="155">
        <f>IFERROR(IF(U97="","",U97),"")</f>
        <v>13</v>
      </c>
      <c r="W97" s="37">
        <f>IFERROR(IF(U97="","",U97*0.0155),"")</f>
        <v>0.20150000000000001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114</v>
      </c>
      <c r="V98" s="155">
        <f>IFERROR(IF(U98="","",U98),"")</f>
        <v>114</v>
      </c>
      <c r="W98" s="37">
        <f>IFERROR(IF(U98="","",U98*0.0155),"")</f>
        <v>1.7669999999999999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263</v>
      </c>
      <c r="V99" s="156">
        <f>IFERROR(SUM(V95:V98),"0")</f>
        <v>263</v>
      </c>
      <c r="W99" s="156">
        <f>IFERROR(IF(W95="",0,W95),"0")+IFERROR(IF(W96="",0,W96),"0")+IFERROR(IF(W97="",0,W97),"0")+IFERROR(IF(W98="",0,W98),"0")</f>
        <v>4.0764999999999993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1883.3600000000001</v>
      </c>
      <c r="V100" s="156">
        <f>IFERROR(SUMPRODUCT(V95:V98*H95:H98),"0")</f>
        <v>1883.3600000000001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28</v>
      </c>
      <c r="V103" s="155">
        <f>IFERROR(IF(U103="","",U103),"")</f>
        <v>28</v>
      </c>
      <c r="W103" s="37">
        <f>IFERROR(IF(U103="","",U103*0.01788),"")</f>
        <v>0.50063999999999997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28</v>
      </c>
      <c r="V105" s="156">
        <f>IFERROR(SUM(V103:V104),"0")</f>
        <v>28</v>
      </c>
      <c r="W105" s="156">
        <f>IFERROR(IF(W103="",0,W103),"0")+IFERROR(IF(W104="",0,W104),"0")</f>
        <v>0.50063999999999997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84</v>
      </c>
      <c r="V106" s="156">
        <f>IFERROR(SUMPRODUCT(V103:V104*H103:H104),"0")</f>
        <v>84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47</v>
      </c>
      <c r="V109" s="155">
        <f>IFERROR(IF(U109="","",U109),"")</f>
        <v>47</v>
      </c>
      <c r="W109" s="37">
        <f>IFERROR(IF(U109="","",U109*0.01788),"")</f>
        <v>0.84036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47</v>
      </c>
      <c r="V110" s="156">
        <f>IFERROR(SUM(V109:V109),"0")</f>
        <v>47</v>
      </c>
      <c r="W110" s="156">
        <f>IFERROR(IF(W109="",0,W109),"0")</f>
        <v>0.84036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141</v>
      </c>
      <c r="V111" s="156">
        <f>IFERROR(SUMPRODUCT(V109:V109*H109:H109),"0")</f>
        <v>141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20</v>
      </c>
      <c r="V139" s="155">
        <f>IFERROR(IF(U139="","",U139),"")</f>
        <v>20</v>
      </c>
      <c r="W139" s="37">
        <f>IFERROR(IF(U139="","",U139*0.00502),"")</f>
        <v>0.1004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20</v>
      </c>
      <c r="V140" s="156">
        <f>IFERROR(SUM(V139:V139),"0")</f>
        <v>20</v>
      </c>
      <c r="W140" s="156">
        <f>IFERROR(IF(W139="",0,W139),"0")</f>
        <v>0.1004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36</v>
      </c>
      <c r="V141" s="156">
        <f>IFERROR(SUMPRODUCT(V139:V139*H139:H139),"0")</f>
        <v>36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90</v>
      </c>
      <c r="V143" s="155">
        <f>IFERROR(IF(U143="","",U143),"")</f>
        <v>90</v>
      </c>
      <c r="W143" s="37">
        <f>IFERROR(IF(U143="","",U143*0.0155),"")</f>
        <v>1.395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90</v>
      </c>
      <c r="V144" s="156">
        <f>IFERROR(SUM(V143:V143),"0")</f>
        <v>90</v>
      </c>
      <c r="W144" s="156">
        <f>IFERROR(IF(W143="",0,W143),"0")</f>
        <v>1.395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540</v>
      </c>
      <c r="V145" s="156">
        <f>IFERROR(SUMPRODUCT(V143:V143*H143:H143),"0")</f>
        <v>540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241</v>
      </c>
      <c r="V149" s="155">
        <f>IFERROR(IF(U149="","",U149),"")</f>
        <v>241</v>
      </c>
      <c r="W149" s="37">
        <f>IFERROR(IF(U149="","",U149*0.0155),"")</f>
        <v>3.7355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107</v>
      </c>
      <c r="V150" s="155">
        <f>IFERROR(IF(U150="","",U150),"")</f>
        <v>107</v>
      </c>
      <c r="W150" s="37">
        <f>IFERROR(IF(U150="","",U150*0.00936),"")</f>
        <v>1.00152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348</v>
      </c>
      <c r="V151" s="156">
        <f>IFERROR(SUM(V147:V150),"0")</f>
        <v>348</v>
      </c>
      <c r="W151" s="156">
        <f>IFERROR(IF(W147="",0,W147),"0")+IFERROR(IF(W148="",0,W148),"0")+IFERROR(IF(W149="",0,W149),"0")+IFERROR(IF(W150="",0,W150),"0")</f>
        <v>4.7370200000000002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1444.68</v>
      </c>
      <c r="V152" s="156">
        <f>IFERROR(SUMPRODUCT(V147:V150*H147:H150),"0")</f>
        <v>1444.68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58</v>
      </c>
      <c r="V160" s="155">
        <f t="shared" si="4"/>
        <v>58</v>
      </c>
      <c r="W160" s="37">
        <f>IFERROR(IF(U160="","",U160*0.0155),"")</f>
        <v>0.89900000000000002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85</v>
      </c>
      <c r="V162" s="155">
        <f t="shared" si="4"/>
        <v>85</v>
      </c>
      <c r="W162" s="37">
        <f>IFERROR(IF(U162="","",U162*0.00502),"")</f>
        <v>0.42670000000000002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143</v>
      </c>
      <c r="V164" s="156">
        <f>IFERROR(SUM(V154:V163),"0")</f>
        <v>143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1.3257000000000001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472</v>
      </c>
      <c r="V165" s="156">
        <f>IFERROR(SUMPRODUCT(V154:V163*H154:H163),"0")</f>
        <v>472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242</v>
      </c>
      <c r="V175" s="155">
        <f>IFERROR(IF(U175="","",U175),"")</f>
        <v>242</v>
      </c>
      <c r="W175" s="37">
        <f>IFERROR(IF(U175="","",U175*0.00866),"")</f>
        <v>2.09572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242</v>
      </c>
      <c r="V177" s="156">
        <f>IFERROR(SUM(V173:V176),"0")</f>
        <v>242</v>
      </c>
      <c r="W177" s="156">
        <f>IFERROR(IF(W173="",0,W173),"0")+IFERROR(IF(W174="",0,W174),"0")+IFERROR(IF(W175="",0,W175),"0")+IFERROR(IF(W176="",0,W176),"0")</f>
        <v>2.09572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1210</v>
      </c>
      <c r="V178" s="156">
        <f>IFERROR(SUMPRODUCT(V173:V176*H173:H176),"0")</f>
        <v>1210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41</v>
      </c>
      <c r="V187" s="155">
        <f>IFERROR(IF(U187="","",U187),"")</f>
        <v>41</v>
      </c>
      <c r="W187" s="37">
        <f>IFERROR(IF(U187="","",U187*0.01788),"")</f>
        <v>0.73307999999999995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45</v>
      </c>
      <c r="V188" s="155">
        <f>IFERROR(IF(U188="","",U188),"")</f>
        <v>45</v>
      </c>
      <c r="W188" s="37">
        <f>IFERROR(IF(U188="","",U188*0.01788),"")</f>
        <v>0.80459999999999998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86</v>
      </c>
      <c r="V189" s="156">
        <f>IFERROR(SUM(V187:V188),"0")</f>
        <v>86</v>
      </c>
      <c r="W189" s="156">
        <f>IFERROR(IF(W187="",0,W187),"0")+IFERROR(IF(W188="",0,W188),"0")</f>
        <v>1.5376799999999999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258</v>
      </c>
      <c r="V190" s="156">
        <f>IFERROR(SUMPRODUCT(V187:V188*H187:H188),"0")</f>
        <v>258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3</v>
      </c>
      <c r="V212" s="155">
        <f>IFERROR(IF(U212="","",U212),"")</f>
        <v>3</v>
      </c>
      <c r="W212" s="37">
        <f>IFERROR(IF(U212="","",U212*0.0155),"")</f>
        <v>4.65E-2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3</v>
      </c>
      <c r="V213" s="156">
        <f>IFERROR(SUM(V209:V212),"0")</f>
        <v>3</v>
      </c>
      <c r="W213" s="156">
        <f>IFERROR(IF(W209="",0,W209),"0")+IFERROR(IF(W210="",0,W210),"0")+IFERROR(IF(W211="",0,W211),"0")+IFERROR(IF(W212="",0,W212),"0")</f>
        <v>4.65E-2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21.6</v>
      </c>
      <c r="V214" s="156">
        <f>IFERROR(SUMPRODUCT(V209:V212*H209:H212),"0")</f>
        <v>21.6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35</v>
      </c>
      <c r="V235" s="155">
        <f>IFERROR(IF(U235="","",U235),"")</f>
        <v>35</v>
      </c>
      <c r="W235" s="37">
        <f>IFERROR(IF(U235="","",U235*0.0155),"")</f>
        <v>0.54249999999999998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35</v>
      </c>
      <c r="V236" s="156">
        <f>IFERROR(SUM(V235:V235),"0")</f>
        <v>35</v>
      </c>
      <c r="W236" s="156">
        <f>IFERROR(IF(W235="",0,W235),"0")</f>
        <v>0.54249999999999998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175</v>
      </c>
      <c r="V237" s="156">
        <f>IFERROR(SUMPRODUCT(V235:V235*H235:H235),"0")</f>
        <v>175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7733.0400000000009</v>
      </c>
      <c r="V243" s="156">
        <f>IFERROR(V24+V33+V41+V47+V57+V64+V69+V75+V85+V92+V100+V106+V111+V119+V124+V130+V135+V141+V145+V152+V165+V170+V178+V183+V190+V195+V200+V206+V214+V219+V225+V231+V237+V242,"0")</f>
        <v>7733.0400000000009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8158.2514000000001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8158.2514000000001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16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8558.251400000001</v>
      </c>
      <c r="V246" s="156">
        <f>GrossWeightTotalR+PalletQtyTotalR*25</f>
        <v>8558.251400000001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1581</v>
      </c>
      <c r="V247" s="156">
        <f>IFERROR(V23+V32+V40+V46+V56+V63+V68+V74+V84+V91+V99+V105+V110+V118+V123+V129+V134+V140+V144+V151+V164+V169+V177+V182+V189+V194+V199+V205+V213+V218+V224+V230+V236+V241,"0")</f>
        <v>1581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19.964380000000002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168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194.4</v>
      </c>
      <c r="G253" s="47">
        <f>IFERROR(U60*H60,"0")+IFERROR(U61*H61,"0")+IFERROR(U62*H62,"0")</f>
        <v>1105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1883.3600000000001</v>
      </c>
      <c r="M253" s="47">
        <f>IFERROR(U103*H103,"0")+IFERROR(U104*H104,"0")</f>
        <v>84</v>
      </c>
      <c r="N253" s="47">
        <f>IFERROR(U109*H109,"0")</f>
        <v>141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2492.6800000000003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1210</v>
      </c>
      <c r="V253" s="47">
        <f>IFERROR(U187*H187,"0")+IFERROR(U188*H188,"0")</f>
        <v>258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21.6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175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4757.3600000000006</v>
      </c>
      <c r="B256" s="61">
        <f>SUMPRODUCT(--(AZ:AZ="ПГП"),--(T:T="кор"),H:H,V:V)+SUMPRODUCT(--(AZ:AZ="ПГП"),--(T:T="кг"),V:V)</f>
        <v>2975.68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2023-09-15T11:40:21Z</dcterms:modified>
</cp:coreProperties>
</file>