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<sst xmlns="http://schemas.openxmlformats.org/spreadsheetml/2006/main" count="781" uniqueCount="321">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</sst>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/>
      <c r="I5" s="329"/>
      <c r="J5" s="329"/>
      <c r="K5" s="327"/>
      <c r="M5" s="25" t="s">
        <v>9</v>
      </c>
      <c r="N5" s="322">
        <v>45187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0.33333333333333331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22</v>
      </c>
      <c r="V39" s="155">
        <f>IFERROR(IF(U39="","",U39),"")</f>
        <v>22</v>
      </c>
      <c r="W39" s="37">
        <f>IFERROR(IF(U39="","",U39*0.0155),"")</f>
        <v>0.34099999999999997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22</v>
      </c>
      <c r="V40" s="156">
        <f>IFERROR(SUM(V36:V39),"0")</f>
        <v>22</v>
      </c>
      <c r="W40" s="156">
        <f>IFERROR(IF(W36="",0,W36),"0")+IFERROR(IF(W37="",0,W37),"0")+IFERROR(IF(W38="",0,W38),"0")+IFERROR(IF(W39="",0,W39),"0")</f>
        <v>0.34099999999999997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132</v>
      </c>
      <c r="V41" s="156">
        <f>IFERROR(SUMPRODUCT(V36:V39*H36:H39),"0")</f>
        <v>132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84</v>
      </c>
      <c r="V55" s="155">
        <f t="shared" si="0"/>
        <v>84</v>
      </c>
      <c r="W55" s="37">
        <f t="shared" si="1"/>
        <v>1.302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84</v>
      </c>
      <c r="V56" s="156">
        <f>IFERROR(SUM(V50:V55),"0")</f>
        <v>84</v>
      </c>
      <c r="W56" s="156">
        <f>IFERROR(IF(W50="",0,W50),"0")+IFERROR(IF(W51="",0,W51),"0")+IFERROR(IF(W52="",0,W52),"0")+IFERROR(IF(W53="",0,W53),"0")+IFERROR(IF(W54="",0,W54),"0")+IFERROR(IF(W55="",0,W55),"0")</f>
        <v>1.302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604.80000000000007</v>
      </c>
      <c r="V57" s="156">
        <f>IFERROR(SUMPRODUCT(V50:V55*H50:H55),"0")</f>
        <v>604.80000000000007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387</v>
      </c>
      <c r="V62" s="155">
        <f>IFERROR(IF(U62="","",U62),"")</f>
        <v>387</v>
      </c>
      <c r="W62" s="37">
        <f>IFERROR(IF(U62="","",U62*0.00866),"")</f>
        <v>3.3514199999999996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387</v>
      </c>
      <c r="V63" s="156">
        <f>IFERROR(SUM(V60:V62),"0")</f>
        <v>387</v>
      </c>
      <c r="W63" s="156">
        <f>IFERROR(IF(W60="",0,W60),"0")+IFERROR(IF(W61="",0,W61),"0")+IFERROR(IF(W62="",0,W62),"0")</f>
        <v>3.3514199999999996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1935</v>
      </c>
      <c r="V64" s="156">
        <f>IFERROR(SUMPRODUCT(V60:V62*H60:H62),"0")</f>
        <v>1935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82</v>
      </c>
      <c r="V80" s="155">
        <f t="shared" si="2"/>
        <v>82</v>
      </c>
      <c r="W80" s="37">
        <f t="shared" si="3"/>
        <v>1.4661599999999999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62</v>
      </c>
      <c r="V83" s="155">
        <f t="shared" si="2"/>
        <v>62</v>
      </c>
      <c r="W83" s="37">
        <f t="shared" si="3"/>
        <v>1.10856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144</v>
      </c>
      <c r="V84" s="156">
        <f>IFERROR(SUM(V78:V83),"0")</f>
        <v>144</v>
      </c>
      <c r="W84" s="156">
        <f>IFERROR(IF(W78="",0,W78),"0")+IFERROR(IF(W79="",0,W79),"0")+IFERROR(IF(W80="",0,W80),"0")+IFERROR(IF(W81="",0,W81),"0")+IFERROR(IF(W82="",0,W82),"0")+IFERROR(IF(W83="",0,W83),"0")</f>
        <v>2.5747200000000001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518.4</v>
      </c>
      <c r="V85" s="156">
        <f>IFERROR(SUMPRODUCT(V78:V83*H78:H83),"0")</f>
        <v>518.4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224</v>
      </c>
      <c r="V96" s="155">
        <f>IFERROR(IF(U96="","",U96),"")</f>
        <v>224</v>
      </c>
      <c r="W96" s="37">
        <f>IFERROR(IF(U96="","",U96*0.0155),"")</f>
        <v>3.472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182</v>
      </c>
      <c r="V98" s="155">
        <f>IFERROR(IF(U98="","",U98),"")</f>
        <v>182</v>
      </c>
      <c r="W98" s="37">
        <f>IFERROR(IF(U98="","",U98*0.0155),"")</f>
        <v>2.8210000000000002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406</v>
      </c>
      <c r="V99" s="156">
        <f>IFERROR(SUM(V95:V98),"0")</f>
        <v>406</v>
      </c>
      <c r="W99" s="156">
        <f>IFERROR(IF(W95="",0,W95),"0")+IFERROR(IF(W96="",0,W96),"0")+IFERROR(IF(W97="",0,W97),"0")+IFERROR(IF(W98="",0,W98),"0")</f>
        <v>6.2930000000000001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2923.2</v>
      </c>
      <c r="V100" s="156">
        <f>IFERROR(SUMPRODUCT(V95:V98*H95:H98),"0")</f>
        <v>2923.2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31</v>
      </c>
      <c r="V103" s="155">
        <f>IFERROR(IF(U103="","",U103),"")</f>
        <v>31</v>
      </c>
      <c r="W103" s="37">
        <f>IFERROR(IF(U103="","",U103*0.01788),"")</f>
        <v>0.55427999999999999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18</v>
      </c>
      <c r="V104" s="155">
        <f>IFERROR(IF(U104="","",U104),"")</f>
        <v>18</v>
      </c>
      <c r="W104" s="37">
        <f>IFERROR(IF(U104="","",U104*0.01788),"")</f>
        <v>0.32184000000000001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49</v>
      </c>
      <c r="V105" s="156">
        <f>IFERROR(SUM(V103:V104),"0")</f>
        <v>49</v>
      </c>
      <c r="W105" s="156">
        <f>IFERROR(IF(W103="",0,W103),"0")+IFERROR(IF(W104="",0,W104),"0")</f>
        <v>0.87612000000000001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147</v>
      </c>
      <c r="V106" s="156">
        <f>IFERROR(SUMPRODUCT(V103:V104*H103:H104),"0")</f>
        <v>147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27</v>
      </c>
      <c r="V139" s="155">
        <f>IFERROR(IF(U139="","",U139),"")</f>
        <v>27</v>
      </c>
      <c r="W139" s="37">
        <f>IFERROR(IF(U139="","",U139*0.00502),"")</f>
        <v>0.13553999999999999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27</v>
      </c>
      <c r="V140" s="156">
        <f>IFERROR(SUM(V139:V139),"0")</f>
        <v>27</v>
      </c>
      <c r="W140" s="156">
        <f>IFERROR(IF(W139="",0,W139),"0")</f>
        <v>0.13553999999999999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48.6</v>
      </c>
      <c r="V141" s="156">
        <f>IFERROR(SUMPRODUCT(V139:V139*H139:H139),"0")</f>
        <v>48.6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66</v>
      </c>
      <c r="V143" s="155">
        <f>IFERROR(IF(U143="","",U143),"")</f>
        <v>66</v>
      </c>
      <c r="W143" s="37">
        <f>IFERROR(IF(U143="","",U143*0.0155),"")</f>
        <v>1.0229999999999999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66</v>
      </c>
      <c r="V144" s="156">
        <f>IFERROR(SUM(V143:V143),"0")</f>
        <v>66</v>
      </c>
      <c r="W144" s="156">
        <f>IFERROR(IF(W143="",0,W143),"0")</f>
        <v>1.0229999999999999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396</v>
      </c>
      <c r="V145" s="156">
        <f>IFERROR(SUMPRODUCT(V143:V143*H143:H143),"0")</f>
        <v>396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55</v>
      </c>
      <c r="V147" s="155">
        <f>IFERROR(IF(U147="","",U147),"")</f>
        <v>55</v>
      </c>
      <c r="W147" s="37">
        <f>IFERROR(IF(U147="","",U147*0.00936),"")</f>
        <v>0.51480000000000004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730</v>
      </c>
      <c r="V149" s="155">
        <f>IFERROR(IF(U149="","",U149),"")</f>
        <v>730</v>
      </c>
      <c r="W149" s="37">
        <f>IFERROR(IF(U149="","",U149*0.0155),"")</f>
        <v>11.315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67</v>
      </c>
      <c r="V150" s="155">
        <f>IFERROR(IF(U150="","",U150),"")</f>
        <v>67</v>
      </c>
      <c r="W150" s="37">
        <f>IFERROR(IF(U150="","",U150*0.00936),"")</f>
        <v>0.62712000000000001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852</v>
      </c>
      <c r="V151" s="156">
        <f>IFERROR(SUM(V147:V150),"0")</f>
        <v>852</v>
      </c>
      <c r="W151" s="156">
        <f>IFERROR(IF(W147="",0,W147),"0")+IFERROR(IF(W148="",0,W148),"0")+IFERROR(IF(W149="",0,W149),"0")+IFERROR(IF(W150="",0,W150),"0")</f>
        <v>12.456919999999998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3948.58</v>
      </c>
      <c r="V152" s="156">
        <f>IFERROR(SUMPRODUCT(V147:V150*H147:H150),"0")</f>
        <v>3948.58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27</v>
      </c>
      <c r="V155" s="155">
        <f t="shared" si="4"/>
        <v>27</v>
      </c>
      <c r="W155" s="37">
        <f t="shared" si="5"/>
        <v>0.25272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325</v>
      </c>
      <c r="V162" s="155">
        <f t="shared" si="4"/>
        <v>325</v>
      </c>
      <c r="W162" s="37">
        <f>IFERROR(IF(U162="","",U162*0.00502),"")</f>
        <v>1.6315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33</v>
      </c>
      <c r="V163" s="155">
        <f t="shared" si="4"/>
        <v>33</v>
      </c>
      <c r="W163" s="37">
        <f>IFERROR(IF(U163="","",U163*0.00936),"")</f>
        <v>0.30887999999999999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385</v>
      </c>
      <c r="V164" s="156">
        <f>IFERROR(SUM(V154:V163),"0")</f>
        <v>385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2.1930999999999998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783.9</v>
      </c>
      <c r="V165" s="156">
        <f>IFERROR(SUMPRODUCT(V154:V163*H154:H163),"0")</f>
        <v>783.9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98</v>
      </c>
      <c r="V175" s="155">
        <f>IFERROR(IF(U175="","",U175),"")</f>
        <v>98</v>
      </c>
      <c r="W175" s="37">
        <f>IFERROR(IF(U175="","",U175*0.00866),"")</f>
        <v>0.84867999999999988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98</v>
      </c>
      <c r="V177" s="156">
        <f>IFERROR(SUM(V173:V176),"0")</f>
        <v>98</v>
      </c>
      <c r="W177" s="156">
        <f>IFERROR(IF(W173="",0,W173),"0")+IFERROR(IF(W174="",0,W174),"0")+IFERROR(IF(W175="",0,W175),"0")+IFERROR(IF(W176="",0,W176),"0")</f>
        <v>0.84867999999999988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490</v>
      </c>
      <c r="V178" s="156">
        <f>IFERROR(SUMPRODUCT(V173:V176*H173:H176),"0")</f>
        <v>490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152</v>
      </c>
      <c r="V187" s="155">
        <f>IFERROR(IF(U187="","",U187),"")</f>
        <v>152</v>
      </c>
      <c r="W187" s="37">
        <f>IFERROR(IF(U187="","",U187*0.01788),"")</f>
        <v>2.7177600000000002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152</v>
      </c>
      <c r="V189" s="156">
        <f>IFERROR(SUM(V187:V188),"0")</f>
        <v>152</v>
      </c>
      <c r="W189" s="156">
        <f>IFERROR(IF(W187="",0,W187),"0")+IFERROR(IF(W188="",0,W188),"0")</f>
        <v>2.7177600000000002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456</v>
      </c>
      <c r="V190" s="156">
        <f>IFERROR(SUMPRODUCT(V187:V188*H187:H188),"0")</f>
        <v>456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29</v>
      </c>
      <c r="V212" s="155">
        <f>IFERROR(IF(U212="","",U212),"")</f>
        <v>29</v>
      </c>
      <c r="W212" s="37">
        <f>IFERROR(IF(U212="","",U212*0.0155),"")</f>
        <v>0.44950000000000001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29</v>
      </c>
      <c r="V213" s="156">
        <f>IFERROR(SUM(V209:V212),"0")</f>
        <v>29</v>
      </c>
      <c r="W213" s="156">
        <f>IFERROR(IF(W209="",0,W209),"0")+IFERROR(IF(W210="",0,W210),"0")+IFERROR(IF(W211="",0,W211),"0")+IFERROR(IF(W212="",0,W212),"0")</f>
        <v>0.44950000000000001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208.8</v>
      </c>
      <c r="V214" s="156">
        <f>IFERROR(SUMPRODUCT(V209:V212*H209:H212),"0")</f>
        <v>208.8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190</v>
      </c>
      <c r="V235" s="155">
        <f>IFERROR(IF(U235="","",U235),"")</f>
        <v>190</v>
      </c>
      <c r="W235" s="37">
        <f>IFERROR(IF(U235="","",U235*0.0155),"")</f>
        <v>2.9449999999999998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190</v>
      </c>
      <c r="V236" s="156">
        <f>IFERROR(SUM(V235:V235),"0")</f>
        <v>190</v>
      </c>
      <c r="W236" s="156">
        <f>IFERROR(IF(W235="",0,W235),"0")</f>
        <v>2.9449999999999998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950</v>
      </c>
      <c r="V237" s="156">
        <f>IFERROR(SUMPRODUCT(V235:V235*H235:H235),"0")</f>
        <v>950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13542.279999999999</v>
      </c>
      <c r="V243" s="156">
        <f>IFERROR(V24+V33+V41+V47+V57+V64+V69+V75+V85+V92+V100+V106+V111+V119+V124+V130+V135+V141+V145+V152+V165+V170+V178+V183+V190+V195+V200+V206+V214+V219+V225+V231+V237+V242,"0")</f>
        <v>13542.279999999999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14312.399199999998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14312.399199999998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30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30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15062.399199999998</v>
      </c>
      <c r="V246" s="156">
        <f>GrossWeightTotalR+PalletQtyTotalR*25</f>
        <v>15062.399199999998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2891</v>
      </c>
      <c r="V247" s="156">
        <f>IFERROR(V23+V32+V40+V46+V56+V63+V68+V74+V84+V91+V99+V105+V110+V118+V123+V129+V134+V140+V144+V151+V164+V169+V177+V182+V189+V194+V199+V205+V213+V218+V224+V230+V236+V241,"0")</f>
        <v>2891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37.507759999999998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132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604.80000000000007</v>
      </c>
      <c r="G253" s="47">
        <f>IFERROR(U60*H60,"0")+IFERROR(U61*H61,"0")+IFERROR(U62*H62,"0")</f>
        <v>1935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518.4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2923.2</v>
      </c>
      <c r="M253" s="47">
        <f>IFERROR(U103*H103,"0")+IFERROR(U104*H104,"0")</f>
        <v>147</v>
      </c>
      <c r="N253" s="47">
        <f>IFERROR(U109*H109,"0")</f>
        <v>0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5177.08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490</v>
      </c>
      <c r="V253" s="47">
        <f>IFERROR(U187*H187,"0")+IFERROR(U188*H188,"0")</f>
        <v>456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208.8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950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7243.8</v>
      </c>
      <c r="B256" s="61">
        <f>SUMPRODUCT(--(AZ:AZ="ПГП"),--(T:T="кор"),H:H,V:V)+SUMPRODUCT(--(AZ:AZ="ПГП"),--(T:T="кг"),V:V)</f>
        <v>6298.48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2023-09-15T11:33:29Z</dcterms:modified>
</cp:coreProperties>
</file>