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1" i="1" l="1"/>
  <c r="U460" i="1"/>
  <c r="U462" i="1" s="1"/>
  <c r="U458" i="1"/>
  <c r="V457" i="1"/>
  <c r="U457" i="1"/>
  <c r="W456" i="1"/>
  <c r="W457" i="1" s="1"/>
  <c r="V456" i="1"/>
  <c r="S469" i="1" s="1"/>
  <c r="M456" i="1"/>
  <c r="U453" i="1"/>
  <c r="U452" i="1"/>
  <c r="W451" i="1"/>
  <c r="V451" i="1"/>
  <c r="M451" i="1"/>
  <c r="V450" i="1"/>
  <c r="M450" i="1"/>
  <c r="U448" i="1"/>
  <c r="U447" i="1"/>
  <c r="V446" i="1"/>
  <c r="W446" i="1" s="1"/>
  <c r="M446" i="1"/>
  <c r="W445" i="1"/>
  <c r="W447" i="1" s="1"/>
  <c r="V445" i="1"/>
  <c r="M445" i="1"/>
  <c r="U443" i="1"/>
  <c r="V442" i="1"/>
  <c r="U442" i="1"/>
  <c r="W441" i="1"/>
  <c r="V441" i="1"/>
  <c r="M441" i="1"/>
  <c r="V440" i="1"/>
  <c r="M440" i="1"/>
  <c r="U438" i="1"/>
  <c r="U437" i="1"/>
  <c r="V436" i="1"/>
  <c r="W436" i="1" s="1"/>
  <c r="M436" i="1"/>
  <c r="W435" i="1"/>
  <c r="W437" i="1" s="1"/>
  <c r="V435" i="1"/>
  <c r="R469" i="1" s="1"/>
  <c r="M435" i="1"/>
  <c r="U431" i="1"/>
  <c r="U430" i="1"/>
  <c r="W429" i="1"/>
  <c r="V429" i="1"/>
  <c r="M429" i="1"/>
  <c r="V428" i="1"/>
  <c r="M428" i="1"/>
  <c r="U426" i="1"/>
  <c r="U425" i="1"/>
  <c r="V424" i="1"/>
  <c r="W424" i="1" s="1"/>
  <c r="V423" i="1"/>
  <c r="W423" i="1" s="1"/>
  <c r="V422" i="1"/>
  <c r="W422" i="1" s="1"/>
  <c r="V421" i="1"/>
  <c r="W421" i="1" s="1"/>
  <c r="M421" i="1"/>
  <c r="W420" i="1"/>
  <c r="V420" i="1"/>
  <c r="M420" i="1"/>
  <c r="V419" i="1"/>
  <c r="M419" i="1"/>
  <c r="U417" i="1"/>
  <c r="U416" i="1"/>
  <c r="V415" i="1"/>
  <c r="W415" i="1" s="1"/>
  <c r="M415" i="1"/>
  <c r="W414" i="1"/>
  <c r="W416" i="1" s="1"/>
  <c r="V414" i="1"/>
  <c r="M414" i="1"/>
  <c r="U412" i="1"/>
  <c r="U411" i="1"/>
  <c r="W410" i="1"/>
  <c r="V410" i="1"/>
  <c r="M410" i="1"/>
  <c r="V409" i="1"/>
  <c r="W409" i="1" s="1"/>
  <c r="M409" i="1"/>
  <c r="W408" i="1"/>
  <c r="V408" i="1"/>
  <c r="M408" i="1"/>
  <c r="V407" i="1"/>
  <c r="W407" i="1" s="1"/>
  <c r="M407" i="1"/>
  <c r="W406" i="1"/>
  <c r="V406" i="1"/>
  <c r="M406" i="1"/>
  <c r="V405" i="1"/>
  <c r="W405" i="1" s="1"/>
  <c r="M405" i="1"/>
  <c r="W404" i="1"/>
  <c r="V404" i="1"/>
  <c r="M404" i="1"/>
  <c r="V403" i="1"/>
  <c r="W403" i="1" s="1"/>
  <c r="M403" i="1"/>
  <c r="W402" i="1"/>
  <c r="W411" i="1" s="1"/>
  <c r="V402" i="1"/>
  <c r="M402" i="1"/>
  <c r="U398" i="1"/>
  <c r="V397" i="1"/>
  <c r="U397" i="1"/>
  <c r="W396" i="1"/>
  <c r="W397" i="1" s="1"/>
  <c r="V396" i="1"/>
  <c r="V398" i="1" s="1"/>
  <c r="M396" i="1"/>
  <c r="U394" i="1"/>
  <c r="V393" i="1"/>
  <c r="U393" i="1"/>
  <c r="W392" i="1"/>
  <c r="W393" i="1" s="1"/>
  <c r="V392" i="1"/>
  <c r="V394" i="1" s="1"/>
  <c r="M392" i="1"/>
  <c r="U390" i="1"/>
  <c r="U389" i="1"/>
  <c r="W388" i="1"/>
  <c r="V388" i="1"/>
  <c r="M388" i="1"/>
  <c r="V387" i="1"/>
  <c r="W387" i="1" s="1"/>
  <c r="M387" i="1"/>
  <c r="W386" i="1"/>
  <c r="V386" i="1"/>
  <c r="M386" i="1"/>
  <c r="V385" i="1"/>
  <c r="W385" i="1" s="1"/>
  <c r="V384" i="1"/>
  <c r="W384" i="1" s="1"/>
  <c r="M384" i="1"/>
  <c r="W383" i="1"/>
  <c r="V383" i="1"/>
  <c r="M383" i="1"/>
  <c r="V382" i="1"/>
  <c r="M382" i="1"/>
  <c r="U380" i="1"/>
  <c r="U379" i="1"/>
  <c r="V378" i="1"/>
  <c r="W378" i="1" s="1"/>
  <c r="M378" i="1"/>
  <c r="W377" i="1"/>
  <c r="W379" i="1" s="1"/>
  <c r="V377" i="1"/>
  <c r="M377" i="1"/>
  <c r="U374" i="1"/>
  <c r="V373" i="1"/>
  <c r="U373" i="1"/>
  <c r="W372" i="1"/>
  <c r="W373" i="1" s="1"/>
  <c r="V372" i="1"/>
  <c r="V374" i="1" s="1"/>
  <c r="U370" i="1"/>
  <c r="U369" i="1"/>
  <c r="V368" i="1"/>
  <c r="W368" i="1" s="1"/>
  <c r="M368" i="1"/>
  <c r="W367" i="1"/>
  <c r="V367" i="1"/>
  <c r="M367" i="1"/>
  <c r="V366" i="1"/>
  <c r="M366" i="1"/>
  <c r="U364" i="1"/>
  <c r="U363" i="1"/>
  <c r="V362" i="1"/>
  <c r="M362" i="1"/>
  <c r="U360" i="1"/>
  <c r="U359" i="1"/>
  <c r="V358" i="1"/>
  <c r="W358" i="1" s="1"/>
  <c r="M358" i="1"/>
  <c r="W357" i="1"/>
  <c r="V357" i="1"/>
  <c r="M357" i="1"/>
  <c r="V356" i="1"/>
  <c r="W356" i="1" s="1"/>
  <c r="M356" i="1"/>
  <c r="W355" i="1"/>
  <c r="W359" i="1" s="1"/>
  <c r="V355" i="1"/>
  <c r="M355" i="1"/>
  <c r="U353" i="1"/>
  <c r="U352" i="1"/>
  <c r="W351" i="1"/>
  <c r="V351" i="1"/>
  <c r="W350" i="1"/>
  <c r="V350" i="1"/>
  <c r="M350" i="1"/>
  <c r="V349" i="1"/>
  <c r="W349" i="1" s="1"/>
  <c r="M349" i="1"/>
  <c r="W348" i="1"/>
  <c r="V348" i="1"/>
  <c r="M348" i="1"/>
  <c r="V347" i="1"/>
  <c r="W347" i="1" s="1"/>
  <c r="M347" i="1"/>
  <c r="W346" i="1"/>
  <c r="V346" i="1"/>
  <c r="M346" i="1"/>
  <c r="V345" i="1"/>
  <c r="W345" i="1" s="1"/>
  <c r="M345" i="1"/>
  <c r="W344" i="1"/>
  <c r="V344" i="1"/>
  <c r="M344" i="1"/>
  <c r="V343" i="1"/>
  <c r="W343" i="1" s="1"/>
  <c r="M343" i="1"/>
  <c r="W342" i="1"/>
  <c r="V342" i="1"/>
  <c r="M342" i="1"/>
  <c r="V341" i="1"/>
  <c r="W341" i="1" s="1"/>
  <c r="M341" i="1"/>
  <c r="W340" i="1"/>
  <c r="V340" i="1"/>
  <c r="M340" i="1"/>
  <c r="V339" i="1"/>
  <c r="M339" i="1"/>
  <c r="U337" i="1"/>
  <c r="U336" i="1"/>
  <c r="V335" i="1"/>
  <c r="W335" i="1" s="1"/>
  <c r="M335" i="1"/>
  <c r="W334" i="1"/>
  <c r="W336" i="1" s="1"/>
  <c r="V334" i="1"/>
  <c r="M334" i="1"/>
  <c r="U330" i="1"/>
  <c r="V329" i="1"/>
  <c r="U329" i="1"/>
  <c r="W328" i="1"/>
  <c r="W329" i="1" s="1"/>
  <c r="V328" i="1"/>
  <c r="V330" i="1" s="1"/>
  <c r="M328" i="1"/>
  <c r="U326" i="1"/>
  <c r="U325" i="1"/>
  <c r="W324" i="1"/>
  <c r="V324" i="1"/>
  <c r="M324" i="1"/>
  <c r="V323" i="1"/>
  <c r="W323" i="1" s="1"/>
  <c r="M323" i="1"/>
  <c r="W322" i="1"/>
  <c r="V322" i="1"/>
  <c r="M322" i="1"/>
  <c r="V321" i="1"/>
  <c r="M321" i="1"/>
  <c r="U319" i="1"/>
  <c r="U318" i="1"/>
  <c r="V317" i="1"/>
  <c r="W317" i="1" s="1"/>
  <c r="M317" i="1"/>
  <c r="W316" i="1"/>
  <c r="W318" i="1" s="1"/>
  <c r="V316" i="1"/>
  <c r="M316" i="1"/>
  <c r="U314" i="1"/>
  <c r="U313" i="1"/>
  <c r="W312" i="1"/>
  <c r="V312" i="1"/>
  <c r="M312" i="1"/>
  <c r="V311" i="1"/>
  <c r="W311" i="1" s="1"/>
  <c r="M311" i="1"/>
  <c r="W310" i="1"/>
  <c r="V310" i="1"/>
  <c r="M310" i="1"/>
  <c r="V309" i="1"/>
  <c r="M309" i="1"/>
  <c r="U306" i="1"/>
  <c r="U305" i="1"/>
  <c r="V304" i="1"/>
  <c r="M304" i="1"/>
  <c r="U302" i="1"/>
  <c r="U301" i="1"/>
  <c r="V300" i="1"/>
  <c r="M300" i="1"/>
  <c r="U298" i="1"/>
  <c r="U297" i="1"/>
  <c r="V296" i="1"/>
  <c r="W296" i="1" s="1"/>
  <c r="M296" i="1"/>
  <c r="W295" i="1"/>
  <c r="W297" i="1" s="1"/>
  <c r="V295" i="1"/>
  <c r="M295" i="1"/>
  <c r="U293" i="1"/>
  <c r="U292" i="1"/>
  <c r="W291" i="1"/>
  <c r="V291" i="1"/>
  <c r="M291" i="1"/>
  <c r="V290" i="1"/>
  <c r="W290" i="1" s="1"/>
  <c r="M290" i="1"/>
  <c r="W289" i="1"/>
  <c r="V289" i="1"/>
  <c r="W288" i="1"/>
  <c r="V288" i="1"/>
  <c r="M288" i="1"/>
  <c r="V287" i="1"/>
  <c r="W287" i="1" s="1"/>
  <c r="M287" i="1"/>
  <c r="W286" i="1"/>
  <c r="V286" i="1"/>
  <c r="M286" i="1"/>
  <c r="V285" i="1"/>
  <c r="W285" i="1" s="1"/>
  <c r="M285" i="1"/>
  <c r="W284" i="1"/>
  <c r="V284" i="1"/>
  <c r="M284" i="1"/>
  <c r="U280" i="1"/>
  <c r="V279" i="1"/>
  <c r="U279" i="1"/>
  <c r="W278" i="1"/>
  <c r="W279" i="1" s="1"/>
  <c r="V278" i="1"/>
  <c r="V280" i="1" s="1"/>
  <c r="M278" i="1"/>
  <c r="U276" i="1"/>
  <c r="V275" i="1"/>
  <c r="U275" i="1"/>
  <c r="W274" i="1"/>
  <c r="W275" i="1" s="1"/>
  <c r="V274" i="1"/>
  <c r="V276" i="1" s="1"/>
  <c r="M274" i="1"/>
  <c r="U272" i="1"/>
  <c r="U271" i="1"/>
  <c r="W270" i="1"/>
  <c r="V270" i="1"/>
  <c r="M270" i="1"/>
  <c r="V269" i="1"/>
  <c r="W269" i="1" s="1"/>
  <c r="M269" i="1"/>
  <c r="W268" i="1"/>
  <c r="W271" i="1" s="1"/>
  <c r="V268" i="1"/>
  <c r="M268" i="1"/>
  <c r="U266" i="1"/>
  <c r="V265" i="1"/>
  <c r="U265" i="1"/>
  <c r="W264" i="1"/>
  <c r="W265" i="1" s="1"/>
  <c r="V264" i="1"/>
  <c r="M264" i="1"/>
  <c r="U261" i="1"/>
  <c r="V260" i="1"/>
  <c r="U260" i="1"/>
  <c r="W259" i="1"/>
  <c r="V259" i="1"/>
  <c r="M259" i="1"/>
  <c r="V258" i="1"/>
  <c r="M258" i="1"/>
  <c r="U256" i="1"/>
  <c r="U255" i="1"/>
  <c r="V254" i="1"/>
  <c r="W254" i="1" s="1"/>
  <c r="M254" i="1"/>
  <c r="W253" i="1"/>
  <c r="V253" i="1"/>
  <c r="M253" i="1"/>
  <c r="V252" i="1"/>
  <c r="W252" i="1" s="1"/>
  <c r="M252" i="1"/>
  <c r="W251" i="1"/>
  <c r="V251" i="1"/>
  <c r="M251" i="1"/>
  <c r="V250" i="1"/>
  <c r="W250" i="1" s="1"/>
  <c r="V249" i="1"/>
  <c r="W249" i="1" s="1"/>
  <c r="M249" i="1"/>
  <c r="W248" i="1"/>
  <c r="W255" i="1" s="1"/>
  <c r="V248" i="1"/>
  <c r="M248" i="1"/>
  <c r="U245" i="1"/>
  <c r="V244" i="1"/>
  <c r="U244" i="1"/>
  <c r="W243" i="1"/>
  <c r="V243" i="1"/>
  <c r="M243" i="1"/>
  <c r="V242" i="1"/>
  <c r="W242" i="1" s="1"/>
  <c r="M242" i="1"/>
  <c r="W241" i="1"/>
  <c r="V241" i="1"/>
  <c r="V245" i="1" s="1"/>
  <c r="M241" i="1"/>
  <c r="U239" i="1"/>
  <c r="U238" i="1"/>
  <c r="W237" i="1"/>
  <c r="V237" i="1"/>
  <c r="M237" i="1"/>
  <c r="V236" i="1"/>
  <c r="W236" i="1" s="1"/>
  <c r="V235" i="1"/>
  <c r="U233" i="1"/>
  <c r="U232" i="1"/>
  <c r="W231" i="1"/>
  <c r="V231" i="1"/>
  <c r="M231" i="1"/>
  <c r="V230" i="1"/>
  <c r="W230" i="1" s="1"/>
  <c r="M230" i="1"/>
  <c r="W229" i="1"/>
  <c r="V229" i="1"/>
  <c r="M229" i="1"/>
  <c r="V228" i="1"/>
  <c r="M228" i="1"/>
  <c r="U226" i="1"/>
  <c r="U225" i="1"/>
  <c r="V224" i="1"/>
  <c r="W224" i="1" s="1"/>
  <c r="M224" i="1"/>
  <c r="W223" i="1"/>
  <c r="V223" i="1"/>
  <c r="M223" i="1"/>
  <c r="V222" i="1"/>
  <c r="W222" i="1" s="1"/>
  <c r="M222" i="1"/>
  <c r="W221" i="1"/>
  <c r="V221" i="1"/>
  <c r="M221" i="1"/>
  <c r="V220" i="1"/>
  <c r="W220" i="1" s="1"/>
  <c r="M220" i="1"/>
  <c r="W219" i="1"/>
  <c r="W225" i="1" s="1"/>
  <c r="V219" i="1"/>
  <c r="V225" i="1" s="1"/>
  <c r="M219" i="1"/>
  <c r="U217" i="1"/>
  <c r="U216" i="1"/>
  <c r="W215" i="1"/>
  <c r="V215" i="1"/>
  <c r="M215" i="1"/>
  <c r="V214" i="1"/>
  <c r="W214" i="1" s="1"/>
  <c r="M214" i="1"/>
  <c r="W213" i="1"/>
  <c r="V213" i="1"/>
  <c r="M213" i="1"/>
  <c r="V212" i="1"/>
  <c r="M212" i="1"/>
  <c r="U210" i="1"/>
  <c r="U209" i="1"/>
  <c r="V208" i="1"/>
  <c r="M208" i="1"/>
  <c r="U206" i="1"/>
  <c r="U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V192" i="1"/>
  <c r="W192" i="1" s="1"/>
  <c r="M192" i="1"/>
  <c r="W191" i="1"/>
  <c r="V191" i="1"/>
  <c r="M191" i="1"/>
  <c r="V190" i="1"/>
  <c r="V206" i="1" s="1"/>
  <c r="M190" i="1"/>
  <c r="U187" i="1"/>
  <c r="U186" i="1"/>
  <c r="V185" i="1"/>
  <c r="W185" i="1" s="1"/>
  <c r="M185" i="1"/>
  <c r="W184" i="1"/>
  <c r="W186" i="1" s="1"/>
  <c r="V184" i="1"/>
  <c r="M184" i="1"/>
  <c r="U182" i="1"/>
  <c r="U181" i="1"/>
  <c r="W180" i="1"/>
  <c r="V180" i="1"/>
  <c r="M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M168" i="1"/>
  <c r="W167" i="1"/>
  <c r="V167" i="1"/>
  <c r="M167" i="1"/>
  <c r="V166" i="1"/>
  <c r="W166" i="1" s="1"/>
  <c r="M166" i="1"/>
  <c r="W165" i="1"/>
  <c r="V165" i="1"/>
  <c r="W164" i="1"/>
  <c r="V164" i="1"/>
  <c r="M164" i="1"/>
  <c r="U162" i="1"/>
  <c r="U161" i="1"/>
  <c r="W160" i="1"/>
  <c r="V160" i="1"/>
  <c r="M160" i="1"/>
  <c r="V159" i="1"/>
  <c r="W159" i="1" s="1"/>
  <c r="M159" i="1"/>
  <c r="W158" i="1"/>
  <c r="V158" i="1"/>
  <c r="M158" i="1"/>
  <c r="V157" i="1"/>
  <c r="V161" i="1" s="1"/>
  <c r="M157" i="1"/>
  <c r="U155" i="1"/>
  <c r="U154" i="1"/>
  <c r="V153" i="1"/>
  <c r="V155" i="1" s="1"/>
  <c r="M153" i="1"/>
  <c r="W152" i="1"/>
  <c r="V152" i="1"/>
  <c r="V154" i="1" s="1"/>
  <c r="U150" i="1"/>
  <c r="U149" i="1"/>
  <c r="V148" i="1"/>
  <c r="V150" i="1" s="1"/>
  <c r="M148" i="1"/>
  <c r="W147" i="1"/>
  <c r="V147" i="1"/>
  <c r="M147" i="1"/>
  <c r="U144" i="1"/>
  <c r="U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W137" i="1" s="1"/>
  <c r="M137" i="1"/>
  <c r="W136" i="1"/>
  <c r="V136" i="1"/>
  <c r="M136" i="1"/>
  <c r="V135" i="1"/>
  <c r="H469" i="1" s="1"/>
  <c r="M135" i="1"/>
  <c r="U132" i="1"/>
  <c r="U131" i="1"/>
  <c r="V130" i="1"/>
  <c r="W130" i="1" s="1"/>
  <c r="M130" i="1"/>
  <c r="W129" i="1"/>
  <c r="V129" i="1"/>
  <c r="M129" i="1"/>
  <c r="V128" i="1"/>
  <c r="G469" i="1" s="1"/>
  <c r="M128" i="1"/>
  <c r="U124" i="1"/>
  <c r="U123" i="1"/>
  <c r="V122" i="1"/>
  <c r="W122" i="1" s="1"/>
  <c r="M122" i="1"/>
  <c r="W121" i="1"/>
  <c r="V121" i="1"/>
  <c r="M121" i="1"/>
  <c r="V120" i="1"/>
  <c r="V124" i="1" s="1"/>
  <c r="M120" i="1"/>
  <c r="W119" i="1"/>
  <c r="V119" i="1"/>
  <c r="M119" i="1"/>
  <c r="U116" i="1"/>
  <c r="U115" i="1"/>
  <c r="W114" i="1"/>
  <c r="V114" i="1"/>
  <c r="W113" i="1"/>
  <c r="V113" i="1"/>
  <c r="M113" i="1"/>
  <c r="V112" i="1"/>
  <c r="W112" i="1" s="1"/>
  <c r="M112" i="1"/>
  <c r="W111" i="1"/>
  <c r="V111" i="1"/>
  <c r="M111" i="1"/>
  <c r="V110" i="1"/>
  <c r="V115" i="1" s="1"/>
  <c r="U108" i="1"/>
  <c r="U107" i="1"/>
  <c r="W106" i="1"/>
  <c r="V106" i="1"/>
  <c r="M106" i="1"/>
  <c r="V105" i="1"/>
  <c r="W105" i="1" s="1"/>
  <c r="V104" i="1"/>
  <c r="W104" i="1" s="1"/>
  <c r="V103" i="1"/>
  <c r="W103" i="1" s="1"/>
  <c r="V102" i="1"/>
  <c r="W102" i="1" s="1"/>
  <c r="M102" i="1"/>
  <c r="W101" i="1"/>
  <c r="V101" i="1"/>
  <c r="M101" i="1"/>
  <c r="V100" i="1"/>
  <c r="W100" i="1" s="1"/>
  <c r="V99" i="1"/>
  <c r="V107" i="1" s="1"/>
  <c r="U97" i="1"/>
  <c r="U96" i="1"/>
  <c r="W95" i="1"/>
  <c r="V95" i="1"/>
  <c r="M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V90" i="1"/>
  <c r="W90" i="1" s="1"/>
  <c r="M90" i="1"/>
  <c r="W89" i="1"/>
  <c r="V89" i="1"/>
  <c r="M89" i="1"/>
  <c r="V88" i="1"/>
  <c r="W88" i="1" s="1"/>
  <c r="M88" i="1"/>
  <c r="W87" i="1"/>
  <c r="V87" i="1"/>
  <c r="V96" i="1" s="1"/>
  <c r="M87" i="1"/>
  <c r="U85" i="1"/>
  <c r="U84" i="1"/>
  <c r="W83" i="1"/>
  <c r="V83" i="1"/>
  <c r="M83" i="1"/>
  <c r="V82" i="1"/>
  <c r="W82" i="1" s="1"/>
  <c r="M82" i="1"/>
  <c r="W81" i="1"/>
  <c r="V81" i="1"/>
  <c r="W80" i="1"/>
  <c r="V80" i="1"/>
  <c r="W79" i="1"/>
  <c r="V79" i="1"/>
  <c r="M79" i="1"/>
  <c r="V78" i="1"/>
  <c r="V84" i="1" s="1"/>
  <c r="U76" i="1"/>
  <c r="U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W63" i="1" s="1"/>
  <c r="M63" i="1"/>
  <c r="W62" i="1"/>
  <c r="V62" i="1"/>
  <c r="M62" i="1"/>
  <c r="V61" i="1"/>
  <c r="W61" i="1" s="1"/>
  <c r="M61" i="1"/>
  <c r="W60" i="1"/>
  <c r="V60" i="1"/>
  <c r="M60" i="1"/>
  <c r="V59" i="1"/>
  <c r="E469" i="1" s="1"/>
  <c r="U56" i="1"/>
  <c r="U55" i="1"/>
  <c r="W54" i="1"/>
  <c r="V54" i="1"/>
  <c r="W53" i="1"/>
  <c r="V53" i="1"/>
  <c r="M53" i="1"/>
  <c r="V52" i="1"/>
  <c r="D469" i="1" s="1"/>
  <c r="M52" i="1"/>
  <c r="U49" i="1"/>
  <c r="U48" i="1"/>
  <c r="V47" i="1"/>
  <c r="V49" i="1" s="1"/>
  <c r="M47" i="1"/>
  <c r="W46" i="1"/>
  <c r="V46" i="1"/>
  <c r="M46" i="1"/>
  <c r="U42" i="1"/>
  <c r="V41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V33" i="1" s="1"/>
  <c r="M27" i="1"/>
  <c r="W26" i="1"/>
  <c r="V26" i="1"/>
  <c r="V32" i="1" s="1"/>
  <c r="M26" i="1"/>
  <c r="U24" i="1"/>
  <c r="U459" i="1" s="1"/>
  <c r="V23" i="1"/>
  <c r="U23" i="1"/>
  <c r="W22" i="1"/>
  <c r="W23" i="1" s="1"/>
  <c r="V22" i="1"/>
  <c r="M22" i="1"/>
  <c r="H10" i="1"/>
  <c r="A9" i="1"/>
  <c r="F10" i="1" s="1"/>
  <c r="D7" i="1"/>
  <c r="N6" i="1"/>
  <c r="M2" i="1"/>
  <c r="W96" i="1" l="1"/>
  <c r="H9" i="1"/>
  <c r="A10" i="1"/>
  <c r="B469" i="1"/>
  <c r="V461" i="1"/>
  <c r="V460" i="1"/>
  <c r="U463" i="1"/>
  <c r="V24" i="1"/>
  <c r="W27" i="1"/>
  <c r="W32" i="1" s="1"/>
  <c r="W35" i="1"/>
  <c r="W37" i="1" s="1"/>
  <c r="V38" i="1"/>
  <c r="C469" i="1"/>
  <c r="W47" i="1"/>
  <c r="W48" i="1" s="1"/>
  <c r="V48" i="1"/>
  <c r="W52" i="1"/>
  <c r="W55" i="1" s="1"/>
  <c r="V56" i="1"/>
  <c r="W59" i="1"/>
  <c r="W75" i="1" s="1"/>
  <c r="V76" i="1"/>
  <c r="W78" i="1"/>
  <c r="W84" i="1" s="1"/>
  <c r="V85" i="1"/>
  <c r="V97" i="1"/>
  <c r="W99" i="1"/>
  <c r="W107" i="1" s="1"/>
  <c r="V108" i="1"/>
  <c r="W110" i="1"/>
  <c r="W115" i="1" s="1"/>
  <c r="V116" i="1"/>
  <c r="F469" i="1"/>
  <c r="W120" i="1"/>
  <c r="W123" i="1" s="1"/>
  <c r="V123" i="1"/>
  <c r="W128" i="1"/>
  <c r="W131" i="1" s="1"/>
  <c r="V131" i="1"/>
  <c r="W135" i="1"/>
  <c r="W143" i="1" s="1"/>
  <c r="V144" i="1"/>
  <c r="I469" i="1"/>
  <c r="W148" i="1"/>
  <c r="W149" i="1" s="1"/>
  <c r="V149" i="1"/>
  <c r="W153" i="1"/>
  <c r="W154" i="1" s="1"/>
  <c r="W157" i="1"/>
  <c r="W161" i="1" s="1"/>
  <c r="V162" i="1"/>
  <c r="V182" i="1"/>
  <c r="V186" i="1"/>
  <c r="V209" i="1"/>
  <c r="W208" i="1"/>
  <c r="W209" i="1" s="1"/>
  <c r="V210" i="1"/>
  <c r="V217" i="1"/>
  <c r="W212" i="1"/>
  <c r="W216" i="1" s="1"/>
  <c r="V216" i="1"/>
  <c r="V226" i="1"/>
  <c r="V233" i="1"/>
  <c r="W228" i="1"/>
  <c r="W232" i="1" s="1"/>
  <c r="V232" i="1"/>
  <c r="V239" i="1"/>
  <c r="W235" i="1"/>
  <c r="W238" i="1" s="1"/>
  <c r="V238" i="1"/>
  <c r="W244" i="1"/>
  <c r="V256" i="1"/>
  <c r="V261" i="1"/>
  <c r="W258" i="1"/>
  <c r="W260" i="1" s="1"/>
  <c r="V272" i="1"/>
  <c r="V271" i="1"/>
  <c r="W292" i="1"/>
  <c r="V297" i="1"/>
  <c r="F9" i="1"/>
  <c r="J9" i="1"/>
  <c r="V55" i="1"/>
  <c r="V463" i="1" s="1"/>
  <c r="V75" i="1"/>
  <c r="V132" i="1"/>
  <c r="V143" i="1"/>
  <c r="W181" i="1"/>
  <c r="V181" i="1"/>
  <c r="V187" i="1"/>
  <c r="J469" i="1"/>
  <c r="V205" i="1"/>
  <c r="W190" i="1"/>
  <c r="W205" i="1" s="1"/>
  <c r="V292" i="1"/>
  <c r="V298" i="1"/>
  <c r="V301" i="1"/>
  <c r="W300" i="1"/>
  <c r="W301" i="1" s="1"/>
  <c r="V302" i="1"/>
  <c r="V305" i="1"/>
  <c r="W304" i="1"/>
  <c r="W305" i="1" s="1"/>
  <c r="V306" i="1"/>
  <c r="N469" i="1"/>
  <c r="V314" i="1"/>
  <c r="W309" i="1"/>
  <c r="W313" i="1" s="1"/>
  <c r="V313" i="1"/>
  <c r="V319" i="1"/>
  <c r="V326" i="1"/>
  <c r="W321" i="1"/>
  <c r="W325" i="1" s="1"/>
  <c r="V325" i="1"/>
  <c r="V337" i="1"/>
  <c r="V353" i="1"/>
  <c r="W339" i="1"/>
  <c r="W352" i="1" s="1"/>
  <c r="V352" i="1"/>
  <c r="V370" i="1"/>
  <c r="V380" i="1"/>
  <c r="V390" i="1"/>
  <c r="W382" i="1"/>
  <c r="W389" i="1" s="1"/>
  <c r="V389" i="1"/>
  <c r="V411" i="1"/>
  <c r="V417" i="1"/>
  <c r="V425" i="1"/>
  <c r="W419" i="1"/>
  <c r="W425" i="1" s="1"/>
  <c r="V426" i="1"/>
  <c r="V431" i="1"/>
  <c r="W428" i="1"/>
  <c r="W430" i="1" s="1"/>
  <c r="V448" i="1"/>
  <c r="V453" i="1"/>
  <c r="W450" i="1"/>
  <c r="W452" i="1" s="1"/>
  <c r="K469" i="1"/>
  <c r="V255" i="1"/>
  <c r="L469" i="1"/>
  <c r="V266" i="1"/>
  <c r="M469" i="1"/>
  <c r="V293" i="1"/>
  <c r="V318" i="1"/>
  <c r="O469" i="1"/>
  <c r="V359" i="1"/>
  <c r="V360" i="1"/>
  <c r="V363" i="1"/>
  <c r="W362" i="1"/>
  <c r="W363" i="1" s="1"/>
  <c r="V364" i="1"/>
  <c r="V369" i="1"/>
  <c r="W366" i="1"/>
  <c r="W369" i="1" s="1"/>
  <c r="P469" i="1"/>
  <c r="Q469" i="1"/>
  <c r="V416" i="1"/>
  <c r="V430" i="1"/>
  <c r="V438" i="1"/>
  <c r="V443" i="1"/>
  <c r="W440" i="1"/>
  <c r="W442" i="1" s="1"/>
  <c r="V447" i="1"/>
  <c r="V452" i="1"/>
  <c r="V336" i="1"/>
  <c r="V379" i="1"/>
  <c r="V412" i="1"/>
  <c r="V437" i="1"/>
  <c r="V458" i="1"/>
  <c r="W464" i="1" l="1"/>
  <c r="V459" i="1"/>
  <c r="V462" i="1"/>
</calcChain>
</file>

<file path=xl/sharedStrings.xml><?xml version="1.0" encoding="utf-8"?>
<sst xmlns="http://schemas.openxmlformats.org/spreadsheetml/2006/main" count="1680" uniqueCount="645">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</sst>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9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626" t="s">
        <v>0</v>
      </c>
      <c r="E1" s="589"/>
      <c r="F1" s="589"/>
      <c r="G1" s="13" t="s">
        <v>1</v>
      </c>
      <c r="H1" s="626" t="s">
        <v>2</v>
      </c>
      <c r="I1" s="589"/>
      <c r="J1" s="589"/>
      <c r="K1" s="589"/>
      <c r="L1" s="589"/>
      <c r="M1" s="589"/>
      <c r="N1" s="589"/>
      <c r="O1" s="627" t="s">
        <v>3</v>
      </c>
      <c r="P1" s="589"/>
      <c r="Q1" s="58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2"/>
      <c r="O2" s="322"/>
      <c r="P2" s="322"/>
      <c r="Q2" s="322"/>
      <c r="R2" s="322"/>
      <c r="S2" s="322"/>
      <c r="T2" s="322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2"/>
      <c r="N3" s="322"/>
      <c r="O3" s="322"/>
      <c r="P3" s="322"/>
      <c r="Q3" s="322"/>
      <c r="R3" s="322"/>
      <c r="S3" s="322"/>
      <c r="T3" s="322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608" t="s">
        <v>8</v>
      </c>
      <c r="B5" s="325"/>
      <c r="C5" s="326"/>
      <c r="D5" s="629"/>
      <c r="E5" s="630"/>
      <c r="F5" s="631" t="s">
        <v>9</v>
      </c>
      <c r="G5" s="326"/>
      <c r="H5" s="629" t="s">
        <v>644</v>
      </c>
      <c r="I5" s="632"/>
      <c r="J5" s="632"/>
      <c r="K5" s="630"/>
      <c r="M5" s="25" t="s">
        <v>10</v>
      </c>
      <c r="N5" s="625">
        <v>45190</v>
      </c>
      <c r="O5" s="603"/>
      <c r="Q5" s="633" t="s">
        <v>11</v>
      </c>
      <c r="R5" s="328"/>
      <c r="S5" s="634" t="s">
        <v>12</v>
      </c>
      <c r="T5" s="603"/>
      <c r="Y5" s="52"/>
      <c r="Z5" s="52"/>
      <c r="AA5" s="52"/>
    </row>
    <row r="6" spans="1:28" s="302" customFormat="1" ht="24" customHeight="1" x14ac:dyDescent="0.2">
      <c r="A6" s="608" t="s">
        <v>13</v>
      </c>
      <c r="B6" s="325"/>
      <c r="C6" s="326"/>
      <c r="D6" s="609" t="s">
        <v>618</v>
      </c>
      <c r="E6" s="610"/>
      <c r="F6" s="610"/>
      <c r="G6" s="610"/>
      <c r="H6" s="610"/>
      <c r="I6" s="610"/>
      <c r="J6" s="610"/>
      <c r="K6" s="603"/>
      <c r="M6" s="25" t="s">
        <v>15</v>
      </c>
      <c r="N6" s="611" t="str">
        <f>IF(N5=0," ",CHOOSE(WEEKDAY(N5,2),"Понедельник","Вторник","Среда","Четверг","Пятница","Суббота","Воскресенье"))</f>
        <v>Четверг</v>
      </c>
      <c r="O6" s="315"/>
      <c r="Q6" s="612" t="s">
        <v>16</v>
      </c>
      <c r="R6" s="328"/>
      <c r="S6" s="613" t="s">
        <v>17</v>
      </c>
      <c r="T6" s="605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618" t="str">
        <f>IFERROR(VLOOKUP(DeliveryAddress,Table,3,0),1)</f>
        <v>4</v>
      </c>
      <c r="E7" s="619"/>
      <c r="F7" s="619"/>
      <c r="G7" s="619"/>
      <c r="H7" s="619"/>
      <c r="I7" s="619"/>
      <c r="J7" s="619"/>
      <c r="K7" s="607"/>
      <c r="M7" s="25"/>
      <c r="N7" s="43"/>
      <c r="O7" s="43"/>
      <c r="Q7" s="322"/>
      <c r="R7" s="328"/>
      <c r="S7" s="614"/>
      <c r="T7" s="615"/>
      <c r="Y7" s="52"/>
      <c r="Z7" s="52"/>
      <c r="AA7" s="52"/>
    </row>
    <row r="8" spans="1:28" s="302" customFormat="1" ht="25.5" customHeight="1" x14ac:dyDescent="0.2">
      <c r="A8" s="620" t="s">
        <v>18</v>
      </c>
      <c r="B8" s="319"/>
      <c r="C8" s="320"/>
      <c r="D8" s="621"/>
      <c r="E8" s="622"/>
      <c r="F8" s="622"/>
      <c r="G8" s="622"/>
      <c r="H8" s="622"/>
      <c r="I8" s="622"/>
      <c r="J8" s="622"/>
      <c r="K8" s="623"/>
      <c r="M8" s="25" t="s">
        <v>19</v>
      </c>
      <c r="N8" s="602">
        <v>0.625</v>
      </c>
      <c r="O8" s="603"/>
      <c r="Q8" s="322"/>
      <c r="R8" s="328"/>
      <c r="S8" s="614"/>
      <c r="T8" s="615"/>
      <c r="Y8" s="52"/>
      <c r="Z8" s="52"/>
      <c r="AA8" s="52"/>
    </row>
    <row r="9" spans="1:28" s="302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599"/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624" t="str">
        <f>IF(AND($A$9="Тип доверенности/получателя при получении в адресе перегруза:",$D$9="Разовая доверенность"),"Введите ФИО","")</f>
        <v/>
      </c>
      <c r="I9" s="600"/>
      <c r="J9" s="6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0"/>
      <c r="M9" s="27" t="s">
        <v>20</v>
      </c>
      <c r="N9" s="625"/>
      <c r="O9" s="603"/>
      <c r="Q9" s="322"/>
      <c r="R9" s="328"/>
      <c r="S9" s="616"/>
      <c r="T9" s="617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601" t="str">
        <f>IFERROR(VLOOKUP($D$10,Proxy,2,FALSE),"")</f>
        <v/>
      </c>
      <c r="I10" s="322"/>
      <c r="J10" s="322"/>
      <c r="K10" s="322"/>
      <c r="M10" s="27" t="s">
        <v>21</v>
      </c>
      <c r="N10" s="602"/>
      <c r="O10" s="603"/>
      <c r="R10" s="25" t="s">
        <v>22</v>
      </c>
      <c r="S10" s="604" t="s">
        <v>23</v>
      </c>
      <c r="T10" s="605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2"/>
      <c r="O11" s="603"/>
      <c r="R11" s="25" t="s">
        <v>26</v>
      </c>
      <c r="S11" s="585" t="s">
        <v>27</v>
      </c>
      <c r="T11" s="586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584" t="s">
        <v>28</v>
      </c>
      <c r="B12" s="325"/>
      <c r="C12" s="325"/>
      <c r="D12" s="325"/>
      <c r="E12" s="325"/>
      <c r="F12" s="325"/>
      <c r="G12" s="325"/>
      <c r="H12" s="325"/>
      <c r="I12" s="325"/>
      <c r="J12" s="325"/>
      <c r="K12" s="326"/>
      <c r="M12" s="25" t="s">
        <v>29</v>
      </c>
      <c r="N12" s="606"/>
      <c r="O12" s="607"/>
      <c r="P12" s="24"/>
      <c r="R12" s="25"/>
      <c r="S12" s="589"/>
      <c r="T12" s="322"/>
      <c r="Y12" s="52"/>
      <c r="Z12" s="52"/>
      <c r="AA12" s="52"/>
    </row>
    <row r="13" spans="1:28" s="302" customFormat="1" ht="23.25" customHeight="1" x14ac:dyDescent="0.2">
      <c r="A13" s="584" t="s">
        <v>30</v>
      </c>
      <c r="B13" s="325"/>
      <c r="C13" s="325"/>
      <c r="D13" s="325"/>
      <c r="E13" s="325"/>
      <c r="F13" s="325"/>
      <c r="G13" s="325"/>
      <c r="H13" s="325"/>
      <c r="I13" s="325"/>
      <c r="J13" s="325"/>
      <c r="K13" s="326"/>
      <c r="L13" s="27"/>
      <c r="M13" s="27" t="s">
        <v>31</v>
      </c>
      <c r="N13" s="585"/>
      <c r="O13" s="586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584" t="s">
        <v>32</v>
      </c>
      <c r="B14" s="325"/>
      <c r="C14" s="325"/>
      <c r="D14" s="325"/>
      <c r="E14" s="325"/>
      <c r="F14" s="325"/>
      <c r="G14" s="325"/>
      <c r="H14" s="325"/>
      <c r="I14" s="325"/>
      <c r="J14" s="325"/>
      <c r="K14" s="326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587" t="s">
        <v>33</v>
      </c>
      <c r="B15" s="325"/>
      <c r="C15" s="325"/>
      <c r="D15" s="325"/>
      <c r="E15" s="325"/>
      <c r="F15" s="325"/>
      <c r="G15" s="325"/>
      <c r="H15" s="325"/>
      <c r="I15" s="325"/>
      <c r="J15" s="325"/>
      <c r="K15" s="326"/>
      <c r="M15" s="588" t="s">
        <v>34</v>
      </c>
      <c r="N15" s="589"/>
      <c r="O15" s="589"/>
      <c r="P15" s="589"/>
      <c r="Q15" s="58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0"/>
      <c r="N16" s="590"/>
      <c r="O16" s="590"/>
      <c r="P16" s="590"/>
      <c r="Q16" s="59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0" t="s">
        <v>35</v>
      </c>
      <c r="B17" s="570" t="s">
        <v>36</v>
      </c>
      <c r="C17" s="592" t="s">
        <v>37</v>
      </c>
      <c r="D17" s="570" t="s">
        <v>38</v>
      </c>
      <c r="E17" s="593"/>
      <c r="F17" s="570" t="s">
        <v>39</v>
      </c>
      <c r="G17" s="570" t="s">
        <v>40</v>
      </c>
      <c r="H17" s="570" t="s">
        <v>41</v>
      </c>
      <c r="I17" s="570" t="s">
        <v>42</v>
      </c>
      <c r="J17" s="570" t="s">
        <v>43</v>
      </c>
      <c r="K17" s="570" t="s">
        <v>44</v>
      </c>
      <c r="L17" s="570" t="s">
        <v>45</v>
      </c>
      <c r="M17" s="570" t="s">
        <v>46</v>
      </c>
      <c r="N17" s="596"/>
      <c r="O17" s="596"/>
      <c r="P17" s="596"/>
      <c r="Q17" s="593"/>
      <c r="R17" s="591" t="s">
        <v>47</v>
      </c>
      <c r="S17" s="326"/>
      <c r="T17" s="570" t="s">
        <v>48</v>
      </c>
      <c r="U17" s="570" t="s">
        <v>49</v>
      </c>
      <c r="V17" s="572" t="s">
        <v>50</v>
      </c>
      <c r="W17" s="570" t="s">
        <v>51</v>
      </c>
      <c r="X17" s="574" t="s">
        <v>52</v>
      </c>
      <c r="Y17" s="574" t="s">
        <v>53</v>
      </c>
      <c r="Z17" s="574" t="s">
        <v>54</v>
      </c>
      <c r="AA17" s="576"/>
      <c r="AB17" s="577"/>
      <c r="AC17" s="581"/>
      <c r="AZ17" s="583" t="s">
        <v>55</v>
      </c>
    </row>
    <row r="18" spans="1:52" ht="14.25" customHeight="1" x14ac:dyDescent="0.2">
      <c r="A18" s="571"/>
      <c r="B18" s="571"/>
      <c r="C18" s="571"/>
      <c r="D18" s="594"/>
      <c r="E18" s="595"/>
      <c r="F18" s="571"/>
      <c r="G18" s="571"/>
      <c r="H18" s="571"/>
      <c r="I18" s="571"/>
      <c r="J18" s="571"/>
      <c r="K18" s="571"/>
      <c r="L18" s="571"/>
      <c r="M18" s="594"/>
      <c r="N18" s="597"/>
      <c r="O18" s="597"/>
      <c r="P18" s="597"/>
      <c r="Q18" s="595"/>
      <c r="R18" s="301" t="s">
        <v>56</v>
      </c>
      <c r="S18" s="301" t="s">
        <v>57</v>
      </c>
      <c r="T18" s="571"/>
      <c r="U18" s="571"/>
      <c r="V18" s="573"/>
      <c r="W18" s="571"/>
      <c r="X18" s="575"/>
      <c r="Y18" s="575"/>
      <c r="Z18" s="578"/>
      <c r="AA18" s="579"/>
      <c r="AB18" s="580"/>
      <c r="AC18" s="582"/>
      <c r="AZ18" s="322"/>
    </row>
    <row r="19" spans="1:52" ht="27.75" customHeight="1" x14ac:dyDescent="0.2">
      <c r="A19" s="337" t="s">
        <v>58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49"/>
      <c r="Y19" s="49"/>
    </row>
    <row r="20" spans="1:52" ht="16.5" customHeight="1" x14ac:dyDescent="0.25">
      <c r="A20" s="331" t="s">
        <v>58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299"/>
      <c r="Y20" s="299"/>
    </row>
    <row r="21" spans="1:52" ht="14.25" customHeight="1" x14ac:dyDescent="0.25">
      <c r="A21" s="332" t="s">
        <v>59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4">
        <v>4607091389258</v>
      </c>
      <c r="E22" s="315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7"/>
      <c r="O22" s="317"/>
      <c r="P22" s="317"/>
      <c r="Q22" s="315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3"/>
      <c r="M23" s="318" t="s">
        <v>64</v>
      </c>
      <c r="N23" s="319"/>
      <c r="O23" s="319"/>
      <c r="P23" s="319"/>
      <c r="Q23" s="319"/>
      <c r="R23" s="319"/>
      <c r="S23" s="320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3"/>
      <c r="M24" s="318" t="s">
        <v>64</v>
      </c>
      <c r="N24" s="319"/>
      <c r="O24" s="319"/>
      <c r="P24" s="319"/>
      <c r="Q24" s="319"/>
      <c r="R24" s="319"/>
      <c r="S24" s="320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32" t="s">
        <v>66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4">
        <v>4607091383881</v>
      </c>
      <c r="E26" s="315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7"/>
      <c r="O26" s="317"/>
      <c r="P26" s="317"/>
      <c r="Q26" s="315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4">
        <v>4607091388237</v>
      </c>
      <c r="E27" s="315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7"/>
      <c r="O27" s="317"/>
      <c r="P27" s="317"/>
      <c r="Q27" s="315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4">
        <v>4607091383935</v>
      </c>
      <c r="E28" s="315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7"/>
      <c r="O28" s="317"/>
      <c r="P28" s="317"/>
      <c r="Q28" s="315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4">
        <v>4680115881853</v>
      </c>
      <c r="E29" s="315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7"/>
      <c r="O29" s="317"/>
      <c r="P29" s="317"/>
      <c r="Q29" s="315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4">
        <v>4607091383911</v>
      </c>
      <c r="E30" s="315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7"/>
      <c r="O30" s="317"/>
      <c r="P30" s="317"/>
      <c r="Q30" s="315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4">
        <v>4607091388244</v>
      </c>
      <c r="E31" s="315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56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7"/>
      <c r="O31" s="317"/>
      <c r="P31" s="317"/>
      <c r="Q31" s="315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3"/>
      <c r="M32" s="318" t="s">
        <v>64</v>
      </c>
      <c r="N32" s="319"/>
      <c r="O32" s="319"/>
      <c r="P32" s="319"/>
      <c r="Q32" s="319"/>
      <c r="R32" s="319"/>
      <c r="S32" s="320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3"/>
      <c r="M33" s="318" t="s">
        <v>64</v>
      </c>
      <c r="N33" s="319"/>
      <c r="O33" s="319"/>
      <c r="P33" s="319"/>
      <c r="Q33" s="319"/>
      <c r="R33" s="319"/>
      <c r="S33" s="320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32" t="s">
        <v>79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4">
        <v>4607091388503</v>
      </c>
      <c r="E35" s="315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5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7"/>
      <c r="O35" s="317"/>
      <c r="P35" s="317"/>
      <c r="Q35" s="315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4">
        <v>4680115880139</v>
      </c>
      <c r="E36" s="315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563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7"/>
      <c r="O36" s="317"/>
      <c r="P36" s="317"/>
      <c r="Q36" s="315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1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3"/>
      <c r="M37" s="318" t="s">
        <v>64</v>
      </c>
      <c r="N37" s="319"/>
      <c r="O37" s="319"/>
      <c r="P37" s="319"/>
      <c r="Q37" s="319"/>
      <c r="R37" s="319"/>
      <c r="S37" s="320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22"/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3"/>
      <c r="M38" s="318" t="s">
        <v>64</v>
      </c>
      <c r="N38" s="319"/>
      <c r="O38" s="319"/>
      <c r="P38" s="319"/>
      <c r="Q38" s="319"/>
      <c r="R38" s="319"/>
      <c r="S38" s="320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32" t="s">
        <v>87</v>
      </c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22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4">
        <v>4607091388282</v>
      </c>
      <c r="E40" s="315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7"/>
      <c r="O40" s="317"/>
      <c r="P40" s="317"/>
      <c r="Q40" s="315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1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3"/>
      <c r="M41" s="318" t="s">
        <v>64</v>
      </c>
      <c r="N41" s="319"/>
      <c r="O41" s="319"/>
      <c r="P41" s="319"/>
      <c r="Q41" s="319"/>
      <c r="R41" s="319"/>
      <c r="S41" s="320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22"/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3"/>
      <c r="M42" s="318" t="s">
        <v>64</v>
      </c>
      <c r="N42" s="319"/>
      <c r="O42" s="319"/>
      <c r="P42" s="319"/>
      <c r="Q42" s="319"/>
      <c r="R42" s="319"/>
      <c r="S42" s="320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37" t="s">
        <v>91</v>
      </c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49"/>
      <c r="Y43" s="49"/>
    </row>
    <row r="44" spans="1:52" ht="16.5" customHeight="1" x14ac:dyDescent="0.25">
      <c r="A44" s="331" t="s">
        <v>92</v>
      </c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299"/>
      <c r="Y44" s="299"/>
    </row>
    <row r="45" spans="1:52" ht="14.25" customHeight="1" x14ac:dyDescent="0.25">
      <c r="A45" s="332" t="s">
        <v>93</v>
      </c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2"/>
      <c r="P45" s="322"/>
      <c r="Q45" s="322"/>
      <c r="R45" s="322"/>
      <c r="S45" s="322"/>
      <c r="T45" s="322"/>
      <c r="U45" s="322"/>
      <c r="V45" s="322"/>
      <c r="W45" s="322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4">
        <v>4680115881440</v>
      </c>
      <c r="E46" s="315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5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7"/>
      <c r="O46" s="317"/>
      <c r="P46" s="317"/>
      <c r="Q46" s="315"/>
      <c r="R46" s="35"/>
      <c r="S46" s="35"/>
      <c r="T46" s="36" t="s">
        <v>63</v>
      </c>
      <c r="U46" s="304">
        <v>60</v>
      </c>
      <c r="V46" s="305">
        <f>IFERROR(IF(U46="",0,CEILING((U46/$H46),1)*$H46),"")</f>
        <v>64.800000000000011</v>
      </c>
      <c r="W46" s="37">
        <f>IFERROR(IF(V46=0,"",ROUNDUP(V46/H46,0)*0.02175),"")</f>
        <v>0.1305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4">
        <v>4680115881433</v>
      </c>
      <c r="E47" s="315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5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7"/>
      <c r="O47" s="317"/>
      <c r="P47" s="317"/>
      <c r="Q47" s="315"/>
      <c r="R47" s="35"/>
      <c r="S47" s="35"/>
      <c r="T47" s="36" t="s">
        <v>63</v>
      </c>
      <c r="U47" s="304">
        <v>0</v>
      </c>
      <c r="V47" s="305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1"/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3"/>
      <c r="M48" s="318" t="s">
        <v>64</v>
      </c>
      <c r="N48" s="319"/>
      <c r="O48" s="319"/>
      <c r="P48" s="319"/>
      <c r="Q48" s="319"/>
      <c r="R48" s="319"/>
      <c r="S48" s="320"/>
      <c r="T48" s="38" t="s">
        <v>65</v>
      </c>
      <c r="U48" s="306">
        <f>IFERROR(U46/H46,"0")+IFERROR(U47/H47,"0")</f>
        <v>5.5555555555555554</v>
      </c>
      <c r="V48" s="306">
        <f>IFERROR(V46/H46,"0")+IFERROR(V47/H47,"0")</f>
        <v>6.0000000000000009</v>
      </c>
      <c r="W48" s="306">
        <f>IFERROR(IF(W46="",0,W46),"0")+IFERROR(IF(W47="",0,W47),"0")</f>
        <v>0.1305</v>
      </c>
      <c r="X48" s="307"/>
      <c r="Y48" s="307"/>
    </row>
    <row r="49" spans="1:52" x14ac:dyDescent="0.2">
      <c r="A49" s="322"/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3"/>
      <c r="M49" s="318" t="s">
        <v>64</v>
      </c>
      <c r="N49" s="319"/>
      <c r="O49" s="319"/>
      <c r="P49" s="319"/>
      <c r="Q49" s="319"/>
      <c r="R49" s="319"/>
      <c r="S49" s="320"/>
      <c r="T49" s="38" t="s">
        <v>63</v>
      </c>
      <c r="U49" s="306">
        <f>IFERROR(SUM(U46:U47),"0")</f>
        <v>60</v>
      </c>
      <c r="V49" s="306">
        <f>IFERROR(SUM(V46:V47),"0")</f>
        <v>64.800000000000011</v>
      </c>
      <c r="W49" s="38"/>
      <c r="X49" s="307"/>
      <c r="Y49" s="307"/>
    </row>
    <row r="50" spans="1:52" ht="16.5" customHeight="1" x14ac:dyDescent="0.25">
      <c r="A50" s="331" t="s">
        <v>99</v>
      </c>
      <c r="B50" s="322"/>
      <c r="C50" s="322"/>
      <c r="D50" s="322"/>
      <c r="E50" s="322"/>
      <c r="F50" s="322"/>
      <c r="G50" s="322"/>
      <c r="H50" s="322"/>
      <c r="I50" s="322"/>
      <c r="J50" s="322"/>
      <c r="K50" s="322"/>
      <c r="L50" s="322"/>
      <c r="M50" s="322"/>
      <c r="N50" s="322"/>
      <c r="O50" s="322"/>
      <c r="P50" s="322"/>
      <c r="Q50" s="322"/>
      <c r="R50" s="322"/>
      <c r="S50" s="322"/>
      <c r="T50" s="322"/>
      <c r="U50" s="322"/>
      <c r="V50" s="322"/>
      <c r="W50" s="322"/>
      <c r="X50" s="299"/>
      <c r="Y50" s="299"/>
    </row>
    <row r="51" spans="1:52" ht="14.25" customHeight="1" x14ac:dyDescent="0.25">
      <c r="A51" s="332" t="s">
        <v>100</v>
      </c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2"/>
      <c r="N51" s="322"/>
      <c r="O51" s="322"/>
      <c r="P51" s="322"/>
      <c r="Q51" s="322"/>
      <c r="R51" s="322"/>
      <c r="S51" s="322"/>
      <c r="T51" s="322"/>
      <c r="U51" s="322"/>
      <c r="V51" s="322"/>
      <c r="W51" s="322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4">
        <v>4680115881426</v>
      </c>
      <c r="E52" s="315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7"/>
      <c r="O52" s="317"/>
      <c r="P52" s="317"/>
      <c r="Q52" s="315"/>
      <c r="R52" s="35"/>
      <c r="S52" s="35"/>
      <c r="T52" s="36" t="s">
        <v>63</v>
      </c>
      <c r="U52" s="304">
        <v>0</v>
      </c>
      <c r="V52" s="305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4">
        <v>4680115881419</v>
      </c>
      <c r="E53" s="315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7"/>
      <c r="O53" s="317"/>
      <c r="P53" s="317"/>
      <c r="Q53" s="315"/>
      <c r="R53" s="35"/>
      <c r="S53" s="35"/>
      <c r="T53" s="36" t="s">
        <v>63</v>
      </c>
      <c r="U53" s="304">
        <v>0</v>
      </c>
      <c r="V53" s="305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4">
        <v>4680115881525</v>
      </c>
      <c r="E54" s="315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557" t="s">
        <v>107</v>
      </c>
      <c r="N54" s="317"/>
      <c r="O54" s="317"/>
      <c r="P54" s="317"/>
      <c r="Q54" s="315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1"/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3"/>
      <c r="M55" s="318" t="s">
        <v>64</v>
      </c>
      <c r="N55" s="319"/>
      <c r="O55" s="319"/>
      <c r="P55" s="319"/>
      <c r="Q55" s="319"/>
      <c r="R55" s="319"/>
      <c r="S55" s="320"/>
      <c r="T55" s="38" t="s">
        <v>65</v>
      </c>
      <c r="U55" s="306">
        <f>IFERROR(U52/H52,"0")+IFERROR(U53/H53,"0")+IFERROR(U54/H54,"0")</f>
        <v>0</v>
      </c>
      <c r="V55" s="306">
        <f>IFERROR(V52/H52,"0")+IFERROR(V53/H53,"0")+IFERROR(V54/H54,"0")</f>
        <v>0</v>
      </c>
      <c r="W55" s="306">
        <f>IFERROR(IF(W52="",0,W52),"0")+IFERROR(IF(W53="",0,W53),"0")+IFERROR(IF(W54="",0,W54),"0")</f>
        <v>0</v>
      </c>
      <c r="X55" s="307"/>
      <c r="Y55" s="307"/>
    </row>
    <row r="56" spans="1:52" x14ac:dyDescent="0.2">
      <c r="A56" s="322"/>
      <c r="B56" s="322"/>
      <c r="C56" s="322"/>
      <c r="D56" s="322"/>
      <c r="E56" s="322"/>
      <c r="F56" s="322"/>
      <c r="G56" s="322"/>
      <c r="H56" s="322"/>
      <c r="I56" s="322"/>
      <c r="J56" s="322"/>
      <c r="K56" s="322"/>
      <c r="L56" s="323"/>
      <c r="M56" s="318" t="s">
        <v>64</v>
      </c>
      <c r="N56" s="319"/>
      <c r="O56" s="319"/>
      <c r="P56" s="319"/>
      <c r="Q56" s="319"/>
      <c r="R56" s="319"/>
      <c r="S56" s="320"/>
      <c r="T56" s="38" t="s">
        <v>63</v>
      </c>
      <c r="U56" s="306">
        <f>IFERROR(SUM(U52:U54),"0")</f>
        <v>0</v>
      </c>
      <c r="V56" s="306">
        <f>IFERROR(SUM(V52:V54),"0")</f>
        <v>0</v>
      </c>
      <c r="W56" s="38"/>
      <c r="X56" s="307"/>
      <c r="Y56" s="307"/>
    </row>
    <row r="57" spans="1:52" ht="16.5" customHeight="1" x14ac:dyDescent="0.25">
      <c r="A57" s="331" t="s">
        <v>91</v>
      </c>
      <c r="B57" s="322"/>
      <c r="C57" s="322"/>
      <c r="D57" s="322"/>
      <c r="E57" s="322"/>
      <c r="F57" s="322"/>
      <c r="G57" s="322"/>
      <c r="H57" s="322"/>
      <c r="I57" s="322"/>
      <c r="J57" s="322"/>
      <c r="K57" s="322"/>
      <c r="L57" s="322"/>
      <c r="M57" s="322"/>
      <c r="N57" s="322"/>
      <c r="O57" s="322"/>
      <c r="P57" s="322"/>
      <c r="Q57" s="322"/>
      <c r="R57" s="322"/>
      <c r="S57" s="322"/>
      <c r="T57" s="322"/>
      <c r="U57" s="322"/>
      <c r="V57" s="322"/>
      <c r="W57" s="322"/>
      <c r="X57" s="299"/>
      <c r="Y57" s="299"/>
    </row>
    <row r="58" spans="1:52" ht="14.25" customHeight="1" x14ac:dyDescent="0.25">
      <c r="A58" s="332" t="s">
        <v>100</v>
      </c>
      <c r="B58" s="322"/>
      <c r="C58" s="322"/>
      <c r="D58" s="322"/>
      <c r="E58" s="322"/>
      <c r="F58" s="322"/>
      <c r="G58" s="322"/>
      <c r="H58" s="322"/>
      <c r="I58" s="322"/>
      <c r="J58" s="322"/>
      <c r="K58" s="322"/>
      <c r="L58" s="322"/>
      <c r="M58" s="322"/>
      <c r="N58" s="322"/>
      <c r="O58" s="322"/>
      <c r="P58" s="322"/>
      <c r="Q58" s="322"/>
      <c r="R58" s="322"/>
      <c r="S58" s="322"/>
      <c r="T58" s="322"/>
      <c r="U58" s="322"/>
      <c r="V58" s="322"/>
      <c r="W58" s="322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14">
        <v>4607091382945</v>
      </c>
      <c r="E59" s="315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551" t="s">
        <v>110</v>
      </c>
      <c r="N59" s="317"/>
      <c r="O59" s="317"/>
      <c r="P59" s="317"/>
      <c r="Q59" s="315"/>
      <c r="R59" s="35"/>
      <c r="S59" s="35"/>
      <c r="T59" s="36" t="s">
        <v>63</v>
      </c>
      <c r="U59" s="304">
        <v>20</v>
      </c>
      <c r="V59" s="305">
        <f t="shared" ref="V59:V74" si="2">IFERROR(IF(U59="",0,CEILING((U59/$H59),1)*$H59),"")</f>
        <v>22.4</v>
      </c>
      <c r="W59" s="37">
        <f>IFERROR(IF(V59=0,"",ROUNDUP(V59/H59,0)*0.02175),"")</f>
        <v>4.3499999999999997E-2</v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14">
        <v>4607091385670</v>
      </c>
      <c r="E60" s="315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7"/>
      <c r="O60" s="317"/>
      <c r="P60" s="317"/>
      <c r="Q60" s="315"/>
      <c r="R60" s="35"/>
      <c r="S60" s="35"/>
      <c r="T60" s="36" t="s">
        <v>63</v>
      </c>
      <c r="U60" s="304">
        <v>30</v>
      </c>
      <c r="V60" s="305">
        <f t="shared" si="2"/>
        <v>32.400000000000006</v>
      </c>
      <c r="W60" s="37">
        <f>IFERROR(IF(V60=0,"",ROUNDUP(V60/H60,0)*0.02175),"")</f>
        <v>6.5250000000000002E-2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14">
        <v>4680115881327</v>
      </c>
      <c r="E61" s="315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7"/>
      <c r="O61" s="317"/>
      <c r="P61" s="317"/>
      <c r="Q61" s="315"/>
      <c r="R61" s="35"/>
      <c r="S61" s="35"/>
      <c r="T61" s="36" t="s">
        <v>63</v>
      </c>
      <c r="U61" s="304">
        <v>0</v>
      </c>
      <c r="V61" s="305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14">
        <v>4607091388312</v>
      </c>
      <c r="E62" s="315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7"/>
      <c r="O62" s="317"/>
      <c r="P62" s="317"/>
      <c r="Q62" s="315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14">
        <v>4680115882133</v>
      </c>
      <c r="E63" s="315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7"/>
      <c r="O63" s="317"/>
      <c r="P63" s="317"/>
      <c r="Q63" s="315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14">
        <v>4607091382952</v>
      </c>
      <c r="E64" s="315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5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7"/>
      <c r="O64" s="317"/>
      <c r="P64" s="317"/>
      <c r="Q64" s="315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4301011565</v>
      </c>
      <c r="D65" s="314">
        <v>4680115882539</v>
      </c>
      <c r="E65" s="315"/>
      <c r="F65" s="303">
        <v>0.37</v>
      </c>
      <c r="G65" s="33">
        <v>10</v>
      </c>
      <c r="H65" s="303">
        <v>3.7</v>
      </c>
      <c r="I65" s="303">
        <v>3.94</v>
      </c>
      <c r="J65" s="33">
        <v>120</v>
      </c>
      <c r="K65" s="34" t="s">
        <v>124</v>
      </c>
      <c r="L65" s="33">
        <v>50</v>
      </c>
      <c r="M65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7"/>
      <c r="O65" s="317"/>
      <c r="P65" s="317"/>
      <c r="Q65" s="315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4301011382</v>
      </c>
      <c r="D66" s="314">
        <v>4607091385687</v>
      </c>
      <c r="E66" s="315"/>
      <c r="F66" s="303">
        <v>0.4</v>
      </c>
      <c r="G66" s="33">
        <v>10</v>
      </c>
      <c r="H66" s="303">
        <v>4</v>
      </c>
      <c r="I66" s="303">
        <v>4.24</v>
      </c>
      <c r="J66" s="33">
        <v>120</v>
      </c>
      <c r="K66" s="34" t="s">
        <v>124</v>
      </c>
      <c r="L66" s="33">
        <v>50</v>
      </c>
      <c r="M66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17"/>
      <c r="O66" s="317"/>
      <c r="P66" s="317"/>
      <c r="Q66" s="315"/>
      <c r="R66" s="35"/>
      <c r="S66" s="35"/>
      <c r="T66" s="36" t="s">
        <v>63</v>
      </c>
      <c r="U66" s="304">
        <v>16</v>
      </c>
      <c r="V66" s="305">
        <f t="shared" si="2"/>
        <v>16</v>
      </c>
      <c r="W66" s="37">
        <f t="shared" si="3"/>
        <v>3.7479999999999999E-2</v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14">
        <v>4607091384604</v>
      </c>
      <c r="E67" s="315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7"/>
      <c r="O67" s="317"/>
      <c r="P67" s="317"/>
      <c r="Q67" s="315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14">
        <v>4680115880283</v>
      </c>
      <c r="E68" s="315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7"/>
      <c r="O68" s="317"/>
      <c r="P68" s="317"/>
      <c r="Q68" s="315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14">
        <v>4680115881518</v>
      </c>
      <c r="E69" s="315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5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7"/>
      <c r="O69" s="317"/>
      <c r="P69" s="317"/>
      <c r="Q69" s="315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14">
        <v>4680115881303</v>
      </c>
      <c r="E70" s="315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7"/>
      <c r="O70" s="317"/>
      <c r="P70" s="317"/>
      <c r="Q70" s="315"/>
      <c r="R70" s="35"/>
      <c r="S70" s="35"/>
      <c r="T70" s="36" t="s">
        <v>63</v>
      </c>
      <c r="U70" s="304">
        <v>0</v>
      </c>
      <c r="V70" s="305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14">
        <v>4607091388466</v>
      </c>
      <c r="E71" s="315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7"/>
      <c r="O71" s="317"/>
      <c r="P71" s="317"/>
      <c r="Q71" s="315"/>
      <c r="R71" s="35"/>
      <c r="S71" s="35"/>
      <c r="T71" s="36" t="s">
        <v>63</v>
      </c>
      <c r="U71" s="304">
        <v>0</v>
      </c>
      <c r="V71" s="305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14">
        <v>4680115880269</v>
      </c>
      <c r="E72" s="315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7"/>
      <c r="O72" s="317"/>
      <c r="P72" s="317"/>
      <c r="Q72" s="315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14">
        <v>4680115880429</v>
      </c>
      <c r="E73" s="315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5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7"/>
      <c r="O73" s="317"/>
      <c r="P73" s="317"/>
      <c r="Q73" s="315"/>
      <c r="R73" s="35"/>
      <c r="S73" s="35"/>
      <c r="T73" s="36" t="s">
        <v>63</v>
      </c>
      <c r="U73" s="304">
        <v>0</v>
      </c>
      <c r="V73" s="305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14">
        <v>4680115881457</v>
      </c>
      <c r="E74" s="315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7"/>
      <c r="O74" s="317"/>
      <c r="P74" s="317"/>
      <c r="Q74" s="315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1"/>
      <c r="B75" s="322"/>
      <c r="C75" s="322"/>
      <c r="D75" s="322"/>
      <c r="E75" s="322"/>
      <c r="F75" s="322"/>
      <c r="G75" s="322"/>
      <c r="H75" s="322"/>
      <c r="I75" s="322"/>
      <c r="J75" s="322"/>
      <c r="K75" s="322"/>
      <c r="L75" s="323"/>
      <c r="M75" s="318" t="s">
        <v>64</v>
      </c>
      <c r="N75" s="319"/>
      <c r="O75" s="319"/>
      <c r="P75" s="319"/>
      <c r="Q75" s="319"/>
      <c r="R75" s="319"/>
      <c r="S75" s="320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8.5634920634920633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9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0.14623</v>
      </c>
      <c r="X75" s="307"/>
      <c r="Y75" s="307"/>
    </row>
    <row r="76" spans="1:52" x14ac:dyDescent="0.2">
      <c r="A76" s="322"/>
      <c r="B76" s="322"/>
      <c r="C76" s="322"/>
      <c r="D76" s="322"/>
      <c r="E76" s="322"/>
      <c r="F76" s="322"/>
      <c r="G76" s="322"/>
      <c r="H76" s="322"/>
      <c r="I76" s="322"/>
      <c r="J76" s="322"/>
      <c r="K76" s="322"/>
      <c r="L76" s="323"/>
      <c r="M76" s="318" t="s">
        <v>64</v>
      </c>
      <c r="N76" s="319"/>
      <c r="O76" s="319"/>
      <c r="P76" s="319"/>
      <c r="Q76" s="319"/>
      <c r="R76" s="319"/>
      <c r="S76" s="320"/>
      <c r="T76" s="38" t="s">
        <v>63</v>
      </c>
      <c r="U76" s="306">
        <f>IFERROR(SUM(U59:U74),"0")</f>
        <v>66</v>
      </c>
      <c r="V76" s="306">
        <f>IFERROR(SUM(V59:V74),"0")</f>
        <v>70.800000000000011</v>
      </c>
      <c r="W76" s="38"/>
      <c r="X76" s="307"/>
      <c r="Y76" s="307"/>
    </row>
    <row r="77" spans="1:52" ht="14.25" customHeight="1" x14ac:dyDescent="0.25">
      <c r="A77" s="332" t="s">
        <v>93</v>
      </c>
      <c r="B77" s="322"/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2"/>
      <c r="N77" s="322"/>
      <c r="O77" s="322"/>
      <c r="P77" s="322"/>
      <c r="Q77" s="322"/>
      <c r="R77" s="322"/>
      <c r="S77" s="322"/>
      <c r="T77" s="322"/>
      <c r="U77" s="322"/>
      <c r="V77" s="322"/>
      <c r="W77" s="322"/>
      <c r="X77" s="300"/>
      <c r="Y77" s="300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14">
        <v>4607091384789</v>
      </c>
      <c r="E78" s="315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540" t="s">
        <v>145</v>
      </c>
      <c r="N78" s="317"/>
      <c r="O78" s="317"/>
      <c r="P78" s="317"/>
      <c r="Q78" s="315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14">
        <v>4680115881488</v>
      </c>
      <c r="E79" s="315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17"/>
      <c r="O79" s="317"/>
      <c r="P79" s="317"/>
      <c r="Q79" s="315"/>
      <c r="R79" s="35"/>
      <c r="S79" s="35"/>
      <c r="T79" s="36" t="s">
        <v>63</v>
      </c>
      <c r="U79" s="304">
        <v>30</v>
      </c>
      <c r="V79" s="305">
        <f t="shared" si="4"/>
        <v>32.400000000000006</v>
      </c>
      <c r="W79" s="37">
        <f>IFERROR(IF(V79=0,"",ROUNDUP(V79/H79,0)*0.02175),"")</f>
        <v>6.5250000000000002E-2</v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14">
        <v>4607091384765</v>
      </c>
      <c r="E80" s="315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534" t="s">
        <v>150</v>
      </c>
      <c r="N80" s="317"/>
      <c r="O80" s="317"/>
      <c r="P80" s="317"/>
      <c r="Q80" s="315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14">
        <v>4680115882775</v>
      </c>
      <c r="E81" s="315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535" t="s">
        <v>153</v>
      </c>
      <c r="N81" s="317"/>
      <c r="O81" s="317"/>
      <c r="P81" s="317"/>
      <c r="Q81" s="315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14">
        <v>4680115880658</v>
      </c>
      <c r="E82" s="315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17"/>
      <c r="O82" s="317"/>
      <c r="P82" s="317"/>
      <c r="Q82" s="315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14">
        <v>4607091381962</v>
      </c>
      <c r="E83" s="315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17"/>
      <c r="O83" s="317"/>
      <c r="P83" s="317"/>
      <c r="Q83" s="315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21"/>
      <c r="B84" s="322"/>
      <c r="C84" s="322"/>
      <c r="D84" s="322"/>
      <c r="E84" s="322"/>
      <c r="F84" s="322"/>
      <c r="G84" s="322"/>
      <c r="H84" s="322"/>
      <c r="I84" s="322"/>
      <c r="J84" s="322"/>
      <c r="K84" s="322"/>
      <c r="L84" s="323"/>
      <c r="M84" s="318" t="s">
        <v>64</v>
      </c>
      <c r="N84" s="319"/>
      <c r="O84" s="319"/>
      <c r="P84" s="319"/>
      <c r="Q84" s="319"/>
      <c r="R84" s="319"/>
      <c r="S84" s="320"/>
      <c r="T84" s="38" t="s">
        <v>65</v>
      </c>
      <c r="U84" s="306">
        <f>IFERROR(U78/H78,"0")+IFERROR(U79/H79,"0")+IFERROR(U80/H80,"0")+IFERROR(U81/H81,"0")+IFERROR(U82/H82,"0")+IFERROR(U83/H83,"0")</f>
        <v>2.7777777777777777</v>
      </c>
      <c r="V84" s="306">
        <f>IFERROR(V78/H78,"0")+IFERROR(V79/H79,"0")+IFERROR(V80/H80,"0")+IFERROR(V81/H81,"0")+IFERROR(V82/H82,"0")+IFERROR(V83/H83,"0")</f>
        <v>3.0000000000000004</v>
      </c>
      <c r="W84" s="306">
        <f>IFERROR(IF(W78="",0,W78),"0")+IFERROR(IF(W79="",0,W79),"0")+IFERROR(IF(W80="",0,W80),"0")+IFERROR(IF(W81="",0,W81),"0")+IFERROR(IF(W82="",0,W82),"0")+IFERROR(IF(W83="",0,W83),"0")</f>
        <v>6.5250000000000002E-2</v>
      </c>
      <c r="X84" s="307"/>
      <c r="Y84" s="307"/>
    </row>
    <row r="85" spans="1:52" x14ac:dyDescent="0.2">
      <c r="A85" s="322"/>
      <c r="B85" s="322"/>
      <c r="C85" s="322"/>
      <c r="D85" s="322"/>
      <c r="E85" s="322"/>
      <c r="F85" s="322"/>
      <c r="G85" s="322"/>
      <c r="H85" s="322"/>
      <c r="I85" s="322"/>
      <c r="J85" s="322"/>
      <c r="K85" s="322"/>
      <c r="L85" s="323"/>
      <c r="M85" s="318" t="s">
        <v>64</v>
      </c>
      <c r="N85" s="319"/>
      <c r="O85" s="319"/>
      <c r="P85" s="319"/>
      <c r="Q85" s="319"/>
      <c r="R85" s="319"/>
      <c r="S85" s="320"/>
      <c r="T85" s="38" t="s">
        <v>63</v>
      </c>
      <c r="U85" s="306">
        <f>IFERROR(SUM(U78:U83),"0")</f>
        <v>30</v>
      </c>
      <c r="V85" s="306">
        <f>IFERROR(SUM(V78:V83),"0")</f>
        <v>32.400000000000006</v>
      </c>
      <c r="W85" s="38"/>
      <c r="X85" s="307"/>
      <c r="Y85" s="307"/>
    </row>
    <row r="86" spans="1:52" ht="14.25" customHeight="1" x14ac:dyDescent="0.25">
      <c r="A86" s="332" t="s">
        <v>59</v>
      </c>
      <c r="B86" s="322"/>
      <c r="C86" s="322"/>
      <c r="D86" s="322"/>
      <c r="E86" s="322"/>
      <c r="F86" s="322"/>
      <c r="G86" s="322"/>
      <c r="H86" s="322"/>
      <c r="I86" s="322"/>
      <c r="J86" s="322"/>
      <c r="K86" s="322"/>
      <c r="L86" s="322"/>
      <c r="M86" s="322"/>
      <c r="N86" s="322"/>
      <c r="O86" s="322"/>
      <c r="P86" s="322"/>
      <c r="Q86" s="322"/>
      <c r="R86" s="322"/>
      <c r="S86" s="322"/>
      <c r="T86" s="322"/>
      <c r="U86" s="322"/>
      <c r="V86" s="322"/>
      <c r="W86" s="322"/>
      <c r="X86" s="300"/>
      <c r="Y86" s="300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14">
        <v>4607091387667</v>
      </c>
      <c r="E87" s="315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17"/>
      <c r="O87" s="317"/>
      <c r="P87" s="317"/>
      <c r="Q87" s="315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14">
        <v>4607091387636</v>
      </c>
      <c r="E88" s="315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17"/>
      <c r="O88" s="317"/>
      <c r="P88" s="317"/>
      <c r="Q88" s="315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14">
        <v>4607091384727</v>
      </c>
      <c r="E89" s="315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17"/>
      <c r="O89" s="317"/>
      <c r="P89" s="317"/>
      <c r="Q89" s="315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14">
        <v>4607091386745</v>
      </c>
      <c r="E90" s="315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17"/>
      <c r="O90" s="317"/>
      <c r="P90" s="317"/>
      <c r="Q90" s="315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14">
        <v>4607091382426</v>
      </c>
      <c r="E91" s="315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17"/>
      <c r="O91" s="317"/>
      <c r="P91" s="317"/>
      <c r="Q91" s="315"/>
      <c r="R91" s="35"/>
      <c r="S91" s="35"/>
      <c r="T91" s="36" t="s">
        <v>63</v>
      </c>
      <c r="U91" s="304">
        <v>18</v>
      </c>
      <c r="V91" s="305">
        <f t="shared" si="5"/>
        <v>18</v>
      </c>
      <c r="W91" s="37">
        <f>IFERROR(IF(V91=0,"",ROUNDUP(V91/H91,0)*0.02175),"")</f>
        <v>4.3499999999999997E-2</v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14">
        <v>4607091386547</v>
      </c>
      <c r="E92" s="315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17"/>
      <c r="O92" s="317"/>
      <c r="P92" s="317"/>
      <c r="Q92" s="315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14">
        <v>4607091384703</v>
      </c>
      <c r="E93" s="315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17"/>
      <c r="O93" s="317"/>
      <c r="P93" s="317"/>
      <c r="Q93" s="315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14">
        <v>4607091384734</v>
      </c>
      <c r="E94" s="315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17"/>
      <c r="O94" s="317"/>
      <c r="P94" s="317"/>
      <c r="Q94" s="315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14">
        <v>4607091382464</v>
      </c>
      <c r="E95" s="315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17"/>
      <c r="O95" s="317"/>
      <c r="P95" s="317"/>
      <c r="Q95" s="315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21"/>
      <c r="B96" s="322"/>
      <c r="C96" s="322"/>
      <c r="D96" s="322"/>
      <c r="E96" s="322"/>
      <c r="F96" s="322"/>
      <c r="G96" s="322"/>
      <c r="H96" s="322"/>
      <c r="I96" s="322"/>
      <c r="J96" s="322"/>
      <c r="K96" s="322"/>
      <c r="L96" s="323"/>
      <c r="M96" s="318" t="s">
        <v>64</v>
      </c>
      <c r="N96" s="319"/>
      <c r="O96" s="319"/>
      <c r="P96" s="319"/>
      <c r="Q96" s="319"/>
      <c r="R96" s="319"/>
      <c r="S96" s="320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2</v>
      </c>
      <c r="V96" s="306">
        <f>IFERROR(V87/H87,"0")+IFERROR(V88/H88,"0")+IFERROR(V89/H89,"0")+IFERROR(V90/H90,"0")+IFERROR(V91/H91,"0")+IFERROR(V92/H92,"0")+IFERROR(V93/H93,"0")+IFERROR(V94/H94,"0")+IFERROR(V95/H95,"0")</f>
        <v>2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4.3499999999999997E-2</v>
      </c>
      <c r="X96" s="307"/>
      <c r="Y96" s="307"/>
    </row>
    <row r="97" spans="1:52" x14ac:dyDescent="0.2">
      <c r="A97" s="322"/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3"/>
      <c r="M97" s="318" t="s">
        <v>64</v>
      </c>
      <c r="N97" s="319"/>
      <c r="O97" s="319"/>
      <c r="P97" s="319"/>
      <c r="Q97" s="319"/>
      <c r="R97" s="319"/>
      <c r="S97" s="320"/>
      <c r="T97" s="38" t="s">
        <v>63</v>
      </c>
      <c r="U97" s="306">
        <f>IFERROR(SUM(U87:U95),"0")</f>
        <v>18</v>
      </c>
      <c r="V97" s="306">
        <f>IFERROR(SUM(V87:V95),"0")</f>
        <v>18</v>
      </c>
      <c r="W97" s="38"/>
      <c r="X97" s="307"/>
      <c r="Y97" s="307"/>
    </row>
    <row r="98" spans="1:52" ht="14.25" customHeight="1" x14ac:dyDescent="0.25">
      <c r="A98" s="332" t="s">
        <v>66</v>
      </c>
      <c r="B98" s="322"/>
      <c r="C98" s="322"/>
      <c r="D98" s="322"/>
      <c r="E98" s="322"/>
      <c r="F98" s="322"/>
      <c r="G98" s="322"/>
      <c r="H98" s="322"/>
      <c r="I98" s="322"/>
      <c r="J98" s="322"/>
      <c r="K98" s="322"/>
      <c r="L98" s="322"/>
      <c r="M98" s="322"/>
      <c r="N98" s="322"/>
      <c r="O98" s="322"/>
      <c r="P98" s="322"/>
      <c r="Q98" s="322"/>
      <c r="R98" s="322"/>
      <c r="S98" s="322"/>
      <c r="T98" s="322"/>
      <c r="U98" s="322"/>
      <c r="V98" s="322"/>
      <c r="W98" s="322"/>
      <c r="X98" s="300"/>
      <c r="Y98" s="300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14">
        <v>4680115882645</v>
      </c>
      <c r="E99" s="315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523" t="s">
        <v>178</v>
      </c>
      <c r="N99" s="317"/>
      <c r="O99" s="317"/>
      <c r="P99" s="317"/>
      <c r="Q99" s="315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14">
        <v>4607091386967</v>
      </c>
      <c r="E100" s="315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524" t="s">
        <v>182</v>
      </c>
      <c r="N100" s="317"/>
      <c r="O100" s="317"/>
      <c r="P100" s="317"/>
      <c r="Q100" s="315"/>
      <c r="R100" s="35"/>
      <c r="S100" s="35"/>
      <c r="T100" s="36" t="s">
        <v>63</v>
      </c>
      <c r="U100" s="304">
        <v>40</v>
      </c>
      <c r="V100" s="305">
        <f t="shared" si="6"/>
        <v>42</v>
      </c>
      <c r="W100" s="37">
        <f>IFERROR(IF(V100=0,"",ROUNDUP(V100/H100,0)*0.02175),"")</f>
        <v>0.10874999999999999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14">
        <v>4607091385304</v>
      </c>
      <c r="E101" s="315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51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7"/>
      <c r="O101" s="317"/>
      <c r="P101" s="317"/>
      <c r="Q101" s="315"/>
      <c r="R101" s="35"/>
      <c r="S101" s="35"/>
      <c r="T101" s="36" t="s">
        <v>63</v>
      </c>
      <c r="U101" s="304">
        <v>0</v>
      </c>
      <c r="V101" s="305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14">
        <v>4607091386264</v>
      </c>
      <c r="E102" s="315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7"/>
      <c r="O102" s="317"/>
      <c r="P102" s="317"/>
      <c r="Q102" s="315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14">
        <v>4607091385731</v>
      </c>
      <c r="E103" s="315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519" t="s">
        <v>189</v>
      </c>
      <c r="N103" s="317"/>
      <c r="O103" s="317"/>
      <c r="P103" s="317"/>
      <c r="Q103" s="315"/>
      <c r="R103" s="35"/>
      <c r="S103" s="35"/>
      <c r="T103" s="36" t="s">
        <v>63</v>
      </c>
      <c r="U103" s="304">
        <v>0</v>
      </c>
      <c r="V103" s="305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14">
        <v>4680115880214</v>
      </c>
      <c r="E104" s="315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520" t="s">
        <v>192</v>
      </c>
      <c r="N104" s="317"/>
      <c r="O104" s="317"/>
      <c r="P104" s="317"/>
      <c r="Q104" s="315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14">
        <v>4680115880894</v>
      </c>
      <c r="E105" s="315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521" t="s">
        <v>195</v>
      </c>
      <c r="N105" s="317"/>
      <c r="O105" s="317"/>
      <c r="P105" s="317"/>
      <c r="Q105" s="315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14">
        <v>4607091385427</v>
      </c>
      <c r="E106" s="315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5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7"/>
      <c r="O106" s="317"/>
      <c r="P106" s="317"/>
      <c r="Q106" s="315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1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3"/>
      <c r="M107" s="318" t="s">
        <v>64</v>
      </c>
      <c r="N107" s="319"/>
      <c r="O107" s="319"/>
      <c r="P107" s="319"/>
      <c r="Q107" s="319"/>
      <c r="R107" s="319"/>
      <c r="S107" s="320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4.7619047619047619</v>
      </c>
      <c r="V107" s="306">
        <f>IFERROR(V99/H99,"0")+IFERROR(V100/H100,"0")+IFERROR(V101/H101,"0")+IFERROR(V102/H102,"0")+IFERROR(V103/H103,"0")+IFERROR(V104/H104,"0")+IFERROR(V105/H105,"0")+IFERROR(V106/H106,"0")</f>
        <v>5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0.10874999999999999</v>
      </c>
      <c r="X107" s="307"/>
      <c r="Y107" s="307"/>
    </row>
    <row r="108" spans="1:52" x14ac:dyDescent="0.2">
      <c r="A108" s="322"/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3"/>
      <c r="M108" s="318" t="s">
        <v>64</v>
      </c>
      <c r="N108" s="319"/>
      <c r="O108" s="319"/>
      <c r="P108" s="319"/>
      <c r="Q108" s="319"/>
      <c r="R108" s="319"/>
      <c r="S108" s="320"/>
      <c r="T108" s="38" t="s">
        <v>63</v>
      </c>
      <c r="U108" s="306">
        <f>IFERROR(SUM(U99:U106),"0")</f>
        <v>40</v>
      </c>
      <c r="V108" s="306">
        <f>IFERROR(SUM(V99:V106),"0")</f>
        <v>42</v>
      </c>
      <c r="W108" s="38"/>
      <c r="X108" s="307"/>
      <c r="Y108" s="307"/>
    </row>
    <row r="109" spans="1:52" ht="14.25" customHeight="1" x14ac:dyDescent="0.25">
      <c r="A109" s="332" t="s">
        <v>198</v>
      </c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2"/>
      <c r="P109" s="322"/>
      <c r="Q109" s="322"/>
      <c r="R109" s="322"/>
      <c r="S109" s="322"/>
      <c r="T109" s="322"/>
      <c r="U109" s="322"/>
      <c r="V109" s="322"/>
      <c r="W109" s="322"/>
      <c r="X109" s="300"/>
      <c r="Y109" s="300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14">
        <v>4680115882652</v>
      </c>
      <c r="E110" s="315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515" t="s">
        <v>201</v>
      </c>
      <c r="N110" s="317"/>
      <c r="O110" s="317"/>
      <c r="P110" s="317"/>
      <c r="Q110" s="315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14">
        <v>4607091383065</v>
      </c>
      <c r="E111" s="315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17"/>
      <c r="O111" s="317"/>
      <c r="P111" s="317"/>
      <c r="Q111" s="315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14">
        <v>4680115881532</v>
      </c>
      <c r="E112" s="315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5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17"/>
      <c r="O112" s="317"/>
      <c r="P112" s="317"/>
      <c r="Q112" s="315"/>
      <c r="R112" s="35"/>
      <c r="S112" s="35"/>
      <c r="T112" s="36" t="s">
        <v>63</v>
      </c>
      <c r="U112" s="304">
        <v>32</v>
      </c>
      <c r="V112" s="305">
        <f>IFERROR(IF(U112="",0,CEILING((U112/$H112),1)*$H112),"")</f>
        <v>32.4</v>
      </c>
      <c r="W112" s="37">
        <f>IFERROR(IF(V112=0,"",ROUNDUP(V112/H112,0)*0.02175),"")</f>
        <v>8.6999999999999994E-2</v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14">
        <v>4680115880238</v>
      </c>
      <c r="E113" s="315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5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17"/>
      <c r="O113" s="317"/>
      <c r="P113" s="317"/>
      <c r="Q113" s="315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14">
        <v>4680115881464</v>
      </c>
      <c r="E114" s="315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513" t="s">
        <v>210</v>
      </c>
      <c r="N114" s="317"/>
      <c r="O114" s="317"/>
      <c r="P114" s="317"/>
      <c r="Q114" s="315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21"/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3"/>
      <c r="M115" s="318" t="s">
        <v>64</v>
      </c>
      <c r="N115" s="319"/>
      <c r="O115" s="319"/>
      <c r="P115" s="319"/>
      <c r="Q115" s="319"/>
      <c r="R115" s="319"/>
      <c r="S115" s="320"/>
      <c r="T115" s="38" t="s">
        <v>65</v>
      </c>
      <c r="U115" s="306">
        <f>IFERROR(U110/H110,"0")+IFERROR(U111/H111,"0")+IFERROR(U112/H112,"0")+IFERROR(U113/H113,"0")+IFERROR(U114/H114,"0")</f>
        <v>3.9506172839506175</v>
      </c>
      <c r="V115" s="306">
        <f>IFERROR(V110/H110,"0")+IFERROR(V111/H111,"0")+IFERROR(V112/H112,"0")+IFERROR(V113/H113,"0")+IFERROR(V114/H114,"0")</f>
        <v>4</v>
      </c>
      <c r="W115" s="306">
        <f>IFERROR(IF(W110="",0,W110),"0")+IFERROR(IF(W111="",0,W111),"0")+IFERROR(IF(W112="",0,W112),"0")+IFERROR(IF(W113="",0,W113),"0")+IFERROR(IF(W114="",0,W114),"0")</f>
        <v>8.6999999999999994E-2</v>
      </c>
      <c r="X115" s="307"/>
      <c r="Y115" s="307"/>
    </row>
    <row r="116" spans="1:52" x14ac:dyDescent="0.2">
      <c r="A116" s="322"/>
      <c r="B116" s="322"/>
      <c r="C116" s="322"/>
      <c r="D116" s="322"/>
      <c r="E116" s="322"/>
      <c r="F116" s="322"/>
      <c r="G116" s="322"/>
      <c r="H116" s="322"/>
      <c r="I116" s="322"/>
      <c r="J116" s="322"/>
      <c r="K116" s="322"/>
      <c r="L116" s="323"/>
      <c r="M116" s="318" t="s">
        <v>64</v>
      </c>
      <c r="N116" s="319"/>
      <c r="O116" s="319"/>
      <c r="P116" s="319"/>
      <c r="Q116" s="319"/>
      <c r="R116" s="319"/>
      <c r="S116" s="320"/>
      <c r="T116" s="38" t="s">
        <v>63</v>
      </c>
      <c r="U116" s="306">
        <f>IFERROR(SUM(U110:U114),"0")</f>
        <v>32</v>
      </c>
      <c r="V116" s="306">
        <f>IFERROR(SUM(V110:V114),"0")</f>
        <v>32.4</v>
      </c>
      <c r="W116" s="38"/>
      <c r="X116" s="307"/>
      <c r="Y116" s="307"/>
    </row>
    <row r="117" spans="1:52" ht="16.5" customHeight="1" x14ac:dyDescent="0.25">
      <c r="A117" s="331" t="s">
        <v>211</v>
      </c>
      <c r="B117" s="322"/>
      <c r="C117" s="322"/>
      <c r="D117" s="322"/>
      <c r="E117" s="322"/>
      <c r="F117" s="322"/>
      <c r="G117" s="322"/>
      <c r="H117" s="322"/>
      <c r="I117" s="322"/>
      <c r="J117" s="322"/>
      <c r="K117" s="322"/>
      <c r="L117" s="322"/>
      <c r="M117" s="322"/>
      <c r="N117" s="322"/>
      <c r="O117" s="322"/>
      <c r="P117" s="322"/>
      <c r="Q117" s="322"/>
      <c r="R117" s="322"/>
      <c r="S117" s="322"/>
      <c r="T117" s="322"/>
      <c r="U117" s="322"/>
      <c r="V117" s="322"/>
      <c r="W117" s="322"/>
      <c r="X117" s="299"/>
      <c r="Y117" s="299"/>
    </row>
    <row r="118" spans="1:52" ht="14.25" customHeight="1" x14ac:dyDescent="0.25">
      <c r="A118" s="332" t="s">
        <v>66</v>
      </c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2"/>
      <c r="N118" s="322"/>
      <c r="O118" s="322"/>
      <c r="P118" s="322"/>
      <c r="Q118" s="322"/>
      <c r="R118" s="322"/>
      <c r="S118" s="322"/>
      <c r="T118" s="322"/>
      <c r="U118" s="322"/>
      <c r="V118" s="322"/>
      <c r="W118" s="322"/>
      <c r="X118" s="300"/>
      <c r="Y118" s="300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14">
        <v>4607091385168</v>
      </c>
      <c r="E119" s="315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5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17"/>
      <c r="O119" s="317"/>
      <c r="P119" s="317"/>
      <c r="Q119" s="315"/>
      <c r="R119" s="35"/>
      <c r="S119" s="35"/>
      <c r="T119" s="36" t="s">
        <v>63</v>
      </c>
      <c r="U119" s="304">
        <v>250</v>
      </c>
      <c r="V119" s="305">
        <f>IFERROR(IF(U119="",0,CEILING((U119/$H119),1)*$H119),"")</f>
        <v>251.1</v>
      </c>
      <c r="W119" s="37">
        <f>IFERROR(IF(V119=0,"",ROUNDUP(V119/H119,0)*0.02175),"")</f>
        <v>0.6742499999999999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14">
        <v>4607091383256</v>
      </c>
      <c r="E120" s="315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5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17"/>
      <c r="O120" s="317"/>
      <c r="P120" s="317"/>
      <c r="Q120" s="315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14">
        <v>4607091385748</v>
      </c>
      <c r="E121" s="315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5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17"/>
      <c r="O121" s="317"/>
      <c r="P121" s="317"/>
      <c r="Q121" s="315"/>
      <c r="R121" s="35"/>
      <c r="S121" s="35"/>
      <c r="T121" s="36" t="s">
        <v>63</v>
      </c>
      <c r="U121" s="304">
        <v>0</v>
      </c>
      <c r="V121" s="305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14">
        <v>4607091384581</v>
      </c>
      <c r="E122" s="315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5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17"/>
      <c r="O122" s="317"/>
      <c r="P122" s="317"/>
      <c r="Q122" s="315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21"/>
      <c r="B123" s="322"/>
      <c r="C123" s="322"/>
      <c r="D123" s="322"/>
      <c r="E123" s="322"/>
      <c r="F123" s="322"/>
      <c r="G123" s="322"/>
      <c r="H123" s="322"/>
      <c r="I123" s="322"/>
      <c r="J123" s="322"/>
      <c r="K123" s="322"/>
      <c r="L123" s="323"/>
      <c r="M123" s="318" t="s">
        <v>64</v>
      </c>
      <c r="N123" s="319"/>
      <c r="O123" s="319"/>
      <c r="P123" s="319"/>
      <c r="Q123" s="319"/>
      <c r="R123" s="319"/>
      <c r="S123" s="320"/>
      <c r="T123" s="38" t="s">
        <v>65</v>
      </c>
      <c r="U123" s="306">
        <f>IFERROR(U119/H119,"0")+IFERROR(U120/H120,"0")+IFERROR(U121/H121,"0")+IFERROR(U122/H122,"0")</f>
        <v>30.8641975308642</v>
      </c>
      <c r="V123" s="306">
        <f>IFERROR(V119/H119,"0")+IFERROR(V120/H120,"0")+IFERROR(V121/H121,"0")+IFERROR(V122/H122,"0")</f>
        <v>31</v>
      </c>
      <c r="W123" s="306">
        <f>IFERROR(IF(W119="",0,W119),"0")+IFERROR(IF(W120="",0,W120),"0")+IFERROR(IF(W121="",0,W121),"0")+IFERROR(IF(W122="",0,W122),"0")</f>
        <v>0.6742499999999999</v>
      </c>
      <c r="X123" s="307"/>
      <c r="Y123" s="307"/>
    </row>
    <row r="124" spans="1:52" x14ac:dyDescent="0.2">
      <c r="A124" s="322"/>
      <c r="B124" s="322"/>
      <c r="C124" s="322"/>
      <c r="D124" s="322"/>
      <c r="E124" s="322"/>
      <c r="F124" s="322"/>
      <c r="G124" s="322"/>
      <c r="H124" s="322"/>
      <c r="I124" s="322"/>
      <c r="J124" s="322"/>
      <c r="K124" s="322"/>
      <c r="L124" s="323"/>
      <c r="M124" s="318" t="s">
        <v>64</v>
      </c>
      <c r="N124" s="319"/>
      <c r="O124" s="319"/>
      <c r="P124" s="319"/>
      <c r="Q124" s="319"/>
      <c r="R124" s="319"/>
      <c r="S124" s="320"/>
      <c r="T124" s="38" t="s">
        <v>63</v>
      </c>
      <c r="U124" s="306">
        <f>IFERROR(SUM(U119:U122),"0")</f>
        <v>250</v>
      </c>
      <c r="V124" s="306">
        <f>IFERROR(SUM(V119:V122),"0")</f>
        <v>251.1</v>
      </c>
      <c r="W124" s="38"/>
      <c r="X124" s="307"/>
      <c r="Y124" s="307"/>
    </row>
    <row r="125" spans="1:52" ht="27.75" customHeight="1" x14ac:dyDescent="0.2">
      <c r="A125" s="337" t="s">
        <v>220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49"/>
      <c r="Y125" s="49"/>
    </row>
    <row r="126" spans="1:52" ht="16.5" customHeight="1" x14ac:dyDescent="0.25">
      <c r="A126" s="331" t="s">
        <v>221</v>
      </c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2"/>
      <c r="N126" s="322"/>
      <c r="O126" s="322"/>
      <c r="P126" s="322"/>
      <c r="Q126" s="322"/>
      <c r="R126" s="322"/>
      <c r="S126" s="322"/>
      <c r="T126" s="322"/>
      <c r="U126" s="322"/>
      <c r="V126" s="322"/>
      <c r="W126" s="322"/>
      <c r="X126" s="299"/>
      <c r="Y126" s="299"/>
    </row>
    <row r="127" spans="1:52" ht="14.25" customHeight="1" x14ac:dyDescent="0.25">
      <c r="A127" s="332" t="s">
        <v>100</v>
      </c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00"/>
      <c r="Y127" s="300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14">
        <v>4607091383423</v>
      </c>
      <c r="E128" s="315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17"/>
      <c r="O128" s="317"/>
      <c r="P128" s="317"/>
      <c r="Q128" s="315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14">
        <v>4607091381405</v>
      </c>
      <c r="E129" s="315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17"/>
      <c r="O129" s="317"/>
      <c r="P129" s="317"/>
      <c r="Q129" s="315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14">
        <v>4607091386516</v>
      </c>
      <c r="E130" s="315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17"/>
      <c r="O130" s="317"/>
      <c r="P130" s="317"/>
      <c r="Q130" s="315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21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3"/>
      <c r="M131" s="318" t="s">
        <v>64</v>
      </c>
      <c r="N131" s="319"/>
      <c r="O131" s="319"/>
      <c r="P131" s="319"/>
      <c r="Q131" s="319"/>
      <c r="R131" s="319"/>
      <c r="S131" s="320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22"/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3"/>
      <c r="M132" s="318" t="s">
        <v>64</v>
      </c>
      <c r="N132" s="319"/>
      <c r="O132" s="319"/>
      <c r="P132" s="319"/>
      <c r="Q132" s="319"/>
      <c r="R132" s="319"/>
      <c r="S132" s="320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31" t="s">
        <v>228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299"/>
      <c r="Y133" s="299"/>
    </row>
    <row r="134" spans="1:52" ht="14.25" customHeight="1" x14ac:dyDescent="0.25">
      <c r="A134" s="332" t="s">
        <v>59</v>
      </c>
      <c r="B134" s="322"/>
      <c r="C134" s="322"/>
      <c r="D134" s="322"/>
      <c r="E134" s="322"/>
      <c r="F134" s="322"/>
      <c r="G134" s="322"/>
      <c r="H134" s="322"/>
      <c r="I134" s="322"/>
      <c r="J134" s="322"/>
      <c r="K134" s="322"/>
      <c r="L134" s="322"/>
      <c r="M134" s="322"/>
      <c r="N134" s="322"/>
      <c r="O134" s="322"/>
      <c r="P134" s="322"/>
      <c r="Q134" s="322"/>
      <c r="R134" s="322"/>
      <c r="S134" s="322"/>
      <c r="T134" s="322"/>
      <c r="U134" s="322"/>
      <c r="V134" s="322"/>
      <c r="W134" s="322"/>
      <c r="X134" s="300"/>
      <c r="Y134" s="300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14">
        <v>4680115880993</v>
      </c>
      <c r="E135" s="315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17"/>
      <c r="O135" s="317"/>
      <c r="P135" s="317"/>
      <c r="Q135" s="315"/>
      <c r="R135" s="35"/>
      <c r="S135" s="35"/>
      <c r="T135" s="36" t="s">
        <v>63</v>
      </c>
      <c r="U135" s="304">
        <v>0</v>
      </c>
      <c r="V135" s="305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14">
        <v>4680115881761</v>
      </c>
      <c r="E136" s="315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17"/>
      <c r="O136" s="317"/>
      <c r="P136" s="317"/>
      <c r="Q136" s="315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14">
        <v>4680115881563</v>
      </c>
      <c r="E137" s="315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17"/>
      <c r="O137" s="317"/>
      <c r="P137" s="317"/>
      <c r="Q137" s="315"/>
      <c r="R137" s="35"/>
      <c r="S137" s="35"/>
      <c r="T137" s="36" t="s">
        <v>63</v>
      </c>
      <c r="U137" s="304">
        <v>0</v>
      </c>
      <c r="V137" s="305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14">
        <v>4680115880986</v>
      </c>
      <c r="E138" s="315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17"/>
      <c r="O138" s="317"/>
      <c r="P138" s="317"/>
      <c r="Q138" s="315"/>
      <c r="R138" s="35"/>
      <c r="S138" s="35"/>
      <c r="T138" s="36" t="s">
        <v>63</v>
      </c>
      <c r="U138" s="304">
        <v>0</v>
      </c>
      <c r="V138" s="305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14">
        <v>4680115880207</v>
      </c>
      <c r="E139" s="315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17"/>
      <c r="O139" s="317"/>
      <c r="P139" s="317"/>
      <c r="Q139" s="315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14">
        <v>4680115881785</v>
      </c>
      <c r="E140" s="315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17"/>
      <c r="O140" s="317"/>
      <c r="P140" s="317"/>
      <c r="Q140" s="315"/>
      <c r="R140" s="35"/>
      <c r="S140" s="35"/>
      <c r="T140" s="36" t="s">
        <v>63</v>
      </c>
      <c r="U140" s="304">
        <v>0</v>
      </c>
      <c r="V140" s="305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14">
        <v>4680115881679</v>
      </c>
      <c r="E141" s="315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17"/>
      <c r="O141" s="317"/>
      <c r="P141" s="317"/>
      <c r="Q141" s="315"/>
      <c r="R141" s="35"/>
      <c r="S141" s="35"/>
      <c r="T141" s="36" t="s">
        <v>63</v>
      </c>
      <c r="U141" s="304">
        <v>0</v>
      </c>
      <c r="V141" s="305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14">
        <v>4680115880191</v>
      </c>
      <c r="E142" s="315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17"/>
      <c r="O142" s="317"/>
      <c r="P142" s="317"/>
      <c r="Q142" s="315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21"/>
      <c r="B143" s="322"/>
      <c r="C143" s="322"/>
      <c r="D143" s="322"/>
      <c r="E143" s="322"/>
      <c r="F143" s="322"/>
      <c r="G143" s="322"/>
      <c r="H143" s="322"/>
      <c r="I143" s="322"/>
      <c r="J143" s="322"/>
      <c r="K143" s="322"/>
      <c r="L143" s="323"/>
      <c r="M143" s="318" t="s">
        <v>64</v>
      </c>
      <c r="N143" s="319"/>
      <c r="O143" s="319"/>
      <c r="P143" s="319"/>
      <c r="Q143" s="319"/>
      <c r="R143" s="319"/>
      <c r="S143" s="320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0</v>
      </c>
      <c r="V143" s="306">
        <f>IFERROR(V135/H135,"0")+IFERROR(V136/H136,"0")+IFERROR(V137/H137,"0")+IFERROR(V138/H138,"0")+IFERROR(V139/H139,"0")+IFERROR(V140/H140,"0")+IFERROR(V141/H141,"0")+IFERROR(V142/H142,"0")</f>
        <v>0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7"/>
      <c r="Y143" s="307"/>
    </row>
    <row r="144" spans="1:52" x14ac:dyDescent="0.2">
      <c r="A144" s="322"/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3"/>
      <c r="M144" s="318" t="s">
        <v>64</v>
      </c>
      <c r="N144" s="319"/>
      <c r="O144" s="319"/>
      <c r="P144" s="319"/>
      <c r="Q144" s="319"/>
      <c r="R144" s="319"/>
      <c r="S144" s="320"/>
      <c r="T144" s="38" t="s">
        <v>63</v>
      </c>
      <c r="U144" s="306">
        <f>IFERROR(SUM(U135:U142),"0")</f>
        <v>0</v>
      </c>
      <c r="V144" s="306">
        <f>IFERROR(SUM(V135:V142),"0")</f>
        <v>0</v>
      </c>
      <c r="W144" s="38"/>
      <c r="X144" s="307"/>
      <c r="Y144" s="307"/>
    </row>
    <row r="145" spans="1:52" ht="16.5" customHeight="1" x14ac:dyDescent="0.25">
      <c r="A145" s="331" t="s">
        <v>245</v>
      </c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2"/>
      <c r="N145" s="322"/>
      <c r="O145" s="322"/>
      <c r="P145" s="322"/>
      <c r="Q145" s="322"/>
      <c r="R145" s="322"/>
      <c r="S145" s="322"/>
      <c r="T145" s="322"/>
      <c r="U145" s="322"/>
      <c r="V145" s="322"/>
      <c r="W145" s="322"/>
      <c r="X145" s="299"/>
      <c r="Y145" s="299"/>
    </row>
    <row r="146" spans="1:52" ht="14.25" customHeight="1" x14ac:dyDescent="0.25">
      <c r="A146" s="332" t="s">
        <v>100</v>
      </c>
      <c r="B146" s="322"/>
      <c r="C146" s="322"/>
      <c r="D146" s="322"/>
      <c r="E146" s="322"/>
      <c r="F146" s="322"/>
      <c r="G146" s="322"/>
      <c r="H146" s="322"/>
      <c r="I146" s="322"/>
      <c r="J146" s="322"/>
      <c r="K146" s="322"/>
      <c r="L146" s="322"/>
      <c r="M146" s="322"/>
      <c r="N146" s="322"/>
      <c r="O146" s="322"/>
      <c r="P146" s="322"/>
      <c r="Q146" s="322"/>
      <c r="R146" s="322"/>
      <c r="S146" s="322"/>
      <c r="T146" s="322"/>
      <c r="U146" s="322"/>
      <c r="V146" s="322"/>
      <c r="W146" s="322"/>
      <c r="X146" s="300"/>
      <c r="Y146" s="300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14">
        <v>4680115881402</v>
      </c>
      <c r="E147" s="315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17"/>
      <c r="O147" s="317"/>
      <c r="P147" s="317"/>
      <c r="Q147" s="315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14">
        <v>4680115881396</v>
      </c>
      <c r="E148" s="315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17"/>
      <c r="O148" s="317"/>
      <c r="P148" s="317"/>
      <c r="Q148" s="315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21"/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3"/>
      <c r="M149" s="318" t="s">
        <v>64</v>
      </c>
      <c r="N149" s="319"/>
      <c r="O149" s="319"/>
      <c r="P149" s="319"/>
      <c r="Q149" s="319"/>
      <c r="R149" s="319"/>
      <c r="S149" s="320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22"/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3"/>
      <c r="M150" s="318" t="s">
        <v>64</v>
      </c>
      <c r="N150" s="319"/>
      <c r="O150" s="319"/>
      <c r="P150" s="319"/>
      <c r="Q150" s="319"/>
      <c r="R150" s="319"/>
      <c r="S150" s="320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32" t="s">
        <v>93</v>
      </c>
      <c r="B151" s="322"/>
      <c r="C151" s="322"/>
      <c r="D151" s="322"/>
      <c r="E151" s="322"/>
      <c r="F151" s="322"/>
      <c r="G151" s="322"/>
      <c r="H151" s="322"/>
      <c r="I151" s="322"/>
      <c r="J151" s="322"/>
      <c r="K151" s="322"/>
      <c r="L151" s="322"/>
      <c r="M151" s="322"/>
      <c r="N151" s="322"/>
      <c r="O151" s="322"/>
      <c r="P151" s="322"/>
      <c r="Q151" s="322"/>
      <c r="R151" s="322"/>
      <c r="S151" s="322"/>
      <c r="T151" s="322"/>
      <c r="U151" s="322"/>
      <c r="V151" s="322"/>
      <c r="W151" s="322"/>
      <c r="X151" s="300"/>
      <c r="Y151" s="300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14">
        <v>4680115882935</v>
      </c>
      <c r="E152" s="315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95" t="s">
        <v>252</v>
      </c>
      <c r="N152" s="317"/>
      <c r="O152" s="317"/>
      <c r="P152" s="317"/>
      <c r="Q152" s="315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14">
        <v>4680115880764</v>
      </c>
      <c r="E153" s="315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17"/>
      <c r="O153" s="317"/>
      <c r="P153" s="317"/>
      <c r="Q153" s="315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21"/>
      <c r="B154" s="322"/>
      <c r="C154" s="322"/>
      <c r="D154" s="322"/>
      <c r="E154" s="322"/>
      <c r="F154" s="322"/>
      <c r="G154" s="322"/>
      <c r="H154" s="322"/>
      <c r="I154" s="322"/>
      <c r="J154" s="322"/>
      <c r="K154" s="322"/>
      <c r="L154" s="323"/>
      <c r="M154" s="318" t="s">
        <v>64</v>
      </c>
      <c r="N154" s="319"/>
      <c r="O154" s="319"/>
      <c r="P154" s="319"/>
      <c r="Q154" s="319"/>
      <c r="R154" s="319"/>
      <c r="S154" s="320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22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3"/>
      <c r="M155" s="318" t="s">
        <v>64</v>
      </c>
      <c r="N155" s="319"/>
      <c r="O155" s="319"/>
      <c r="P155" s="319"/>
      <c r="Q155" s="319"/>
      <c r="R155" s="319"/>
      <c r="S155" s="320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32" t="s">
        <v>59</v>
      </c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/>
      <c r="Q156" s="322"/>
      <c r="R156" s="322"/>
      <c r="S156" s="322"/>
      <c r="T156" s="322"/>
      <c r="U156" s="322"/>
      <c r="V156" s="322"/>
      <c r="W156" s="322"/>
      <c r="X156" s="300"/>
      <c r="Y156" s="300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14">
        <v>4680115882683</v>
      </c>
      <c r="E157" s="315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17"/>
      <c r="O157" s="317"/>
      <c r="P157" s="317"/>
      <c r="Q157" s="315"/>
      <c r="R157" s="35"/>
      <c r="S157" s="35"/>
      <c r="T157" s="36" t="s">
        <v>63</v>
      </c>
      <c r="U157" s="304">
        <v>0</v>
      </c>
      <c r="V157" s="305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14">
        <v>4680115882690</v>
      </c>
      <c r="E158" s="315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17"/>
      <c r="O158" s="317"/>
      <c r="P158" s="317"/>
      <c r="Q158" s="315"/>
      <c r="R158" s="35"/>
      <c r="S158" s="35"/>
      <c r="T158" s="36" t="s">
        <v>63</v>
      </c>
      <c r="U158" s="304">
        <v>0</v>
      </c>
      <c r="V158" s="305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14">
        <v>4680115882669</v>
      </c>
      <c r="E159" s="315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17"/>
      <c r="O159" s="317"/>
      <c r="P159" s="317"/>
      <c r="Q159" s="315"/>
      <c r="R159" s="35"/>
      <c r="S159" s="35"/>
      <c r="T159" s="36" t="s">
        <v>63</v>
      </c>
      <c r="U159" s="304">
        <v>0</v>
      </c>
      <c r="V159" s="305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14">
        <v>4680115882676</v>
      </c>
      <c r="E160" s="315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17"/>
      <c r="O160" s="317"/>
      <c r="P160" s="317"/>
      <c r="Q160" s="315"/>
      <c r="R160" s="35"/>
      <c r="S160" s="35"/>
      <c r="T160" s="36" t="s">
        <v>63</v>
      </c>
      <c r="U160" s="304">
        <v>0</v>
      </c>
      <c r="V160" s="305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21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3"/>
      <c r="M161" s="318" t="s">
        <v>64</v>
      </c>
      <c r="N161" s="319"/>
      <c r="O161" s="319"/>
      <c r="P161" s="319"/>
      <c r="Q161" s="319"/>
      <c r="R161" s="319"/>
      <c r="S161" s="320"/>
      <c r="T161" s="38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22"/>
      <c r="B162" s="322"/>
      <c r="C162" s="322"/>
      <c r="D162" s="322"/>
      <c r="E162" s="322"/>
      <c r="F162" s="322"/>
      <c r="G162" s="322"/>
      <c r="H162" s="322"/>
      <c r="I162" s="322"/>
      <c r="J162" s="322"/>
      <c r="K162" s="322"/>
      <c r="L162" s="323"/>
      <c r="M162" s="318" t="s">
        <v>64</v>
      </c>
      <c r="N162" s="319"/>
      <c r="O162" s="319"/>
      <c r="P162" s="319"/>
      <c r="Q162" s="319"/>
      <c r="R162" s="319"/>
      <c r="S162" s="320"/>
      <c r="T162" s="38" t="s">
        <v>63</v>
      </c>
      <c r="U162" s="306">
        <f>IFERROR(SUM(U157:U160),"0")</f>
        <v>0</v>
      </c>
      <c r="V162" s="306">
        <f>IFERROR(SUM(V157:V160),"0")</f>
        <v>0</v>
      </c>
      <c r="W162" s="38"/>
      <c r="X162" s="307"/>
      <c r="Y162" s="307"/>
    </row>
    <row r="163" spans="1:52" ht="14.25" customHeight="1" x14ac:dyDescent="0.25">
      <c r="A163" s="332" t="s">
        <v>66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300"/>
      <c r="Y163" s="300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14">
        <v>4680115881556</v>
      </c>
      <c r="E164" s="315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17"/>
      <c r="O164" s="317"/>
      <c r="P164" s="317"/>
      <c r="Q164" s="315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14">
        <v>4680115880573</v>
      </c>
      <c r="E165" s="315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82" t="s">
        <v>267</v>
      </c>
      <c r="N165" s="317"/>
      <c r="O165" s="317"/>
      <c r="P165" s="317"/>
      <c r="Q165" s="315"/>
      <c r="R165" s="35"/>
      <c r="S165" s="35"/>
      <c r="T165" s="36" t="s">
        <v>63</v>
      </c>
      <c r="U165" s="304">
        <v>0</v>
      </c>
      <c r="V165" s="305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14">
        <v>4680115881594</v>
      </c>
      <c r="E166" s="315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7"/>
      <c r="O166" s="317"/>
      <c r="P166" s="317"/>
      <c r="Q166" s="315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14">
        <v>4680115881587</v>
      </c>
      <c r="E167" s="315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7"/>
      <c r="O167" s="317"/>
      <c r="P167" s="317"/>
      <c r="Q167" s="315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14">
        <v>4680115880962</v>
      </c>
      <c r="E168" s="315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7"/>
      <c r="O168" s="317"/>
      <c r="P168" s="317"/>
      <c r="Q168" s="315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14">
        <v>4680115881617</v>
      </c>
      <c r="E169" s="315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7"/>
      <c r="O169" s="317"/>
      <c r="P169" s="317"/>
      <c r="Q169" s="315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14">
        <v>4680115881228</v>
      </c>
      <c r="E170" s="315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7"/>
      <c r="O170" s="317"/>
      <c r="P170" s="317"/>
      <c r="Q170" s="315"/>
      <c r="R170" s="35"/>
      <c r="S170" s="35"/>
      <c r="T170" s="36" t="s">
        <v>63</v>
      </c>
      <c r="U170" s="304">
        <v>0</v>
      </c>
      <c r="V170" s="305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14">
        <v>4680115881037</v>
      </c>
      <c r="E171" s="315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7"/>
      <c r="O171" s="317"/>
      <c r="P171" s="317"/>
      <c r="Q171" s="315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14">
        <v>4680115881211</v>
      </c>
      <c r="E172" s="315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7"/>
      <c r="O172" s="317"/>
      <c r="P172" s="317"/>
      <c r="Q172" s="315"/>
      <c r="R172" s="35"/>
      <c r="S172" s="35"/>
      <c r="T172" s="36" t="s">
        <v>63</v>
      </c>
      <c r="U172" s="304">
        <v>0</v>
      </c>
      <c r="V172" s="305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14">
        <v>4680115881020</v>
      </c>
      <c r="E173" s="315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7"/>
      <c r="O173" s="317"/>
      <c r="P173" s="317"/>
      <c r="Q173" s="315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14">
        <v>4680115882195</v>
      </c>
      <c r="E174" s="315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7"/>
      <c r="O174" s="317"/>
      <c r="P174" s="317"/>
      <c r="Q174" s="315"/>
      <c r="R174" s="35"/>
      <c r="S174" s="35"/>
      <c r="T174" s="36" t="s">
        <v>63</v>
      </c>
      <c r="U174" s="304">
        <v>0</v>
      </c>
      <c r="V174" s="305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14">
        <v>4680115882607</v>
      </c>
      <c r="E175" s="315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7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17"/>
      <c r="O175" s="317"/>
      <c r="P175" s="317"/>
      <c r="Q175" s="315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14">
        <v>4680115880092</v>
      </c>
      <c r="E176" s="315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17"/>
      <c r="O176" s="317"/>
      <c r="P176" s="317"/>
      <c r="Q176" s="315"/>
      <c r="R176" s="35"/>
      <c r="S176" s="35"/>
      <c r="T176" s="36" t="s">
        <v>63</v>
      </c>
      <c r="U176" s="304">
        <v>0</v>
      </c>
      <c r="V176" s="305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14">
        <v>4680115880221</v>
      </c>
      <c r="E177" s="315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7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17"/>
      <c r="O177" s="317"/>
      <c r="P177" s="317"/>
      <c r="Q177" s="315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14">
        <v>4680115882942</v>
      </c>
      <c r="E178" s="315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17"/>
      <c r="O178" s="317"/>
      <c r="P178" s="317"/>
      <c r="Q178" s="315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14">
        <v>4680115880504</v>
      </c>
      <c r="E179" s="315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17"/>
      <c r="O179" s="317"/>
      <c r="P179" s="317"/>
      <c r="Q179" s="315"/>
      <c r="R179" s="35"/>
      <c r="S179" s="35"/>
      <c r="T179" s="36" t="s">
        <v>63</v>
      </c>
      <c r="U179" s="304">
        <v>0</v>
      </c>
      <c r="V179" s="305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14">
        <v>4680115882164</v>
      </c>
      <c r="E180" s="315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17"/>
      <c r="O180" s="317"/>
      <c r="P180" s="317"/>
      <c r="Q180" s="315"/>
      <c r="R180" s="35"/>
      <c r="S180" s="35"/>
      <c r="T180" s="36" t="s">
        <v>63</v>
      </c>
      <c r="U180" s="304">
        <v>0</v>
      </c>
      <c r="V180" s="305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21"/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3"/>
      <c r="M181" s="318" t="s">
        <v>64</v>
      </c>
      <c r="N181" s="319"/>
      <c r="O181" s="319"/>
      <c r="P181" s="319"/>
      <c r="Q181" s="319"/>
      <c r="R181" s="319"/>
      <c r="S181" s="320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7"/>
      <c r="Y181" s="307"/>
    </row>
    <row r="182" spans="1:52" x14ac:dyDescent="0.2">
      <c r="A182" s="322"/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3"/>
      <c r="M182" s="318" t="s">
        <v>64</v>
      </c>
      <c r="N182" s="319"/>
      <c r="O182" s="319"/>
      <c r="P182" s="319"/>
      <c r="Q182" s="319"/>
      <c r="R182" s="319"/>
      <c r="S182" s="320"/>
      <c r="T182" s="38" t="s">
        <v>63</v>
      </c>
      <c r="U182" s="306">
        <f>IFERROR(SUM(U164:U180),"0")</f>
        <v>0</v>
      </c>
      <c r="V182" s="306">
        <f>IFERROR(SUM(V164:V180),"0")</f>
        <v>0</v>
      </c>
      <c r="W182" s="38"/>
      <c r="X182" s="307"/>
      <c r="Y182" s="307"/>
    </row>
    <row r="183" spans="1:52" ht="14.25" customHeight="1" x14ac:dyDescent="0.25">
      <c r="A183" s="332" t="s">
        <v>198</v>
      </c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2"/>
      <c r="N183" s="322"/>
      <c r="O183" s="322"/>
      <c r="P183" s="322"/>
      <c r="Q183" s="322"/>
      <c r="R183" s="322"/>
      <c r="S183" s="322"/>
      <c r="T183" s="322"/>
      <c r="U183" s="322"/>
      <c r="V183" s="322"/>
      <c r="W183" s="322"/>
      <c r="X183" s="300"/>
      <c r="Y183" s="300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14">
        <v>4680115880801</v>
      </c>
      <c r="E184" s="315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17"/>
      <c r="O184" s="317"/>
      <c r="P184" s="317"/>
      <c r="Q184" s="315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14">
        <v>4680115880818</v>
      </c>
      <c r="E185" s="315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17"/>
      <c r="O185" s="317"/>
      <c r="P185" s="317"/>
      <c r="Q185" s="315"/>
      <c r="R185" s="35"/>
      <c r="S185" s="35"/>
      <c r="T185" s="36" t="s">
        <v>63</v>
      </c>
      <c r="U185" s="304">
        <v>0</v>
      </c>
      <c r="V185" s="305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21"/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3"/>
      <c r="M186" s="318" t="s">
        <v>64</v>
      </c>
      <c r="N186" s="319"/>
      <c r="O186" s="319"/>
      <c r="P186" s="319"/>
      <c r="Q186" s="319"/>
      <c r="R186" s="319"/>
      <c r="S186" s="320"/>
      <c r="T186" s="38" t="s">
        <v>65</v>
      </c>
      <c r="U186" s="306">
        <f>IFERROR(U184/H184,"0")+IFERROR(U185/H185,"0")</f>
        <v>0</v>
      </c>
      <c r="V186" s="306">
        <f>IFERROR(V184/H184,"0")+IFERROR(V185/H185,"0")</f>
        <v>0</v>
      </c>
      <c r="W186" s="306">
        <f>IFERROR(IF(W184="",0,W184),"0")+IFERROR(IF(W185="",0,W185),"0")</f>
        <v>0</v>
      </c>
      <c r="X186" s="307"/>
      <c r="Y186" s="307"/>
    </row>
    <row r="187" spans="1:52" x14ac:dyDescent="0.2">
      <c r="A187" s="322"/>
      <c r="B187" s="322"/>
      <c r="C187" s="322"/>
      <c r="D187" s="322"/>
      <c r="E187" s="322"/>
      <c r="F187" s="322"/>
      <c r="G187" s="322"/>
      <c r="H187" s="322"/>
      <c r="I187" s="322"/>
      <c r="J187" s="322"/>
      <c r="K187" s="322"/>
      <c r="L187" s="323"/>
      <c r="M187" s="318" t="s">
        <v>64</v>
      </c>
      <c r="N187" s="319"/>
      <c r="O187" s="319"/>
      <c r="P187" s="319"/>
      <c r="Q187" s="319"/>
      <c r="R187" s="319"/>
      <c r="S187" s="320"/>
      <c r="T187" s="38" t="s">
        <v>63</v>
      </c>
      <c r="U187" s="306">
        <f>IFERROR(SUM(U184:U185),"0")</f>
        <v>0</v>
      </c>
      <c r="V187" s="306">
        <f>IFERROR(SUM(V184:V185),"0")</f>
        <v>0</v>
      </c>
      <c r="W187" s="38"/>
      <c r="X187" s="307"/>
      <c r="Y187" s="307"/>
    </row>
    <row r="188" spans="1:52" ht="16.5" customHeight="1" x14ac:dyDescent="0.25">
      <c r="A188" s="331" t="s">
        <v>302</v>
      </c>
      <c r="B188" s="322"/>
      <c r="C188" s="322"/>
      <c r="D188" s="322"/>
      <c r="E188" s="322"/>
      <c r="F188" s="322"/>
      <c r="G188" s="322"/>
      <c r="H188" s="322"/>
      <c r="I188" s="322"/>
      <c r="J188" s="322"/>
      <c r="K188" s="322"/>
      <c r="L188" s="322"/>
      <c r="M188" s="322"/>
      <c r="N188" s="322"/>
      <c r="O188" s="322"/>
      <c r="P188" s="322"/>
      <c r="Q188" s="322"/>
      <c r="R188" s="322"/>
      <c r="S188" s="322"/>
      <c r="T188" s="322"/>
      <c r="U188" s="322"/>
      <c r="V188" s="322"/>
      <c r="W188" s="322"/>
      <c r="X188" s="299"/>
      <c r="Y188" s="299"/>
    </row>
    <row r="189" spans="1:52" ht="14.25" customHeight="1" x14ac:dyDescent="0.25">
      <c r="A189" s="332" t="s">
        <v>100</v>
      </c>
      <c r="B189" s="322"/>
      <c r="C189" s="322"/>
      <c r="D189" s="322"/>
      <c r="E189" s="322"/>
      <c r="F189" s="322"/>
      <c r="G189" s="322"/>
      <c r="H189" s="322"/>
      <c r="I189" s="322"/>
      <c r="J189" s="322"/>
      <c r="K189" s="322"/>
      <c r="L189" s="322"/>
      <c r="M189" s="322"/>
      <c r="N189" s="322"/>
      <c r="O189" s="322"/>
      <c r="P189" s="322"/>
      <c r="Q189" s="322"/>
      <c r="R189" s="322"/>
      <c r="S189" s="322"/>
      <c r="T189" s="322"/>
      <c r="U189" s="322"/>
      <c r="V189" s="322"/>
      <c r="W189" s="322"/>
      <c r="X189" s="300"/>
      <c r="Y189" s="300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14">
        <v>4607091387445</v>
      </c>
      <c r="E190" s="315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17"/>
      <c r="O190" s="317"/>
      <c r="P190" s="317"/>
      <c r="Q190" s="315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14">
        <v>4607091386004</v>
      </c>
      <c r="E191" s="315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6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7"/>
      <c r="O191" s="317"/>
      <c r="P191" s="317"/>
      <c r="Q191" s="315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14">
        <v>4607091386004</v>
      </c>
      <c r="E192" s="315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17"/>
      <c r="O192" s="317"/>
      <c r="P192" s="317"/>
      <c r="Q192" s="315"/>
      <c r="R192" s="35"/>
      <c r="S192" s="35"/>
      <c r="T192" s="36" t="s">
        <v>63</v>
      </c>
      <c r="U192" s="304">
        <v>100</v>
      </c>
      <c r="V192" s="305">
        <f t="shared" si="10"/>
        <v>108</v>
      </c>
      <c r="W192" s="37">
        <f>IFERROR(IF(V192=0,"",ROUNDUP(V192/H192,0)*0.02175),"")</f>
        <v>0.21749999999999997</v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14">
        <v>4607091386073</v>
      </c>
      <c r="E193" s="315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17"/>
      <c r="O193" s="317"/>
      <c r="P193" s="317"/>
      <c r="Q193" s="315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14">
        <v>4607091387322</v>
      </c>
      <c r="E194" s="315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7"/>
      <c r="O194" s="317"/>
      <c r="P194" s="317"/>
      <c r="Q194" s="315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14">
        <v>4607091387322</v>
      </c>
      <c r="E195" s="315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17"/>
      <c r="O195" s="317"/>
      <c r="P195" s="317"/>
      <c r="Q195" s="315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14">
        <v>4607091387377</v>
      </c>
      <c r="E196" s="315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17"/>
      <c r="O196" s="317"/>
      <c r="P196" s="317"/>
      <c r="Q196" s="315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14">
        <v>4607091387353</v>
      </c>
      <c r="E197" s="315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17"/>
      <c r="O197" s="317"/>
      <c r="P197" s="317"/>
      <c r="Q197" s="315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14">
        <v>4607091386011</v>
      </c>
      <c r="E198" s="315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17"/>
      <c r="O198" s="317"/>
      <c r="P198" s="317"/>
      <c r="Q198" s="315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14">
        <v>4607091387308</v>
      </c>
      <c r="E199" s="315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17"/>
      <c r="O199" s="317"/>
      <c r="P199" s="317"/>
      <c r="Q199" s="315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14">
        <v>4607091387339</v>
      </c>
      <c r="E200" s="315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17"/>
      <c r="O200" s="317"/>
      <c r="P200" s="317"/>
      <c r="Q200" s="315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14">
        <v>4680115882638</v>
      </c>
      <c r="E201" s="315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17"/>
      <c r="O201" s="317"/>
      <c r="P201" s="317"/>
      <c r="Q201" s="315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14">
        <v>4680115881938</v>
      </c>
      <c r="E202" s="315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17"/>
      <c r="O202" s="317"/>
      <c r="P202" s="317"/>
      <c r="Q202" s="315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14">
        <v>4607091387346</v>
      </c>
      <c r="E203" s="315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17"/>
      <c r="O203" s="317"/>
      <c r="P203" s="317"/>
      <c r="Q203" s="315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14">
        <v>4607091389807</v>
      </c>
      <c r="E204" s="315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17"/>
      <c r="O204" s="317"/>
      <c r="P204" s="317"/>
      <c r="Q204" s="315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21"/>
      <c r="B205" s="322"/>
      <c r="C205" s="322"/>
      <c r="D205" s="322"/>
      <c r="E205" s="322"/>
      <c r="F205" s="322"/>
      <c r="G205" s="322"/>
      <c r="H205" s="322"/>
      <c r="I205" s="322"/>
      <c r="J205" s="322"/>
      <c r="K205" s="322"/>
      <c r="L205" s="323"/>
      <c r="M205" s="318" t="s">
        <v>64</v>
      </c>
      <c r="N205" s="319"/>
      <c r="O205" s="319"/>
      <c r="P205" s="319"/>
      <c r="Q205" s="319"/>
      <c r="R205" s="319"/>
      <c r="S205" s="320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9.2592592592592595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10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0.21749999999999997</v>
      </c>
      <c r="X205" s="307"/>
      <c r="Y205" s="307"/>
    </row>
    <row r="206" spans="1:52" x14ac:dyDescent="0.2">
      <c r="A206" s="322"/>
      <c r="B206" s="322"/>
      <c r="C206" s="322"/>
      <c r="D206" s="322"/>
      <c r="E206" s="322"/>
      <c r="F206" s="322"/>
      <c r="G206" s="322"/>
      <c r="H206" s="322"/>
      <c r="I206" s="322"/>
      <c r="J206" s="322"/>
      <c r="K206" s="322"/>
      <c r="L206" s="323"/>
      <c r="M206" s="318" t="s">
        <v>64</v>
      </c>
      <c r="N206" s="319"/>
      <c r="O206" s="319"/>
      <c r="P206" s="319"/>
      <c r="Q206" s="319"/>
      <c r="R206" s="319"/>
      <c r="S206" s="320"/>
      <c r="T206" s="38" t="s">
        <v>63</v>
      </c>
      <c r="U206" s="306">
        <f>IFERROR(SUM(U190:U204),"0")</f>
        <v>100</v>
      </c>
      <c r="V206" s="306">
        <f>IFERROR(SUM(V190:V204),"0")</f>
        <v>108</v>
      </c>
      <c r="W206" s="38"/>
      <c r="X206" s="307"/>
      <c r="Y206" s="307"/>
    </row>
    <row r="207" spans="1:52" ht="14.25" customHeight="1" x14ac:dyDescent="0.25">
      <c r="A207" s="332" t="s">
        <v>93</v>
      </c>
      <c r="B207" s="322"/>
      <c r="C207" s="322"/>
      <c r="D207" s="322"/>
      <c r="E207" s="322"/>
      <c r="F207" s="322"/>
      <c r="G207" s="322"/>
      <c r="H207" s="322"/>
      <c r="I207" s="322"/>
      <c r="J207" s="322"/>
      <c r="K207" s="322"/>
      <c r="L207" s="322"/>
      <c r="M207" s="322"/>
      <c r="N207" s="322"/>
      <c r="O207" s="322"/>
      <c r="P207" s="322"/>
      <c r="Q207" s="322"/>
      <c r="R207" s="322"/>
      <c r="S207" s="322"/>
      <c r="T207" s="322"/>
      <c r="U207" s="322"/>
      <c r="V207" s="322"/>
      <c r="W207" s="322"/>
      <c r="X207" s="300"/>
      <c r="Y207" s="300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14">
        <v>4680115881914</v>
      </c>
      <c r="E208" s="315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4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17"/>
      <c r="O208" s="317"/>
      <c r="P208" s="317"/>
      <c r="Q208" s="315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21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3"/>
      <c r="M209" s="318" t="s">
        <v>64</v>
      </c>
      <c r="N209" s="319"/>
      <c r="O209" s="319"/>
      <c r="P209" s="319"/>
      <c r="Q209" s="319"/>
      <c r="R209" s="319"/>
      <c r="S209" s="320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22"/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3"/>
      <c r="M210" s="318" t="s">
        <v>64</v>
      </c>
      <c r="N210" s="319"/>
      <c r="O210" s="319"/>
      <c r="P210" s="319"/>
      <c r="Q210" s="319"/>
      <c r="R210" s="319"/>
      <c r="S210" s="320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32" t="s">
        <v>59</v>
      </c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  <c r="L211" s="322"/>
      <c r="M211" s="322"/>
      <c r="N211" s="322"/>
      <c r="O211" s="322"/>
      <c r="P211" s="322"/>
      <c r="Q211" s="322"/>
      <c r="R211" s="322"/>
      <c r="S211" s="322"/>
      <c r="T211" s="322"/>
      <c r="U211" s="322"/>
      <c r="V211" s="322"/>
      <c r="W211" s="322"/>
      <c r="X211" s="300"/>
      <c r="Y211" s="300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14">
        <v>4607091387193</v>
      </c>
      <c r="E212" s="315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17"/>
      <c r="O212" s="317"/>
      <c r="P212" s="317"/>
      <c r="Q212" s="315"/>
      <c r="R212" s="35"/>
      <c r="S212" s="35"/>
      <c r="T212" s="36" t="s">
        <v>63</v>
      </c>
      <c r="U212" s="304">
        <v>0</v>
      </c>
      <c r="V212" s="305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14">
        <v>4607091387230</v>
      </c>
      <c r="E213" s="315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17"/>
      <c r="O213" s="317"/>
      <c r="P213" s="317"/>
      <c r="Q213" s="315"/>
      <c r="R213" s="35"/>
      <c r="S213" s="35"/>
      <c r="T213" s="36" t="s">
        <v>63</v>
      </c>
      <c r="U213" s="304">
        <v>80</v>
      </c>
      <c r="V213" s="305">
        <f>IFERROR(IF(U213="",0,CEILING((U213/$H213),1)*$H213),"")</f>
        <v>84</v>
      </c>
      <c r="W213" s="37">
        <f>IFERROR(IF(V213=0,"",ROUNDUP(V213/H213,0)*0.00753),"")</f>
        <v>0.15060000000000001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14">
        <v>4607091387285</v>
      </c>
      <c r="E214" s="315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17"/>
      <c r="O214" s="317"/>
      <c r="P214" s="317"/>
      <c r="Q214" s="315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14">
        <v>4607091389845</v>
      </c>
      <c r="E215" s="315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17"/>
      <c r="O215" s="317"/>
      <c r="P215" s="317"/>
      <c r="Q215" s="315"/>
      <c r="R215" s="35"/>
      <c r="S215" s="35"/>
      <c r="T215" s="36" t="s">
        <v>63</v>
      </c>
      <c r="U215" s="304">
        <v>0</v>
      </c>
      <c r="V215" s="305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21"/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3"/>
      <c r="M216" s="318" t="s">
        <v>64</v>
      </c>
      <c r="N216" s="319"/>
      <c r="O216" s="319"/>
      <c r="P216" s="319"/>
      <c r="Q216" s="319"/>
      <c r="R216" s="319"/>
      <c r="S216" s="320"/>
      <c r="T216" s="38" t="s">
        <v>65</v>
      </c>
      <c r="U216" s="306">
        <f>IFERROR(U212/H212,"0")+IFERROR(U213/H213,"0")+IFERROR(U214/H214,"0")+IFERROR(U215/H215,"0")</f>
        <v>19.047619047619047</v>
      </c>
      <c r="V216" s="306">
        <f>IFERROR(V212/H212,"0")+IFERROR(V213/H213,"0")+IFERROR(V214/H214,"0")+IFERROR(V215/H215,"0")</f>
        <v>20</v>
      </c>
      <c r="W216" s="306">
        <f>IFERROR(IF(W212="",0,W212),"0")+IFERROR(IF(W213="",0,W213),"0")+IFERROR(IF(W214="",0,W214),"0")+IFERROR(IF(W215="",0,W215),"0")</f>
        <v>0.15060000000000001</v>
      </c>
      <c r="X216" s="307"/>
      <c r="Y216" s="307"/>
    </row>
    <row r="217" spans="1:52" x14ac:dyDescent="0.2">
      <c r="A217" s="322"/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3"/>
      <c r="M217" s="318" t="s">
        <v>64</v>
      </c>
      <c r="N217" s="319"/>
      <c r="O217" s="319"/>
      <c r="P217" s="319"/>
      <c r="Q217" s="319"/>
      <c r="R217" s="319"/>
      <c r="S217" s="320"/>
      <c r="T217" s="38" t="s">
        <v>63</v>
      </c>
      <c r="U217" s="306">
        <f>IFERROR(SUM(U212:U215),"0")</f>
        <v>80</v>
      </c>
      <c r="V217" s="306">
        <f>IFERROR(SUM(V212:V215),"0")</f>
        <v>84</v>
      </c>
      <c r="W217" s="38"/>
      <c r="X217" s="307"/>
      <c r="Y217" s="307"/>
    </row>
    <row r="218" spans="1:52" ht="14.25" customHeight="1" x14ac:dyDescent="0.25">
      <c r="A218" s="332" t="s">
        <v>66</v>
      </c>
      <c r="B218" s="322"/>
      <c r="C218" s="322"/>
      <c r="D218" s="322"/>
      <c r="E218" s="322"/>
      <c r="F218" s="322"/>
      <c r="G218" s="322"/>
      <c r="H218" s="322"/>
      <c r="I218" s="322"/>
      <c r="J218" s="322"/>
      <c r="K218" s="322"/>
      <c r="L218" s="322"/>
      <c r="M218" s="322"/>
      <c r="N218" s="322"/>
      <c r="O218" s="322"/>
      <c r="P218" s="322"/>
      <c r="Q218" s="322"/>
      <c r="R218" s="322"/>
      <c r="S218" s="322"/>
      <c r="T218" s="322"/>
      <c r="U218" s="322"/>
      <c r="V218" s="322"/>
      <c r="W218" s="322"/>
      <c r="X218" s="300"/>
      <c r="Y218" s="300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14">
        <v>4607091387766</v>
      </c>
      <c r="E219" s="315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17"/>
      <c r="O219" s="317"/>
      <c r="P219" s="317"/>
      <c r="Q219" s="315"/>
      <c r="R219" s="35"/>
      <c r="S219" s="35"/>
      <c r="T219" s="36" t="s">
        <v>63</v>
      </c>
      <c r="U219" s="304">
        <v>600</v>
      </c>
      <c r="V219" s="305">
        <f t="shared" ref="V219:V224" si="12">IFERROR(IF(U219="",0,CEILING((U219/$H219),1)*$H219),"")</f>
        <v>607.5</v>
      </c>
      <c r="W219" s="37">
        <f>IFERROR(IF(V219=0,"",ROUNDUP(V219/H219,0)*0.02175),"")</f>
        <v>1.6312499999999999</v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14">
        <v>4607091387957</v>
      </c>
      <c r="E220" s="315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17"/>
      <c r="O220" s="317"/>
      <c r="P220" s="317"/>
      <c r="Q220" s="315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14">
        <v>4607091387964</v>
      </c>
      <c r="E221" s="315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17"/>
      <c r="O221" s="317"/>
      <c r="P221" s="317"/>
      <c r="Q221" s="315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14">
        <v>4607091381672</v>
      </c>
      <c r="E222" s="315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17"/>
      <c r="O222" s="317"/>
      <c r="P222" s="317"/>
      <c r="Q222" s="315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14">
        <v>4607091387537</v>
      </c>
      <c r="E223" s="315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17"/>
      <c r="O223" s="317"/>
      <c r="P223" s="317"/>
      <c r="Q223" s="315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14">
        <v>4607091387513</v>
      </c>
      <c r="E224" s="315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17"/>
      <c r="O224" s="317"/>
      <c r="P224" s="317"/>
      <c r="Q224" s="315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21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3"/>
      <c r="M225" s="318" t="s">
        <v>64</v>
      </c>
      <c r="N225" s="319"/>
      <c r="O225" s="319"/>
      <c r="P225" s="319"/>
      <c r="Q225" s="319"/>
      <c r="R225" s="319"/>
      <c r="S225" s="320"/>
      <c r="T225" s="38" t="s">
        <v>65</v>
      </c>
      <c r="U225" s="306">
        <f>IFERROR(U219/H219,"0")+IFERROR(U220/H220,"0")+IFERROR(U221/H221,"0")+IFERROR(U222/H222,"0")+IFERROR(U223/H223,"0")+IFERROR(U224/H224,"0")</f>
        <v>74.074074074074076</v>
      </c>
      <c r="V225" s="306">
        <f>IFERROR(V219/H219,"0")+IFERROR(V220/H220,"0")+IFERROR(V221/H221,"0")+IFERROR(V222/H222,"0")+IFERROR(V223/H223,"0")+IFERROR(V224/H224,"0")</f>
        <v>75</v>
      </c>
      <c r="W225" s="306">
        <f>IFERROR(IF(W219="",0,W219),"0")+IFERROR(IF(W220="",0,W220),"0")+IFERROR(IF(W221="",0,W221),"0")+IFERROR(IF(W222="",0,W222),"0")+IFERROR(IF(W223="",0,W223),"0")+IFERROR(IF(W224="",0,W224),"0")</f>
        <v>1.6312499999999999</v>
      </c>
      <c r="X225" s="307"/>
      <c r="Y225" s="307"/>
    </row>
    <row r="226" spans="1:52" x14ac:dyDescent="0.2">
      <c r="A226" s="322"/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3"/>
      <c r="M226" s="318" t="s">
        <v>64</v>
      </c>
      <c r="N226" s="319"/>
      <c r="O226" s="319"/>
      <c r="P226" s="319"/>
      <c r="Q226" s="319"/>
      <c r="R226" s="319"/>
      <c r="S226" s="320"/>
      <c r="T226" s="38" t="s">
        <v>63</v>
      </c>
      <c r="U226" s="306">
        <f>IFERROR(SUM(U219:U224),"0")</f>
        <v>600</v>
      </c>
      <c r="V226" s="306">
        <f>IFERROR(SUM(V219:V224),"0")</f>
        <v>607.5</v>
      </c>
      <c r="W226" s="38"/>
      <c r="X226" s="307"/>
      <c r="Y226" s="307"/>
    </row>
    <row r="227" spans="1:52" ht="14.25" customHeight="1" x14ac:dyDescent="0.25">
      <c r="A227" s="332" t="s">
        <v>198</v>
      </c>
      <c r="B227" s="322"/>
      <c r="C227" s="322"/>
      <c r="D227" s="322"/>
      <c r="E227" s="322"/>
      <c r="F227" s="322"/>
      <c r="G227" s="322"/>
      <c r="H227" s="322"/>
      <c r="I227" s="322"/>
      <c r="J227" s="322"/>
      <c r="K227" s="322"/>
      <c r="L227" s="322"/>
      <c r="M227" s="322"/>
      <c r="N227" s="322"/>
      <c r="O227" s="322"/>
      <c r="P227" s="322"/>
      <c r="Q227" s="322"/>
      <c r="R227" s="322"/>
      <c r="S227" s="322"/>
      <c r="T227" s="322"/>
      <c r="U227" s="322"/>
      <c r="V227" s="322"/>
      <c r="W227" s="322"/>
      <c r="X227" s="300"/>
      <c r="Y227" s="300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14">
        <v>4607091380880</v>
      </c>
      <c r="E228" s="315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4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17"/>
      <c r="O228" s="317"/>
      <c r="P228" s="317"/>
      <c r="Q228" s="315"/>
      <c r="R228" s="35"/>
      <c r="S228" s="35"/>
      <c r="T228" s="36" t="s">
        <v>63</v>
      </c>
      <c r="U228" s="304">
        <v>0</v>
      </c>
      <c r="V228" s="305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14">
        <v>4607091384482</v>
      </c>
      <c r="E229" s="315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17"/>
      <c r="O229" s="317"/>
      <c r="P229" s="317"/>
      <c r="Q229" s="315"/>
      <c r="R229" s="35"/>
      <c r="S229" s="35"/>
      <c r="T229" s="36" t="s">
        <v>63</v>
      </c>
      <c r="U229" s="304">
        <v>60</v>
      </c>
      <c r="V229" s="305">
        <f>IFERROR(IF(U229="",0,CEILING((U229/$H229),1)*$H229),"")</f>
        <v>62.4</v>
      </c>
      <c r="W229" s="37">
        <f>IFERROR(IF(V229=0,"",ROUNDUP(V229/H229,0)*0.02175),"")</f>
        <v>0.17399999999999999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14">
        <v>4607091380897</v>
      </c>
      <c r="E230" s="315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17"/>
      <c r="O230" s="317"/>
      <c r="P230" s="317"/>
      <c r="Q230" s="315"/>
      <c r="R230" s="35"/>
      <c r="S230" s="35"/>
      <c r="T230" s="36" t="s">
        <v>63</v>
      </c>
      <c r="U230" s="304">
        <v>32</v>
      </c>
      <c r="V230" s="305">
        <f>IFERROR(IF(U230="",0,CEILING((U230/$H230),1)*$H230),"")</f>
        <v>33.6</v>
      </c>
      <c r="W230" s="37">
        <f>IFERROR(IF(V230=0,"",ROUNDUP(V230/H230,0)*0.02175),"")</f>
        <v>8.6999999999999994E-2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14">
        <v>4680115880368</v>
      </c>
      <c r="E231" s="315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44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17"/>
      <c r="O231" s="317"/>
      <c r="P231" s="317"/>
      <c r="Q231" s="315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21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3"/>
      <c r="M232" s="318" t="s">
        <v>64</v>
      </c>
      <c r="N232" s="319"/>
      <c r="O232" s="319"/>
      <c r="P232" s="319"/>
      <c r="Q232" s="319"/>
      <c r="R232" s="319"/>
      <c r="S232" s="320"/>
      <c r="T232" s="38" t="s">
        <v>65</v>
      </c>
      <c r="U232" s="306">
        <f>IFERROR(U228/H228,"0")+IFERROR(U229/H229,"0")+IFERROR(U230/H230,"0")+IFERROR(U231/H231,"0")</f>
        <v>11.501831501831502</v>
      </c>
      <c r="V232" s="306">
        <f>IFERROR(V228/H228,"0")+IFERROR(V229/H229,"0")+IFERROR(V230/H230,"0")+IFERROR(V231/H231,"0")</f>
        <v>12</v>
      </c>
      <c r="W232" s="306">
        <f>IFERROR(IF(W228="",0,W228),"0")+IFERROR(IF(W229="",0,W229),"0")+IFERROR(IF(W230="",0,W230),"0")+IFERROR(IF(W231="",0,W231),"0")</f>
        <v>0.26100000000000001</v>
      </c>
      <c r="X232" s="307"/>
      <c r="Y232" s="307"/>
    </row>
    <row r="233" spans="1:52" x14ac:dyDescent="0.2">
      <c r="A233" s="322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3"/>
      <c r="M233" s="318" t="s">
        <v>64</v>
      </c>
      <c r="N233" s="319"/>
      <c r="O233" s="319"/>
      <c r="P233" s="319"/>
      <c r="Q233" s="319"/>
      <c r="R233" s="319"/>
      <c r="S233" s="320"/>
      <c r="T233" s="38" t="s">
        <v>63</v>
      </c>
      <c r="U233" s="306">
        <f>IFERROR(SUM(U228:U231),"0")</f>
        <v>92</v>
      </c>
      <c r="V233" s="306">
        <f>IFERROR(SUM(V228:V231),"0")</f>
        <v>96</v>
      </c>
      <c r="W233" s="38"/>
      <c r="X233" s="307"/>
      <c r="Y233" s="307"/>
    </row>
    <row r="234" spans="1:52" ht="14.25" customHeight="1" x14ac:dyDescent="0.25">
      <c r="A234" s="332" t="s">
        <v>79</v>
      </c>
      <c r="B234" s="322"/>
      <c r="C234" s="322"/>
      <c r="D234" s="322"/>
      <c r="E234" s="322"/>
      <c r="F234" s="322"/>
      <c r="G234" s="322"/>
      <c r="H234" s="322"/>
      <c r="I234" s="322"/>
      <c r="J234" s="322"/>
      <c r="K234" s="322"/>
      <c r="L234" s="322"/>
      <c r="M234" s="322"/>
      <c r="N234" s="322"/>
      <c r="O234" s="322"/>
      <c r="P234" s="322"/>
      <c r="Q234" s="322"/>
      <c r="R234" s="322"/>
      <c r="S234" s="322"/>
      <c r="T234" s="322"/>
      <c r="U234" s="322"/>
      <c r="V234" s="322"/>
      <c r="W234" s="322"/>
      <c r="X234" s="300"/>
      <c r="Y234" s="300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14">
        <v>4607091388374</v>
      </c>
      <c r="E235" s="315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436" t="s">
        <v>364</v>
      </c>
      <c r="N235" s="317"/>
      <c r="O235" s="317"/>
      <c r="P235" s="317"/>
      <c r="Q235" s="315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14">
        <v>4607091388381</v>
      </c>
      <c r="E236" s="315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437" t="s">
        <v>367</v>
      </c>
      <c r="N236" s="317"/>
      <c r="O236" s="317"/>
      <c r="P236" s="317"/>
      <c r="Q236" s="315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14">
        <v>4607091388404</v>
      </c>
      <c r="E237" s="315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17"/>
      <c r="O237" s="317"/>
      <c r="P237" s="317"/>
      <c r="Q237" s="315"/>
      <c r="R237" s="35"/>
      <c r="S237" s="35"/>
      <c r="T237" s="36" t="s">
        <v>63</v>
      </c>
      <c r="U237" s="304">
        <v>0</v>
      </c>
      <c r="V237" s="305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21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3"/>
      <c r="M238" s="318" t="s">
        <v>64</v>
      </c>
      <c r="N238" s="319"/>
      <c r="O238" s="319"/>
      <c r="P238" s="319"/>
      <c r="Q238" s="319"/>
      <c r="R238" s="319"/>
      <c r="S238" s="320"/>
      <c r="T238" s="38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22"/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3"/>
      <c r="M239" s="318" t="s">
        <v>64</v>
      </c>
      <c r="N239" s="319"/>
      <c r="O239" s="319"/>
      <c r="P239" s="319"/>
      <c r="Q239" s="319"/>
      <c r="R239" s="319"/>
      <c r="S239" s="320"/>
      <c r="T239" s="38" t="s">
        <v>63</v>
      </c>
      <c r="U239" s="306">
        <f>IFERROR(SUM(U235:U237),"0")</f>
        <v>0</v>
      </c>
      <c r="V239" s="306">
        <f>IFERROR(SUM(V235:V237),"0")</f>
        <v>0</v>
      </c>
      <c r="W239" s="38"/>
      <c r="X239" s="307"/>
      <c r="Y239" s="307"/>
    </row>
    <row r="240" spans="1:52" ht="14.25" customHeight="1" x14ac:dyDescent="0.25">
      <c r="A240" s="332" t="s">
        <v>370</v>
      </c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2"/>
      <c r="M240" s="322"/>
      <c r="N240" s="322"/>
      <c r="O240" s="322"/>
      <c r="P240" s="322"/>
      <c r="Q240" s="322"/>
      <c r="R240" s="322"/>
      <c r="S240" s="322"/>
      <c r="T240" s="322"/>
      <c r="U240" s="322"/>
      <c r="V240" s="322"/>
      <c r="W240" s="322"/>
      <c r="X240" s="300"/>
      <c r="Y240" s="300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14">
        <v>4680115881808</v>
      </c>
      <c r="E241" s="315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4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17"/>
      <c r="O241" s="317"/>
      <c r="P241" s="317"/>
      <c r="Q241" s="315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14">
        <v>4680115881822</v>
      </c>
      <c r="E242" s="315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4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17"/>
      <c r="O242" s="317"/>
      <c r="P242" s="317"/>
      <c r="Q242" s="315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14">
        <v>4680115880016</v>
      </c>
      <c r="E243" s="315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4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17"/>
      <c r="O243" s="317"/>
      <c r="P243" s="317"/>
      <c r="Q243" s="315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21"/>
      <c r="B244" s="322"/>
      <c r="C244" s="322"/>
      <c r="D244" s="322"/>
      <c r="E244" s="322"/>
      <c r="F244" s="322"/>
      <c r="G244" s="322"/>
      <c r="H244" s="322"/>
      <c r="I244" s="322"/>
      <c r="J244" s="322"/>
      <c r="K244" s="322"/>
      <c r="L244" s="323"/>
      <c r="M244" s="318" t="s">
        <v>64</v>
      </c>
      <c r="N244" s="319"/>
      <c r="O244" s="319"/>
      <c r="P244" s="319"/>
      <c r="Q244" s="319"/>
      <c r="R244" s="319"/>
      <c r="S244" s="320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22"/>
      <c r="B245" s="322"/>
      <c r="C245" s="322"/>
      <c r="D245" s="322"/>
      <c r="E245" s="322"/>
      <c r="F245" s="322"/>
      <c r="G245" s="322"/>
      <c r="H245" s="322"/>
      <c r="I245" s="322"/>
      <c r="J245" s="322"/>
      <c r="K245" s="322"/>
      <c r="L245" s="323"/>
      <c r="M245" s="318" t="s">
        <v>64</v>
      </c>
      <c r="N245" s="319"/>
      <c r="O245" s="319"/>
      <c r="P245" s="319"/>
      <c r="Q245" s="319"/>
      <c r="R245" s="319"/>
      <c r="S245" s="320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31" t="s">
        <v>378</v>
      </c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2"/>
      <c r="P246" s="322"/>
      <c r="Q246" s="322"/>
      <c r="R246" s="322"/>
      <c r="S246" s="322"/>
      <c r="T246" s="322"/>
      <c r="U246" s="322"/>
      <c r="V246" s="322"/>
      <c r="W246" s="322"/>
      <c r="X246" s="299"/>
      <c r="Y246" s="299"/>
    </row>
    <row r="247" spans="1:52" ht="14.25" customHeight="1" x14ac:dyDescent="0.25">
      <c r="A247" s="332" t="s">
        <v>100</v>
      </c>
      <c r="B247" s="322"/>
      <c r="C247" s="322"/>
      <c r="D247" s="322"/>
      <c r="E247" s="322"/>
      <c r="F247" s="322"/>
      <c r="G247" s="322"/>
      <c r="H247" s="322"/>
      <c r="I247" s="322"/>
      <c r="J247" s="322"/>
      <c r="K247" s="322"/>
      <c r="L247" s="322"/>
      <c r="M247" s="322"/>
      <c r="N247" s="322"/>
      <c r="O247" s="322"/>
      <c r="P247" s="322"/>
      <c r="Q247" s="322"/>
      <c r="R247" s="322"/>
      <c r="S247" s="322"/>
      <c r="T247" s="322"/>
      <c r="U247" s="322"/>
      <c r="V247" s="322"/>
      <c r="W247" s="322"/>
      <c r="X247" s="300"/>
      <c r="Y247" s="300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14">
        <v>4607091387421</v>
      </c>
      <c r="E248" s="315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4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7"/>
      <c r="O248" s="317"/>
      <c r="P248" s="317"/>
      <c r="Q248" s="315"/>
      <c r="R248" s="35"/>
      <c r="S248" s="35"/>
      <c r="T248" s="36" t="s">
        <v>63</v>
      </c>
      <c r="U248" s="304">
        <v>20</v>
      </c>
      <c r="V248" s="305">
        <f t="shared" ref="V248:V254" si="13">IFERROR(IF(U248="",0,CEILING((U248/$H248),1)*$H248),"")</f>
        <v>21.6</v>
      </c>
      <c r="W248" s="37">
        <f>IFERROR(IF(V248=0,"",ROUNDUP(V248/H248,0)*0.02175),"")</f>
        <v>4.3499999999999997E-2</v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14">
        <v>4607091387421</v>
      </c>
      <c r="E249" s="315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4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17"/>
      <c r="O249" s="317"/>
      <c r="P249" s="317"/>
      <c r="Q249" s="315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4301011619</v>
      </c>
      <c r="D250" s="314">
        <v>4607091387452</v>
      </c>
      <c r="E250" s="315"/>
      <c r="F250" s="303">
        <v>1.45</v>
      </c>
      <c r="G250" s="33">
        <v>8</v>
      </c>
      <c r="H250" s="303">
        <v>11.6</v>
      </c>
      <c r="I250" s="303">
        <v>12.08</v>
      </c>
      <c r="J250" s="33">
        <v>56</v>
      </c>
      <c r="K250" s="34" t="s">
        <v>96</v>
      </c>
      <c r="L250" s="33">
        <v>55</v>
      </c>
      <c r="M250" s="431" t="s">
        <v>384</v>
      </c>
      <c r="N250" s="317"/>
      <c r="O250" s="317"/>
      <c r="P250" s="317"/>
      <c r="Q250" s="315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385</v>
      </c>
      <c r="C251" s="32">
        <v>4301011396</v>
      </c>
      <c r="D251" s="314">
        <v>4607091387452</v>
      </c>
      <c r="E251" s="315"/>
      <c r="F251" s="303">
        <v>1.35</v>
      </c>
      <c r="G251" s="33">
        <v>8</v>
      </c>
      <c r="H251" s="303">
        <v>10.8</v>
      </c>
      <c r="I251" s="303">
        <v>11.28</v>
      </c>
      <c r="J251" s="33">
        <v>48</v>
      </c>
      <c r="K251" s="34" t="s">
        <v>307</v>
      </c>
      <c r="L251" s="33">
        <v>55</v>
      </c>
      <c r="M251" s="4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17"/>
      <c r="O251" s="317"/>
      <c r="P251" s="317"/>
      <c r="Q251" s="315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IFERROR(IF(V251=0,"",ROUNDUP(V251/H251,0)*0.02039),"")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14">
        <v>4607091385984</v>
      </c>
      <c r="E252" s="315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17"/>
      <c r="O252" s="317"/>
      <c r="P252" s="317"/>
      <c r="Q252" s="315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14">
        <v>4607091387438</v>
      </c>
      <c r="E253" s="315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17"/>
      <c r="O253" s="317"/>
      <c r="P253" s="317"/>
      <c r="Q253" s="315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14">
        <v>4607091387469</v>
      </c>
      <c r="E254" s="315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4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17"/>
      <c r="O254" s="317"/>
      <c r="P254" s="317"/>
      <c r="Q254" s="315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21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3"/>
      <c r="M255" s="318" t="s">
        <v>64</v>
      </c>
      <c r="N255" s="319"/>
      <c r="O255" s="319"/>
      <c r="P255" s="319"/>
      <c r="Q255" s="319"/>
      <c r="R255" s="319"/>
      <c r="S255" s="320"/>
      <c r="T255" s="38" t="s">
        <v>65</v>
      </c>
      <c r="U255" s="306">
        <f>IFERROR(U248/H248,"0")+IFERROR(U249/H249,"0")+IFERROR(U250/H250,"0")+IFERROR(U251/H251,"0")+IFERROR(U252/H252,"0")+IFERROR(U253/H253,"0")+IFERROR(U254/H254,"0")</f>
        <v>1.8518518518518516</v>
      </c>
      <c r="V255" s="306">
        <f>IFERROR(V248/H248,"0")+IFERROR(V249/H249,"0")+IFERROR(V250/H250,"0")+IFERROR(V251/H251,"0")+IFERROR(V252/H252,"0")+IFERROR(V253/H253,"0")+IFERROR(V254/H254,"0")</f>
        <v>2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4.3499999999999997E-2</v>
      </c>
      <c r="X255" s="307"/>
      <c r="Y255" s="307"/>
    </row>
    <row r="256" spans="1:52" x14ac:dyDescent="0.2">
      <c r="A256" s="322"/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3"/>
      <c r="M256" s="318" t="s">
        <v>64</v>
      </c>
      <c r="N256" s="319"/>
      <c r="O256" s="319"/>
      <c r="P256" s="319"/>
      <c r="Q256" s="319"/>
      <c r="R256" s="319"/>
      <c r="S256" s="320"/>
      <c r="T256" s="38" t="s">
        <v>63</v>
      </c>
      <c r="U256" s="306">
        <f>IFERROR(SUM(U248:U254),"0")</f>
        <v>20</v>
      </c>
      <c r="V256" s="306">
        <f>IFERROR(SUM(V248:V254),"0")</f>
        <v>21.6</v>
      </c>
      <c r="W256" s="38"/>
      <c r="X256" s="307"/>
      <c r="Y256" s="307"/>
    </row>
    <row r="257" spans="1:52" ht="14.25" customHeight="1" x14ac:dyDescent="0.25">
      <c r="A257" s="332" t="s">
        <v>59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00"/>
      <c r="Y257" s="300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14">
        <v>4607091387292</v>
      </c>
      <c r="E258" s="315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17"/>
      <c r="O258" s="317"/>
      <c r="P258" s="317"/>
      <c r="Q258" s="315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14">
        <v>4607091387315</v>
      </c>
      <c r="E259" s="315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17"/>
      <c r="O259" s="317"/>
      <c r="P259" s="317"/>
      <c r="Q259" s="315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21"/>
      <c r="B260" s="322"/>
      <c r="C260" s="322"/>
      <c r="D260" s="322"/>
      <c r="E260" s="322"/>
      <c r="F260" s="322"/>
      <c r="G260" s="322"/>
      <c r="H260" s="322"/>
      <c r="I260" s="322"/>
      <c r="J260" s="322"/>
      <c r="K260" s="322"/>
      <c r="L260" s="323"/>
      <c r="M260" s="318" t="s">
        <v>64</v>
      </c>
      <c r="N260" s="319"/>
      <c r="O260" s="319"/>
      <c r="P260" s="319"/>
      <c r="Q260" s="319"/>
      <c r="R260" s="319"/>
      <c r="S260" s="320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22"/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3"/>
      <c r="M261" s="318" t="s">
        <v>64</v>
      </c>
      <c r="N261" s="319"/>
      <c r="O261" s="319"/>
      <c r="P261" s="319"/>
      <c r="Q261" s="319"/>
      <c r="R261" s="319"/>
      <c r="S261" s="320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31" t="s">
        <v>396</v>
      </c>
      <c r="B262" s="322"/>
      <c r="C262" s="322"/>
      <c r="D262" s="322"/>
      <c r="E262" s="322"/>
      <c r="F262" s="322"/>
      <c r="G262" s="322"/>
      <c r="H262" s="322"/>
      <c r="I262" s="322"/>
      <c r="J262" s="322"/>
      <c r="K262" s="322"/>
      <c r="L262" s="322"/>
      <c r="M262" s="322"/>
      <c r="N262" s="322"/>
      <c r="O262" s="322"/>
      <c r="P262" s="322"/>
      <c r="Q262" s="322"/>
      <c r="R262" s="322"/>
      <c r="S262" s="322"/>
      <c r="T262" s="322"/>
      <c r="U262" s="322"/>
      <c r="V262" s="322"/>
      <c r="W262" s="322"/>
      <c r="X262" s="299"/>
      <c r="Y262" s="299"/>
    </row>
    <row r="263" spans="1:52" ht="14.25" customHeight="1" x14ac:dyDescent="0.25">
      <c r="A263" s="332" t="s">
        <v>59</v>
      </c>
      <c r="B263" s="322"/>
      <c r="C263" s="322"/>
      <c r="D263" s="322"/>
      <c r="E263" s="322"/>
      <c r="F263" s="322"/>
      <c r="G263" s="322"/>
      <c r="H263" s="322"/>
      <c r="I263" s="322"/>
      <c r="J263" s="322"/>
      <c r="K263" s="322"/>
      <c r="L263" s="322"/>
      <c r="M263" s="322"/>
      <c r="N263" s="322"/>
      <c r="O263" s="322"/>
      <c r="P263" s="322"/>
      <c r="Q263" s="322"/>
      <c r="R263" s="322"/>
      <c r="S263" s="322"/>
      <c r="T263" s="322"/>
      <c r="U263" s="322"/>
      <c r="V263" s="322"/>
      <c r="W263" s="322"/>
      <c r="X263" s="300"/>
      <c r="Y263" s="300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14">
        <v>4607091383836</v>
      </c>
      <c r="E264" s="315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7"/>
      <c r="O264" s="317"/>
      <c r="P264" s="317"/>
      <c r="Q264" s="315"/>
      <c r="R264" s="35"/>
      <c r="S264" s="35"/>
      <c r="T264" s="36" t="s">
        <v>63</v>
      </c>
      <c r="U264" s="304">
        <v>0</v>
      </c>
      <c r="V264" s="305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21"/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3"/>
      <c r="M265" s="318" t="s">
        <v>64</v>
      </c>
      <c r="N265" s="319"/>
      <c r="O265" s="319"/>
      <c r="P265" s="319"/>
      <c r="Q265" s="319"/>
      <c r="R265" s="319"/>
      <c r="S265" s="320"/>
      <c r="T265" s="38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3"/>
      <c r="M266" s="318" t="s">
        <v>64</v>
      </c>
      <c r="N266" s="319"/>
      <c r="O266" s="319"/>
      <c r="P266" s="319"/>
      <c r="Q266" s="319"/>
      <c r="R266" s="319"/>
      <c r="S266" s="320"/>
      <c r="T266" s="38" t="s">
        <v>63</v>
      </c>
      <c r="U266" s="306">
        <f>IFERROR(SUM(U264:U264),"0")</f>
        <v>0</v>
      </c>
      <c r="V266" s="306">
        <f>IFERROR(SUM(V264:V264),"0")</f>
        <v>0</v>
      </c>
      <c r="W266" s="38"/>
      <c r="X266" s="307"/>
      <c r="Y266" s="307"/>
    </row>
    <row r="267" spans="1:52" ht="14.25" customHeight="1" x14ac:dyDescent="0.25">
      <c r="A267" s="332" t="s">
        <v>66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300"/>
      <c r="Y267" s="300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14">
        <v>4607091387919</v>
      </c>
      <c r="E268" s="315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7"/>
      <c r="O268" s="317"/>
      <c r="P268" s="317"/>
      <c r="Q268" s="315"/>
      <c r="R268" s="35"/>
      <c r="S268" s="35"/>
      <c r="T268" s="36" t="s">
        <v>63</v>
      </c>
      <c r="U268" s="304">
        <v>200</v>
      </c>
      <c r="V268" s="305">
        <f>IFERROR(IF(U268="",0,CEILING((U268/$H268),1)*$H268),"")</f>
        <v>202.5</v>
      </c>
      <c r="W268" s="37">
        <f>IFERROR(IF(V268=0,"",ROUNDUP(V268/H268,0)*0.02175),"")</f>
        <v>0.54374999999999996</v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14">
        <v>4607091383942</v>
      </c>
      <c r="E269" s="315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41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7"/>
      <c r="O269" s="317"/>
      <c r="P269" s="317"/>
      <c r="Q269" s="315"/>
      <c r="R269" s="35"/>
      <c r="S269" s="35"/>
      <c r="T269" s="36" t="s">
        <v>63</v>
      </c>
      <c r="U269" s="304">
        <v>0</v>
      </c>
      <c r="V269" s="305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14">
        <v>4607091383959</v>
      </c>
      <c r="E270" s="315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42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7"/>
      <c r="O270" s="317"/>
      <c r="P270" s="317"/>
      <c r="Q270" s="315"/>
      <c r="R270" s="35"/>
      <c r="S270" s="35"/>
      <c r="T270" s="36" t="s">
        <v>63</v>
      </c>
      <c r="U270" s="304">
        <v>0</v>
      </c>
      <c r="V270" s="305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1"/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3"/>
      <c r="M271" s="318" t="s">
        <v>64</v>
      </c>
      <c r="N271" s="319"/>
      <c r="O271" s="319"/>
      <c r="P271" s="319"/>
      <c r="Q271" s="319"/>
      <c r="R271" s="319"/>
      <c r="S271" s="320"/>
      <c r="T271" s="38" t="s">
        <v>65</v>
      </c>
      <c r="U271" s="306">
        <f>IFERROR(U268/H268,"0")+IFERROR(U269/H269,"0")+IFERROR(U270/H270,"0")</f>
        <v>24.691358024691358</v>
      </c>
      <c r="V271" s="306">
        <f>IFERROR(V268/H268,"0")+IFERROR(V269/H269,"0")+IFERROR(V270/H270,"0")</f>
        <v>25</v>
      </c>
      <c r="W271" s="306">
        <f>IFERROR(IF(W268="",0,W268),"0")+IFERROR(IF(W269="",0,W269),"0")+IFERROR(IF(W270="",0,W270),"0")</f>
        <v>0.54374999999999996</v>
      </c>
      <c r="X271" s="307"/>
      <c r="Y271" s="307"/>
    </row>
    <row r="272" spans="1:52" x14ac:dyDescent="0.2">
      <c r="A272" s="322"/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3"/>
      <c r="M272" s="318" t="s">
        <v>64</v>
      </c>
      <c r="N272" s="319"/>
      <c r="O272" s="319"/>
      <c r="P272" s="319"/>
      <c r="Q272" s="319"/>
      <c r="R272" s="319"/>
      <c r="S272" s="320"/>
      <c r="T272" s="38" t="s">
        <v>63</v>
      </c>
      <c r="U272" s="306">
        <f>IFERROR(SUM(U268:U270),"0")</f>
        <v>200</v>
      </c>
      <c r="V272" s="306">
        <f>IFERROR(SUM(V268:V270),"0")</f>
        <v>202.5</v>
      </c>
      <c r="W272" s="38"/>
      <c r="X272" s="307"/>
      <c r="Y272" s="307"/>
    </row>
    <row r="273" spans="1:52" ht="14.25" customHeight="1" x14ac:dyDescent="0.25">
      <c r="A273" s="332" t="s">
        <v>198</v>
      </c>
      <c r="B273" s="322"/>
      <c r="C273" s="322"/>
      <c r="D273" s="322"/>
      <c r="E273" s="322"/>
      <c r="F273" s="322"/>
      <c r="G273" s="322"/>
      <c r="H273" s="322"/>
      <c r="I273" s="322"/>
      <c r="J273" s="322"/>
      <c r="K273" s="322"/>
      <c r="L273" s="322"/>
      <c r="M273" s="322"/>
      <c r="N273" s="322"/>
      <c r="O273" s="322"/>
      <c r="P273" s="322"/>
      <c r="Q273" s="322"/>
      <c r="R273" s="322"/>
      <c r="S273" s="322"/>
      <c r="T273" s="322"/>
      <c r="U273" s="322"/>
      <c r="V273" s="322"/>
      <c r="W273" s="322"/>
      <c r="X273" s="300"/>
      <c r="Y273" s="300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14">
        <v>4607091388831</v>
      </c>
      <c r="E274" s="315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7"/>
      <c r="O274" s="317"/>
      <c r="P274" s="317"/>
      <c r="Q274" s="315"/>
      <c r="R274" s="35"/>
      <c r="S274" s="35"/>
      <c r="T274" s="36" t="s">
        <v>63</v>
      </c>
      <c r="U274" s="304">
        <v>0</v>
      </c>
      <c r="V274" s="305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1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3"/>
      <c r="M275" s="318" t="s">
        <v>64</v>
      </c>
      <c r="N275" s="319"/>
      <c r="O275" s="319"/>
      <c r="P275" s="319"/>
      <c r="Q275" s="319"/>
      <c r="R275" s="319"/>
      <c r="S275" s="320"/>
      <c r="T275" s="38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3"/>
      <c r="M276" s="318" t="s">
        <v>64</v>
      </c>
      <c r="N276" s="319"/>
      <c r="O276" s="319"/>
      <c r="P276" s="319"/>
      <c r="Q276" s="319"/>
      <c r="R276" s="319"/>
      <c r="S276" s="320"/>
      <c r="T276" s="38" t="s">
        <v>63</v>
      </c>
      <c r="U276" s="306">
        <f>IFERROR(SUM(U274:U274),"0")</f>
        <v>0</v>
      </c>
      <c r="V276" s="306">
        <f>IFERROR(SUM(V274:V274),"0")</f>
        <v>0</v>
      </c>
      <c r="W276" s="38"/>
      <c r="X276" s="307"/>
      <c r="Y276" s="307"/>
    </row>
    <row r="277" spans="1:52" ht="14.25" customHeight="1" x14ac:dyDescent="0.25">
      <c r="A277" s="332" t="s">
        <v>79</v>
      </c>
      <c r="B277" s="322"/>
      <c r="C277" s="322"/>
      <c r="D277" s="322"/>
      <c r="E277" s="322"/>
      <c r="F277" s="322"/>
      <c r="G277" s="322"/>
      <c r="H277" s="322"/>
      <c r="I277" s="322"/>
      <c r="J277" s="322"/>
      <c r="K277" s="322"/>
      <c r="L277" s="322"/>
      <c r="M277" s="322"/>
      <c r="N277" s="322"/>
      <c r="O277" s="322"/>
      <c r="P277" s="322"/>
      <c r="Q277" s="322"/>
      <c r="R277" s="322"/>
      <c r="S277" s="322"/>
      <c r="T277" s="322"/>
      <c r="U277" s="322"/>
      <c r="V277" s="322"/>
      <c r="W277" s="322"/>
      <c r="X277" s="300"/>
      <c r="Y277" s="300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14">
        <v>4607091383102</v>
      </c>
      <c r="E278" s="315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41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7"/>
      <c r="O278" s="317"/>
      <c r="P278" s="317"/>
      <c r="Q278" s="315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1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23"/>
      <c r="M279" s="318" t="s">
        <v>64</v>
      </c>
      <c r="N279" s="319"/>
      <c r="O279" s="319"/>
      <c r="P279" s="319"/>
      <c r="Q279" s="319"/>
      <c r="R279" s="319"/>
      <c r="S279" s="320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3"/>
      <c r="M280" s="318" t="s">
        <v>64</v>
      </c>
      <c r="N280" s="319"/>
      <c r="O280" s="319"/>
      <c r="P280" s="319"/>
      <c r="Q280" s="319"/>
      <c r="R280" s="319"/>
      <c r="S280" s="320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37" t="s">
        <v>409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49"/>
      <c r="Y281" s="49"/>
    </row>
    <row r="282" spans="1:52" ht="16.5" customHeight="1" x14ac:dyDescent="0.25">
      <c r="A282" s="331" t="s">
        <v>410</v>
      </c>
      <c r="B282" s="322"/>
      <c r="C282" s="322"/>
      <c r="D282" s="322"/>
      <c r="E282" s="322"/>
      <c r="F282" s="322"/>
      <c r="G282" s="322"/>
      <c r="H282" s="322"/>
      <c r="I282" s="322"/>
      <c r="J282" s="322"/>
      <c r="K282" s="322"/>
      <c r="L282" s="322"/>
      <c r="M282" s="322"/>
      <c r="N282" s="322"/>
      <c r="O282" s="322"/>
      <c r="P282" s="322"/>
      <c r="Q282" s="322"/>
      <c r="R282" s="322"/>
      <c r="S282" s="322"/>
      <c r="T282" s="322"/>
      <c r="U282" s="322"/>
      <c r="V282" s="322"/>
      <c r="W282" s="322"/>
      <c r="X282" s="299"/>
      <c r="Y282" s="299"/>
    </row>
    <row r="283" spans="1:52" ht="14.25" customHeight="1" x14ac:dyDescent="0.25">
      <c r="A283" s="332" t="s">
        <v>100</v>
      </c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2"/>
      <c r="N283" s="322"/>
      <c r="O283" s="322"/>
      <c r="P283" s="322"/>
      <c r="Q283" s="322"/>
      <c r="R283" s="322"/>
      <c r="S283" s="322"/>
      <c r="T283" s="322"/>
      <c r="U283" s="322"/>
      <c r="V283" s="322"/>
      <c r="W283" s="322"/>
      <c r="X283" s="300"/>
      <c r="Y283" s="300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14">
        <v>4607091383997</v>
      </c>
      <c r="E284" s="315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7"/>
      <c r="O284" s="317"/>
      <c r="P284" s="317"/>
      <c r="Q284" s="315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14">
        <v>4607091383997</v>
      </c>
      <c r="E285" s="315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7"/>
      <c r="O285" s="317"/>
      <c r="P285" s="317"/>
      <c r="Q285" s="315"/>
      <c r="R285" s="35"/>
      <c r="S285" s="35"/>
      <c r="T285" s="36" t="s">
        <v>63</v>
      </c>
      <c r="U285" s="304">
        <v>350</v>
      </c>
      <c r="V285" s="305">
        <f t="shared" si="14"/>
        <v>360</v>
      </c>
      <c r="W285" s="37">
        <f>IFERROR(IF(V285=0,"",ROUNDUP(V285/H285,0)*0.02175),"")</f>
        <v>0.52200000000000002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14">
        <v>4607091384130</v>
      </c>
      <c r="E286" s="315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7"/>
      <c r="O286" s="317"/>
      <c r="P286" s="317"/>
      <c r="Q286" s="315"/>
      <c r="R286" s="35"/>
      <c r="S286" s="35"/>
      <c r="T286" s="36" t="s">
        <v>63</v>
      </c>
      <c r="U286" s="304">
        <v>150</v>
      </c>
      <c r="V286" s="305">
        <f t="shared" si="14"/>
        <v>150</v>
      </c>
      <c r="W286" s="37">
        <f>IFERROR(IF(V286=0,"",ROUNDUP(V286/H286,0)*0.02175),"")</f>
        <v>0.21749999999999997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14">
        <v>4607091384130</v>
      </c>
      <c r="E287" s="315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4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7"/>
      <c r="O287" s="317"/>
      <c r="P287" s="317"/>
      <c r="Q287" s="315"/>
      <c r="R287" s="35"/>
      <c r="S287" s="35"/>
      <c r="T287" s="36" t="s">
        <v>63</v>
      </c>
      <c r="U287" s="304">
        <v>0</v>
      </c>
      <c r="V287" s="305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14">
        <v>4607091384147</v>
      </c>
      <c r="E288" s="315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4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7"/>
      <c r="O288" s="317"/>
      <c r="P288" s="317"/>
      <c r="Q288" s="315"/>
      <c r="R288" s="35"/>
      <c r="S288" s="35"/>
      <c r="T288" s="36" t="s">
        <v>63</v>
      </c>
      <c r="U288" s="304">
        <v>150</v>
      </c>
      <c r="V288" s="305">
        <f t="shared" si="14"/>
        <v>150</v>
      </c>
      <c r="W288" s="37">
        <f>IFERROR(IF(V288=0,"",ROUNDUP(V288/H288,0)*0.02175),"")</f>
        <v>0.21749999999999997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14">
        <v>4607091384147</v>
      </c>
      <c r="E289" s="315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412" t="s">
        <v>420</v>
      </c>
      <c r="N289" s="317"/>
      <c r="O289" s="317"/>
      <c r="P289" s="317"/>
      <c r="Q289" s="315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14">
        <v>4607091384154</v>
      </c>
      <c r="E290" s="315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7"/>
      <c r="O290" s="317"/>
      <c r="P290" s="317"/>
      <c r="Q290" s="315"/>
      <c r="R290" s="35"/>
      <c r="S290" s="35"/>
      <c r="T290" s="36" t="s">
        <v>63</v>
      </c>
      <c r="U290" s="304">
        <v>0</v>
      </c>
      <c r="V290" s="305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14">
        <v>4607091384161</v>
      </c>
      <c r="E291" s="315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7"/>
      <c r="O291" s="317"/>
      <c r="P291" s="317"/>
      <c r="Q291" s="315"/>
      <c r="R291" s="35"/>
      <c r="S291" s="35"/>
      <c r="T291" s="36" t="s">
        <v>63</v>
      </c>
      <c r="U291" s="304">
        <v>0</v>
      </c>
      <c r="V291" s="305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21"/>
      <c r="B292" s="322"/>
      <c r="C292" s="322"/>
      <c r="D292" s="322"/>
      <c r="E292" s="322"/>
      <c r="F292" s="322"/>
      <c r="G292" s="322"/>
      <c r="H292" s="322"/>
      <c r="I292" s="322"/>
      <c r="J292" s="322"/>
      <c r="K292" s="322"/>
      <c r="L292" s="323"/>
      <c r="M292" s="318" t="s">
        <v>64</v>
      </c>
      <c r="N292" s="319"/>
      <c r="O292" s="319"/>
      <c r="P292" s="319"/>
      <c r="Q292" s="319"/>
      <c r="R292" s="319"/>
      <c r="S292" s="320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43.333333333333329</v>
      </c>
      <c r="V292" s="306">
        <f>IFERROR(V284/H284,"0")+IFERROR(V285/H285,"0")+IFERROR(V286/H286,"0")+IFERROR(V287/H287,"0")+IFERROR(V288/H288,"0")+IFERROR(V289/H289,"0")+IFERROR(V290/H290,"0")+IFERROR(V291/H291,"0")</f>
        <v>44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0.95700000000000007</v>
      </c>
      <c r="X292" s="307"/>
      <c r="Y292" s="307"/>
    </row>
    <row r="293" spans="1:52" x14ac:dyDescent="0.2">
      <c r="A293" s="322"/>
      <c r="B293" s="322"/>
      <c r="C293" s="322"/>
      <c r="D293" s="322"/>
      <c r="E293" s="322"/>
      <c r="F293" s="322"/>
      <c r="G293" s="322"/>
      <c r="H293" s="322"/>
      <c r="I293" s="322"/>
      <c r="J293" s="322"/>
      <c r="K293" s="322"/>
      <c r="L293" s="323"/>
      <c r="M293" s="318" t="s">
        <v>64</v>
      </c>
      <c r="N293" s="319"/>
      <c r="O293" s="319"/>
      <c r="P293" s="319"/>
      <c r="Q293" s="319"/>
      <c r="R293" s="319"/>
      <c r="S293" s="320"/>
      <c r="T293" s="38" t="s">
        <v>63</v>
      </c>
      <c r="U293" s="306">
        <f>IFERROR(SUM(U284:U291),"0")</f>
        <v>650</v>
      </c>
      <c r="V293" s="306">
        <f>IFERROR(SUM(V284:V291),"0")</f>
        <v>660</v>
      </c>
      <c r="W293" s="38"/>
      <c r="X293" s="307"/>
      <c r="Y293" s="307"/>
    </row>
    <row r="294" spans="1:52" ht="14.25" customHeight="1" x14ac:dyDescent="0.25">
      <c r="A294" s="332" t="s">
        <v>93</v>
      </c>
      <c r="B294" s="322"/>
      <c r="C294" s="322"/>
      <c r="D294" s="322"/>
      <c r="E294" s="322"/>
      <c r="F294" s="322"/>
      <c r="G294" s="322"/>
      <c r="H294" s="322"/>
      <c r="I294" s="322"/>
      <c r="J294" s="322"/>
      <c r="K294" s="322"/>
      <c r="L294" s="322"/>
      <c r="M294" s="322"/>
      <c r="N294" s="322"/>
      <c r="O294" s="322"/>
      <c r="P294" s="322"/>
      <c r="Q294" s="322"/>
      <c r="R294" s="322"/>
      <c r="S294" s="322"/>
      <c r="T294" s="322"/>
      <c r="U294" s="322"/>
      <c r="V294" s="322"/>
      <c r="W294" s="322"/>
      <c r="X294" s="300"/>
      <c r="Y294" s="300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14">
        <v>4607091383980</v>
      </c>
      <c r="E295" s="315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7"/>
      <c r="O295" s="317"/>
      <c r="P295" s="317"/>
      <c r="Q295" s="315"/>
      <c r="R295" s="35"/>
      <c r="S295" s="35"/>
      <c r="T295" s="36" t="s">
        <v>63</v>
      </c>
      <c r="U295" s="304">
        <v>600</v>
      </c>
      <c r="V295" s="305">
        <f>IFERROR(IF(U295="",0,CEILING((U295/$H295),1)*$H295),"")</f>
        <v>600</v>
      </c>
      <c r="W295" s="37">
        <f>IFERROR(IF(V295=0,"",ROUNDUP(V295/H295,0)*0.02175),"")</f>
        <v>0.86999999999999988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14">
        <v>4607091384178</v>
      </c>
      <c r="E296" s="315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7"/>
      <c r="O296" s="317"/>
      <c r="P296" s="317"/>
      <c r="Q296" s="315"/>
      <c r="R296" s="35"/>
      <c r="S296" s="35"/>
      <c r="T296" s="36" t="s">
        <v>63</v>
      </c>
      <c r="U296" s="304">
        <v>0</v>
      </c>
      <c r="V296" s="305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1"/>
      <c r="B297" s="322"/>
      <c r="C297" s="322"/>
      <c r="D297" s="322"/>
      <c r="E297" s="322"/>
      <c r="F297" s="322"/>
      <c r="G297" s="322"/>
      <c r="H297" s="322"/>
      <c r="I297" s="322"/>
      <c r="J297" s="322"/>
      <c r="K297" s="322"/>
      <c r="L297" s="323"/>
      <c r="M297" s="318" t="s">
        <v>64</v>
      </c>
      <c r="N297" s="319"/>
      <c r="O297" s="319"/>
      <c r="P297" s="319"/>
      <c r="Q297" s="319"/>
      <c r="R297" s="319"/>
      <c r="S297" s="320"/>
      <c r="T297" s="38" t="s">
        <v>65</v>
      </c>
      <c r="U297" s="306">
        <f>IFERROR(U295/H295,"0")+IFERROR(U296/H296,"0")</f>
        <v>40</v>
      </c>
      <c r="V297" s="306">
        <f>IFERROR(V295/H295,"0")+IFERROR(V296/H296,"0")</f>
        <v>40</v>
      </c>
      <c r="W297" s="306">
        <f>IFERROR(IF(W295="",0,W295),"0")+IFERROR(IF(W296="",0,W296),"0")</f>
        <v>0.86999999999999988</v>
      </c>
      <c r="X297" s="307"/>
      <c r="Y297" s="307"/>
    </row>
    <row r="298" spans="1:52" x14ac:dyDescent="0.2">
      <c r="A298" s="322"/>
      <c r="B298" s="322"/>
      <c r="C298" s="322"/>
      <c r="D298" s="322"/>
      <c r="E298" s="322"/>
      <c r="F298" s="322"/>
      <c r="G298" s="322"/>
      <c r="H298" s="322"/>
      <c r="I298" s="322"/>
      <c r="J298" s="322"/>
      <c r="K298" s="322"/>
      <c r="L298" s="323"/>
      <c r="M298" s="318" t="s">
        <v>64</v>
      </c>
      <c r="N298" s="319"/>
      <c r="O298" s="319"/>
      <c r="P298" s="319"/>
      <c r="Q298" s="319"/>
      <c r="R298" s="319"/>
      <c r="S298" s="320"/>
      <c r="T298" s="38" t="s">
        <v>63</v>
      </c>
      <c r="U298" s="306">
        <f>IFERROR(SUM(U295:U296),"0")</f>
        <v>600</v>
      </c>
      <c r="V298" s="306">
        <f>IFERROR(SUM(V295:V296),"0")</f>
        <v>600</v>
      </c>
      <c r="W298" s="38"/>
      <c r="X298" s="307"/>
      <c r="Y298" s="307"/>
    </row>
    <row r="299" spans="1:52" ht="14.25" customHeight="1" x14ac:dyDescent="0.25">
      <c r="A299" s="332" t="s">
        <v>66</v>
      </c>
      <c r="B299" s="322"/>
      <c r="C299" s="322"/>
      <c r="D299" s="322"/>
      <c r="E299" s="322"/>
      <c r="F299" s="322"/>
      <c r="G299" s="322"/>
      <c r="H299" s="322"/>
      <c r="I299" s="322"/>
      <c r="J299" s="322"/>
      <c r="K299" s="322"/>
      <c r="L299" s="322"/>
      <c r="M299" s="322"/>
      <c r="N299" s="322"/>
      <c r="O299" s="322"/>
      <c r="P299" s="322"/>
      <c r="Q299" s="322"/>
      <c r="R299" s="322"/>
      <c r="S299" s="322"/>
      <c r="T299" s="322"/>
      <c r="U299" s="322"/>
      <c r="V299" s="322"/>
      <c r="W299" s="322"/>
      <c r="X299" s="300"/>
      <c r="Y299" s="300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14">
        <v>4607091384260</v>
      </c>
      <c r="E300" s="315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40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17"/>
      <c r="O300" s="317"/>
      <c r="P300" s="317"/>
      <c r="Q300" s="315"/>
      <c r="R300" s="35"/>
      <c r="S300" s="35"/>
      <c r="T300" s="36" t="s">
        <v>63</v>
      </c>
      <c r="U300" s="304">
        <v>0</v>
      </c>
      <c r="V300" s="305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x14ac:dyDescent="0.2">
      <c r="A301" s="321"/>
      <c r="B301" s="322"/>
      <c r="C301" s="322"/>
      <c r="D301" s="322"/>
      <c r="E301" s="322"/>
      <c r="F301" s="322"/>
      <c r="G301" s="322"/>
      <c r="H301" s="322"/>
      <c r="I301" s="322"/>
      <c r="J301" s="322"/>
      <c r="K301" s="322"/>
      <c r="L301" s="323"/>
      <c r="M301" s="318" t="s">
        <v>64</v>
      </c>
      <c r="N301" s="319"/>
      <c r="O301" s="319"/>
      <c r="P301" s="319"/>
      <c r="Q301" s="319"/>
      <c r="R301" s="319"/>
      <c r="S301" s="320"/>
      <c r="T301" s="38" t="s">
        <v>65</v>
      </c>
      <c r="U301" s="306">
        <f>IFERROR(U300/H300,"0")</f>
        <v>0</v>
      </c>
      <c r="V301" s="306">
        <f>IFERROR(V300/H300,"0")</f>
        <v>0</v>
      </c>
      <c r="W301" s="306">
        <f>IFERROR(IF(W300="",0,W300),"0")</f>
        <v>0</v>
      </c>
      <c r="X301" s="307"/>
      <c r="Y301" s="307"/>
    </row>
    <row r="302" spans="1:52" x14ac:dyDescent="0.2">
      <c r="A302" s="322"/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3"/>
      <c r="M302" s="318" t="s">
        <v>64</v>
      </c>
      <c r="N302" s="319"/>
      <c r="O302" s="319"/>
      <c r="P302" s="319"/>
      <c r="Q302" s="319"/>
      <c r="R302" s="319"/>
      <c r="S302" s="320"/>
      <c r="T302" s="38" t="s">
        <v>63</v>
      </c>
      <c r="U302" s="306">
        <f>IFERROR(SUM(U300:U300),"0")</f>
        <v>0</v>
      </c>
      <c r="V302" s="306">
        <f>IFERROR(SUM(V300:V300),"0")</f>
        <v>0</v>
      </c>
      <c r="W302" s="38"/>
      <c r="X302" s="307"/>
      <c r="Y302" s="307"/>
    </row>
    <row r="303" spans="1:52" ht="14.25" customHeight="1" x14ac:dyDescent="0.25">
      <c r="A303" s="332" t="s">
        <v>198</v>
      </c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2"/>
      <c r="M303" s="322"/>
      <c r="N303" s="322"/>
      <c r="O303" s="322"/>
      <c r="P303" s="322"/>
      <c r="Q303" s="322"/>
      <c r="R303" s="322"/>
      <c r="S303" s="322"/>
      <c r="T303" s="322"/>
      <c r="U303" s="322"/>
      <c r="V303" s="322"/>
      <c r="W303" s="322"/>
      <c r="X303" s="300"/>
      <c r="Y303" s="300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14">
        <v>4607091384673</v>
      </c>
      <c r="E304" s="315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17"/>
      <c r="O304" s="317"/>
      <c r="P304" s="317"/>
      <c r="Q304" s="315"/>
      <c r="R304" s="35"/>
      <c r="S304" s="35"/>
      <c r="T304" s="36" t="s">
        <v>63</v>
      </c>
      <c r="U304" s="304">
        <v>0</v>
      </c>
      <c r="V304" s="305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21"/>
      <c r="B305" s="322"/>
      <c r="C305" s="322"/>
      <c r="D305" s="322"/>
      <c r="E305" s="322"/>
      <c r="F305" s="322"/>
      <c r="G305" s="322"/>
      <c r="H305" s="322"/>
      <c r="I305" s="322"/>
      <c r="J305" s="322"/>
      <c r="K305" s="322"/>
      <c r="L305" s="323"/>
      <c r="M305" s="318" t="s">
        <v>64</v>
      </c>
      <c r="N305" s="319"/>
      <c r="O305" s="319"/>
      <c r="P305" s="319"/>
      <c r="Q305" s="319"/>
      <c r="R305" s="319"/>
      <c r="S305" s="320"/>
      <c r="T305" s="38" t="s">
        <v>65</v>
      </c>
      <c r="U305" s="306">
        <f>IFERROR(U304/H304,"0")</f>
        <v>0</v>
      </c>
      <c r="V305" s="306">
        <f>IFERROR(V304/H304,"0")</f>
        <v>0</v>
      </c>
      <c r="W305" s="306">
        <f>IFERROR(IF(W304="",0,W304),"0")</f>
        <v>0</v>
      </c>
      <c r="X305" s="307"/>
      <c r="Y305" s="307"/>
    </row>
    <row r="306" spans="1:52" x14ac:dyDescent="0.2">
      <c r="A306" s="322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3"/>
      <c r="M306" s="318" t="s">
        <v>64</v>
      </c>
      <c r="N306" s="319"/>
      <c r="O306" s="319"/>
      <c r="P306" s="319"/>
      <c r="Q306" s="319"/>
      <c r="R306" s="319"/>
      <c r="S306" s="320"/>
      <c r="T306" s="38" t="s">
        <v>63</v>
      </c>
      <c r="U306" s="306">
        <f>IFERROR(SUM(U304:U304),"0")</f>
        <v>0</v>
      </c>
      <c r="V306" s="306">
        <f>IFERROR(SUM(V304:V304),"0")</f>
        <v>0</v>
      </c>
      <c r="W306" s="38"/>
      <c r="X306" s="307"/>
      <c r="Y306" s="307"/>
    </row>
    <row r="307" spans="1:52" ht="16.5" customHeight="1" x14ac:dyDescent="0.25">
      <c r="A307" s="331" t="s">
        <v>433</v>
      </c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2"/>
      <c r="M307" s="322"/>
      <c r="N307" s="322"/>
      <c r="O307" s="322"/>
      <c r="P307" s="322"/>
      <c r="Q307" s="322"/>
      <c r="R307" s="322"/>
      <c r="S307" s="322"/>
      <c r="T307" s="322"/>
      <c r="U307" s="322"/>
      <c r="V307" s="322"/>
      <c r="W307" s="322"/>
      <c r="X307" s="299"/>
      <c r="Y307" s="299"/>
    </row>
    <row r="308" spans="1:52" ht="14.25" customHeight="1" x14ac:dyDescent="0.25">
      <c r="A308" s="332" t="s">
        <v>100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300"/>
      <c r="Y308" s="300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14">
        <v>4607091384185</v>
      </c>
      <c r="E309" s="315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4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17"/>
      <c r="O309" s="317"/>
      <c r="P309" s="317"/>
      <c r="Q309" s="315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14">
        <v>4607091384192</v>
      </c>
      <c r="E310" s="315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4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17"/>
      <c r="O310" s="317"/>
      <c r="P310" s="317"/>
      <c r="Q310" s="315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14">
        <v>4680115881907</v>
      </c>
      <c r="E311" s="315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17"/>
      <c r="O311" s="317"/>
      <c r="P311" s="317"/>
      <c r="Q311" s="315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14">
        <v>4607091384680</v>
      </c>
      <c r="E312" s="315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17"/>
      <c r="O312" s="317"/>
      <c r="P312" s="317"/>
      <c r="Q312" s="315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21"/>
      <c r="B313" s="322"/>
      <c r="C313" s="322"/>
      <c r="D313" s="322"/>
      <c r="E313" s="322"/>
      <c r="F313" s="322"/>
      <c r="G313" s="322"/>
      <c r="H313" s="322"/>
      <c r="I313" s="322"/>
      <c r="J313" s="322"/>
      <c r="K313" s="322"/>
      <c r="L313" s="323"/>
      <c r="M313" s="318" t="s">
        <v>64</v>
      </c>
      <c r="N313" s="319"/>
      <c r="O313" s="319"/>
      <c r="P313" s="319"/>
      <c r="Q313" s="319"/>
      <c r="R313" s="319"/>
      <c r="S313" s="320"/>
      <c r="T313" s="38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22"/>
      <c r="B314" s="322"/>
      <c r="C314" s="322"/>
      <c r="D314" s="322"/>
      <c r="E314" s="322"/>
      <c r="F314" s="322"/>
      <c r="G314" s="322"/>
      <c r="H314" s="322"/>
      <c r="I314" s="322"/>
      <c r="J314" s="322"/>
      <c r="K314" s="322"/>
      <c r="L314" s="323"/>
      <c r="M314" s="318" t="s">
        <v>64</v>
      </c>
      <c r="N314" s="319"/>
      <c r="O314" s="319"/>
      <c r="P314" s="319"/>
      <c r="Q314" s="319"/>
      <c r="R314" s="319"/>
      <c r="S314" s="320"/>
      <c r="T314" s="38" t="s">
        <v>63</v>
      </c>
      <c r="U314" s="306">
        <f>IFERROR(SUM(U309:U312),"0")</f>
        <v>0</v>
      </c>
      <c r="V314" s="306">
        <f>IFERROR(SUM(V309:V312),"0")</f>
        <v>0</v>
      </c>
      <c r="W314" s="38"/>
      <c r="X314" s="307"/>
      <c r="Y314" s="307"/>
    </row>
    <row r="315" spans="1:52" ht="14.25" customHeight="1" x14ac:dyDescent="0.25">
      <c r="A315" s="332" t="s">
        <v>59</v>
      </c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2"/>
      <c r="N315" s="322"/>
      <c r="O315" s="322"/>
      <c r="P315" s="322"/>
      <c r="Q315" s="322"/>
      <c r="R315" s="322"/>
      <c r="S315" s="322"/>
      <c r="T315" s="322"/>
      <c r="U315" s="322"/>
      <c r="V315" s="322"/>
      <c r="W315" s="322"/>
      <c r="X315" s="300"/>
      <c r="Y315" s="300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14">
        <v>4607091384802</v>
      </c>
      <c r="E316" s="315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4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17"/>
      <c r="O316" s="317"/>
      <c r="P316" s="317"/>
      <c r="Q316" s="315"/>
      <c r="R316" s="35"/>
      <c r="S316" s="35"/>
      <c r="T316" s="36" t="s">
        <v>63</v>
      </c>
      <c r="U316" s="304">
        <v>10</v>
      </c>
      <c r="V316" s="305">
        <f>IFERROR(IF(U316="",0,CEILING((U316/$H316),1)*$H316),"")</f>
        <v>13.14</v>
      </c>
      <c r="W316" s="37">
        <f>IFERROR(IF(V316=0,"",ROUNDUP(V316/H316,0)*0.00753),"")</f>
        <v>2.2589999999999999E-2</v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14">
        <v>4607091384826</v>
      </c>
      <c r="E317" s="315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17"/>
      <c r="O317" s="317"/>
      <c r="P317" s="317"/>
      <c r="Q317" s="315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21"/>
      <c r="B318" s="322"/>
      <c r="C318" s="322"/>
      <c r="D318" s="322"/>
      <c r="E318" s="322"/>
      <c r="F318" s="322"/>
      <c r="G318" s="322"/>
      <c r="H318" s="322"/>
      <c r="I318" s="322"/>
      <c r="J318" s="322"/>
      <c r="K318" s="322"/>
      <c r="L318" s="323"/>
      <c r="M318" s="318" t="s">
        <v>64</v>
      </c>
      <c r="N318" s="319"/>
      <c r="O318" s="319"/>
      <c r="P318" s="319"/>
      <c r="Q318" s="319"/>
      <c r="R318" s="319"/>
      <c r="S318" s="320"/>
      <c r="T318" s="38" t="s">
        <v>65</v>
      </c>
      <c r="U318" s="306">
        <f>IFERROR(U316/H316,"0")+IFERROR(U317/H317,"0")</f>
        <v>2.2831050228310503</v>
      </c>
      <c r="V318" s="306">
        <f>IFERROR(V316/H316,"0")+IFERROR(V317/H317,"0")</f>
        <v>3</v>
      </c>
      <c r="W318" s="306">
        <f>IFERROR(IF(W316="",0,W316),"0")+IFERROR(IF(W317="",0,W317),"0")</f>
        <v>2.2589999999999999E-2</v>
      </c>
      <c r="X318" s="307"/>
      <c r="Y318" s="307"/>
    </row>
    <row r="319" spans="1:52" x14ac:dyDescent="0.2">
      <c r="A319" s="322"/>
      <c r="B319" s="322"/>
      <c r="C319" s="322"/>
      <c r="D319" s="322"/>
      <c r="E319" s="322"/>
      <c r="F319" s="322"/>
      <c r="G319" s="322"/>
      <c r="H319" s="322"/>
      <c r="I319" s="322"/>
      <c r="J319" s="322"/>
      <c r="K319" s="322"/>
      <c r="L319" s="323"/>
      <c r="M319" s="318" t="s">
        <v>64</v>
      </c>
      <c r="N319" s="319"/>
      <c r="O319" s="319"/>
      <c r="P319" s="319"/>
      <c r="Q319" s="319"/>
      <c r="R319" s="319"/>
      <c r="S319" s="320"/>
      <c r="T319" s="38" t="s">
        <v>63</v>
      </c>
      <c r="U319" s="306">
        <f>IFERROR(SUM(U316:U317),"0")</f>
        <v>10</v>
      </c>
      <c r="V319" s="306">
        <f>IFERROR(SUM(V316:V317),"0")</f>
        <v>13.14</v>
      </c>
      <c r="W319" s="38"/>
      <c r="X319" s="307"/>
      <c r="Y319" s="307"/>
    </row>
    <row r="320" spans="1:52" ht="14.25" customHeight="1" x14ac:dyDescent="0.25">
      <c r="A320" s="332" t="s">
        <v>66</v>
      </c>
      <c r="B320" s="322"/>
      <c r="C320" s="322"/>
      <c r="D320" s="322"/>
      <c r="E320" s="322"/>
      <c r="F320" s="322"/>
      <c r="G320" s="322"/>
      <c r="H320" s="322"/>
      <c r="I320" s="322"/>
      <c r="J320" s="322"/>
      <c r="K320" s="322"/>
      <c r="L320" s="322"/>
      <c r="M320" s="322"/>
      <c r="N320" s="322"/>
      <c r="O320" s="322"/>
      <c r="P320" s="322"/>
      <c r="Q320" s="322"/>
      <c r="R320" s="322"/>
      <c r="S320" s="322"/>
      <c r="T320" s="322"/>
      <c r="U320" s="322"/>
      <c r="V320" s="322"/>
      <c r="W320" s="322"/>
      <c r="X320" s="300"/>
      <c r="Y320" s="300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14">
        <v>4607091384246</v>
      </c>
      <c r="E321" s="315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17"/>
      <c r="O321" s="317"/>
      <c r="P321" s="317"/>
      <c r="Q321" s="315"/>
      <c r="R321" s="35"/>
      <c r="S321" s="35"/>
      <c r="T321" s="36" t="s">
        <v>63</v>
      </c>
      <c r="U321" s="304">
        <v>250</v>
      </c>
      <c r="V321" s="305">
        <f>IFERROR(IF(U321="",0,CEILING((U321/$H321),1)*$H321),"")</f>
        <v>257.39999999999998</v>
      </c>
      <c r="W321" s="37">
        <f>IFERROR(IF(V321=0,"",ROUNDUP(V321/H321,0)*0.02175),"")</f>
        <v>0.71775</v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14">
        <v>4680115881976</v>
      </c>
      <c r="E322" s="315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17"/>
      <c r="O322" s="317"/>
      <c r="P322" s="317"/>
      <c r="Q322" s="315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14">
        <v>4607091384253</v>
      </c>
      <c r="E323" s="315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17"/>
      <c r="O323" s="317"/>
      <c r="P323" s="317"/>
      <c r="Q323" s="315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14">
        <v>4680115881969</v>
      </c>
      <c r="E324" s="315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17"/>
      <c r="O324" s="317"/>
      <c r="P324" s="317"/>
      <c r="Q324" s="315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21"/>
      <c r="B325" s="322"/>
      <c r="C325" s="322"/>
      <c r="D325" s="322"/>
      <c r="E325" s="322"/>
      <c r="F325" s="322"/>
      <c r="G325" s="322"/>
      <c r="H325" s="322"/>
      <c r="I325" s="322"/>
      <c r="J325" s="322"/>
      <c r="K325" s="322"/>
      <c r="L325" s="323"/>
      <c r="M325" s="318" t="s">
        <v>64</v>
      </c>
      <c r="N325" s="319"/>
      <c r="O325" s="319"/>
      <c r="P325" s="319"/>
      <c r="Q325" s="319"/>
      <c r="R325" s="319"/>
      <c r="S325" s="320"/>
      <c r="T325" s="38" t="s">
        <v>65</v>
      </c>
      <c r="U325" s="306">
        <f>IFERROR(U321/H321,"0")+IFERROR(U322/H322,"0")+IFERROR(U323/H323,"0")+IFERROR(U324/H324,"0")</f>
        <v>32.051282051282051</v>
      </c>
      <c r="V325" s="306">
        <f>IFERROR(V321/H321,"0")+IFERROR(V322/H322,"0")+IFERROR(V323/H323,"0")+IFERROR(V324/H324,"0")</f>
        <v>33</v>
      </c>
      <c r="W325" s="306">
        <f>IFERROR(IF(W321="",0,W321),"0")+IFERROR(IF(W322="",0,W322),"0")+IFERROR(IF(W323="",0,W323),"0")+IFERROR(IF(W324="",0,W324),"0")</f>
        <v>0.71775</v>
      </c>
      <c r="X325" s="307"/>
      <c r="Y325" s="307"/>
    </row>
    <row r="326" spans="1:52" x14ac:dyDescent="0.2">
      <c r="A326" s="322"/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3"/>
      <c r="M326" s="318" t="s">
        <v>64</v>
      </c>
      <c r="N326" s="319"/>
      <c r="O326" s="319"/>
      <c r="P326" s="319"/>
      <c r="Q326" s="319"/>
      <c r="R326" s="319"/>
      <c r="S326" s="320"/>
      <c r="T326" s="38" t="s">
        <v>63</v>
      </c>
      <c r="U326" s="306">
        <f>IFERROR(SUM(U321:U324),"0")</f>
        <v>250</v>
      </c>
      <c r="V326" s="306">
        <f>IFERROR(SUM(V321:V324),"0")</f>
        <v>257.39999999999998</v>
      </c>
      <c r="W326" s="38"/>
      <c r="X326" s="307"/>
      <c r="Y326" s="307"/>
    </row>
    <row r="327" spans="1:52" ht="14.25" customHeight="1" x14ac:dyDescent="0.25">
      <c r="A327" s="332" t="s">
        <v>198</v>
      </c>
      <c r="B327" s="322"/>
      <c r="C327" s="322"/>
      <c r="D327" s="322"/>
      <c r="E327" s="322"/>
      <c r="F327" s="322"/>
      <c r="G327" s="322"/>
      <c r="H327" s="322"/>
      <c r="I327" s="322"/>
      <c r="J327" s="322"/>
      <c r="K327" s="322"/>
      <c r="L327" s="322"/>
      <c r="M327" s="322"/>
      <c r="N327" s="322"/>
      <c r="O327" s="322"/>
      <c r="P327" s="322"/>
      <c r="Q327" s="322"/>
      <c r="R327" s="322"/>
      <c r="S327" s="322"/>
      <c r="T327" s="322"/>
      <c r="U327" s="322"/>
      <c r="V327" s="322"/>
      <c r="W327" s="322"/>
      <c r="X327" s="300"/>
      <c r="Y327" s="300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14">
        <v>4607091389357</v>
      </c>
      <c r="E328" s="315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17"/>
      <c r="O328" s="317"/>
      <c r="P328" s="317"/>
      <c r="Q328" s="315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21"/>
      <c r="B329" s="322"/>
      <c r="C329" s="322"/>
      <c r="D329" s="322"/>
      <c r="E329" s="322"/>
      <c r="F329" s="322"/>
      <c r="G329" s="322"/>
      <c r="H329" s="322"/>
      <c r="I329" s="322"/>
      <c r="J329" s="322"/>
      <c r="K329" s="322"/>
      <c r="L329" s="323"/>
      <c r="M329" s="318" t="s">
        <v>64</v>
      </c>
      <c r="N329" s="319"/>
      <c r="O329" s="319"/>
      <c r="P329" s="319"/>
      <c r="Q329" s="319"/>
      <c r="R329" s="319"/>
      <c r="S329" s="320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22"/>
      <c r="B330" s="322"/>
      <c r="C330" s="322"/>
      <c r="D330" s="322"/>
      <c r="E330" s="322"/>
      <c r="F330" s="322"/>
      <c r="G330" s="322"/>
      <c r="H330" s="322"/>
      <c r="I330" s="322"/>
      <c r="J330" s="322"/>
      <c r="K330" s="322"/>
      <c r="L330" s="323"/>
      <c r="M330" s="318" t="s">
        <v>64</v>
      </c>
      <c r="N330" s="319"/>
      <c r="O330" s="319"/>
      <c r="P330" s="319"/>
      <c r="Q330" s="319"/>
      <c r="R330" s="319"/>
      <c r="S330" s="320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37" t="s">
        <v>456</v>
      </c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38"/>
      <c r="N331" s="338"/>
      <c r="O331" s="338"/>
      <c r="P331" s="338"/>
      <c r="Q331" s="338"/>
      <c r="R331" s="338"/>
      <c r="S331" s="338"/>
      <c r="T331" s="338"/>
      <c r="U331" s="338"/>
      <c r="V331" s="338"/>
      <c r="W331" s="338"/>
      <c r="X331" s="49"/>
      <c r="Y331" s="49"/>
    </row>
    <row r="332" spans="1:52" ht="16.5" customHeight="1" x14ac:dyDescent="0.25">
      <c r="A332" s="331" t="s">
        <v>457</v>
      </c>
      <c r="B332" s="322"/>
      <c r="C332" s="322"/>
      <c r="D332" s="322"/>
      <c r="E332" s="322"/>
      <c r="F332" s="322"/>
      <c r="G332" s="322"/>
      <c r="H332" s="322"/>
      <c r="I332" s="322"/>
      <c r="J332" s="322"/>
      <c r="K332" s="322"/>
      <c r="L332" s="322"/>
      <c r="M332" s="322"/>
      <c r="N332" s="322"/>
      <c r="O332" s="322"/>
      <c r="P332" s="322"/>
      <c r="Q332" s="322"/>
      <c r="R332" s="322"/>
      <c r="S332" s="322"/>
      <c r="T332" s="322"/>
      <c r="U332" s="322"/>
      <c r="V332" s="322"/>
      <c r="W332" s="322"/>
      <c r="X332" s="299"/>
      <c r="Y332" s="299"/>
    </row>
    <row r="333" spans="1:52" ht="14.25" customHeight="1" x14ac:dyDescent="0.25">
      <c r="A333" s="332" t="s">
        <v>100</v>
      </c>
      <c r="B333" s="322"/>
      <c r="C333" s="322"/>
      <c r="D333" s="322"/>
      <c r="E333" s="322"/>
      <c r="F333" s="322"/>
      <c r="G333" s="322"/>
      <c r="H333" s="322"/>
      <c r="I333" s="322"/>
      <c r="J333" s="322"/>
      <c r="K333" s="322"/>
      <c r="L333" s="322"/>
      <c r="M333" s="322"/>
      <c r="N333" s="322"/>
      <c r="O333" s="322"/>
      <c r="P333" s="322"/>
      <c r="Q333" s="322"/>
      <c r="R333" s="322"/>
      <c r="S333" s="322"/>
      <c r="T333" s="322"/>
      <c r="U333" s="322"/>
      <c r="V333" s="322"/>
      <c r="W333" s="322"/>
      <c r="X333" s="300"/>
      <c r="Y333" s="300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14">
        <v>4607091389708</v>
      </c>
      <c r="E334" s="315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17"/>
      <c r="O334" s="317"/>
      <c r="P334" s="317"/>
      <c r="Q334" s="315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14">
        <v>4607091389692</v>
      </c>
      <c r="E335" s="315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17"/>
      <c r="O335" s="317"/>
      <c r="P335" s="317"/>
      <c r="Q335" s="315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21"/>
      <c r="B336" s="322"/>
      <c r="C336" s="322"/>
      <c r="D336" s="322"/>
      <c r="E336" s="322"/>
      <c r="F336" s="322"/>
      <c r="G336" s="322"/>
      <c r="H336" s="322"/>
      <c r="I336" s="322"/>
      <c r="J336" s="322"/>
      <c r="K336" s="322"/>
      <c r="L336" s="323"/>
      <c r="M336" s="318" t="s">
        <v>64</v>
      </c>
      <c r="N336" s="319"/>
      <c r="O336" s="319"/>
      <c r="P336" s="319"/>
      <c r="Q336" s="319"/>
      <c r="R336" s="319"/>
      <c r="S336" s="320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22"/>
      <c r="B337" s="322"/>
      <c r="C337" s="322"/>
      <c r="D337" s="322"/>
      <c r="E337" s="322"/>
      <c r="F337" s="322"/>
      <c r="G337" s="322"/>
      <c r="H337" s="322"/>
      <c r="I337" s="322"/>
      <c r="J337" s="322"/>
      <c r="K337" s="322"/>
      <c r="L337" s="323"/>
      <c r="M337" s="318" t="s">
        <v>64</v>
      </c>
      <c r="N337" s="319"/>
      <c r="O337" s="319"/>
      <c r="P337" s="319"/>
      <c r="Q337" s="319"/>
      <c r="R337" s="319"/>
      <c r="S337" s="320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32" t="s">
        <v>59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00"/>
      <c r="Y338" s="300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14">
        <v>4607091389753</v>
      </c>
      <c r="E339" s="315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17"/>
      <c r="O339" s="317"/>
      <c r="P339" s="317"/>
      <c r="Q339" s="315"/>
      <c r="R339" s="35"/>
      <c r="S339" s="35"/>
      <c r="T339" s="36" t="s">
        <v>63</v>
      </c>
      <c r="U339" s="304">
        <v>60</v>
      </c>
      <c r="V339" s="305">
        <f t="shared" ref="V339:V351" si="15">IFERROR(IF(U339="",0,CEILING((U339/$H339),1)*$H339),"")</f>
        <v>63</v>
      </c>
      <c r="W339" s="37">
        <f>IFERROR(IF(V339=0,"",ROUNDUP(V339/H339,0)*0.00753),"")</f>
        <v>0.11295000000000001</v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14">
        <v>4607091389760</v>
      </c>
      <c r="E340" s="315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17"/>
      <c r="O340" s="317"/>
      <c r="P340" s="317"/>
      <c r="Q340" s="315"/>
      <c r="R340" s="35"/>
      <c r="S340" s="35"/>
      <c r="T340" s="36" t="s">
        <v>63</v>
      </c>
      <c r="U340" s="304">
        <v>60</v>
      </c>
      <c r="V340" s="305">
        <f t="shared" si="15"/>
        <v>63</v>
      </c>
      <c r="W340" s="37">
        <f>IFERROR(IF(V340=0,"",ROUNDUP(V340/H340,0)*0.00753),"")</f>
        <v>0.11295000000000001</v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14">
        <v>4607091389746</v>
      </c>
      <c r="E341" s="315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17"/>
      <c r="O341" s="317"/>
      <c r="P341" s="317"/>
      <c r="Q341" s="315"/>
      <c r="R341" s="35"/>
      <c r="S341" s="35"/>
      <c r="T341" s="36" t="s">
        <v>63</v>
      </c>
      <c r="U341" s="304">
        <v>100</v>
      </c>
      <c r="V341" s="305">
        <f t="shared" si="15"/>
        <v>100.80000000000001</v>
      </c>
      <c r="W341" s="37">
        <f>IFERROR(IF(V341=0,"",ROUNDUP(V341/H341,0)*0.00753),"")</f>
        <v>0.18071999999999999</v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14">
        <v>4680115882928</v>
      </c>
      <c r="E342" s="315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17"/>
      <c r="O342" s="317"/>
      <c r="P342" s="317"/>
      <c r="Q342" s="315"/>
      <c r="R342" s="35"/>
      <c r="S342" s="35"/>
      <c r="T342" s="36" t="s">
        <v>63</v>
      </c>
      <c r="U342" s="304">
        <v>0</v>
      </c>
      <c r="V342" s="305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14">
        <v>4680115883147</v>
      </c>
      <c r="E343" s="315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17"/>
      <c r="O343" s="317"/>
      <c r="P343" s="317"/>
      <c r="Q343" s="315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14">
        <v>4607091384338</v>
      </c>
      <c r="E344" s="315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17"/>
      <c r="O344" s="317"/>
      <c r="P344" s="317"/>
      <c r="Q344" s="315"/>
      <c r="R344" s="35"/>
      <c r="S344" s="35"/>
      <c r="T344" s="36" t="s">
        <v>63</v>
      </c>
      <c r="U344" s="304">
        <v>0</v>
      </c>
      <c r="V344" s="305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14">
        <v>4680115883154</v>
      </c>
      <c r="E345" s="315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17"/>
      <c r="O345" s="317"/>
      <c r="P345" s="317"/>
      <c r="Q345" s="315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14">
        <v>4607091389524</v>
      </c>
      <c r="E346" s="315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17"/>
      <c r="O346" s="317"/>
      <c r="P346" s="317"/>
      <c r="Q346" s="315"/>
      <c r="R346" s="35"/>
      <c r="S346" s="35"/>
      <c r="T346" s="36" t="s">
        <v>63</v>
      </c>
      <c r="U346" s="304">
        <v>0</v>
      </c>
      <c r="V346" s="305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14">
        <v>4680115883161</v>
      </c>
      <c r="E347" s="315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17"/>
      <c r="O347" s="317"/>
      <c r="P347" s="317"/>
      <c r="Q347" s="315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14">
        <v>4607091384345</v>
      </c>
      <c r="E348" s="315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17"/>
      <c r="O348" s="317"/>
      <c r="P348" s="317"/>
      <c r="Q348" s="315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14">
        <v>4680115883178</v>
      </c>
      <c r="E349" s="315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17"/>
      <c r="O349" s="317"/>
      <c r="P349" s="317"/>
      <c r="Q349" s="315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14">
        <v>4607091389531</v>
      </c>
      <c r="E350" s="315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17"/>
      <c r="O350" s="317"/>
      <c r="P350" s="317"/>
      <c r="Q350" s="315"/>
      <c r="R350" s="35"/>
      <c r="S350" s="35"/>
      <c r="T350" s="36" t="s">
        <v>63</v>
      </c>
      <c r="U350" s="304">
        <v>0</v>
      </c>
      <c r="V350" s="305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14">
        <v>4680115883185</v>
      </c>
      <c r="E351" s="315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384" t="s">
        <v>488</v>
      </c>
      <c r="N351" s="317"/>
      <c r="O351" s="317"/>
      <c r="P351" s="317"/>
      <c r="Q351" s="315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21"/>
      <c r="B352" s="322"/>
      <c r="C352" s="322"/>
      <c r="D352" s="322"/>
      <c r="E352" s="322"/>
      <c r="F352" s="322"/>
      <c r="G352" s="322"/>
      <c r="H352" s="322"/>
      <c r="I352" s="322"/>
      <c r="J352" s="322"/>
      <c r="K352" s="322"/>
      <c r="L352" s="323"/>
      <c r="M352" s="318" t="s">
        <v>64</v>
      </c>
      <c r="N352" s="319"/>
      <c r="O352" s="319"/>
      <c r="P352" s="319"/>
      <c r="Q352" s="319"/>
      <c r="R352" s="319"/>
      <c r="S352" s="320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52.38095238095238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54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0.40661999999999998</v>
      </c>
      <c r="X352" s="307"/>
      <c r="Y352" s="307"/>
    </row>
    <row r="353" spans="1:52" x14ac:dyDescent="0.2">
      <c r="A353" s="322"/>
      <c r="B353" s="322"/>
      <c r="C353" s="322"/>
      <c r="D353" s="322"/>
      <c r="E353" s="322"/>
      <c r="F353" s="322"/>
      <c r="G353" s="322"/>
      <c r="H353" s="322"/>
      <c r="I353" s="322"/>
      <c r="J353" s="322"/>
      <c r="K353" s="322"/>
      <c r="L353" s="323"/>
      <c r="M353" s="318" t="s">
        <v>64</v>
      </c>
      <c r="N353" s="319"/>
      <c r="O353" s="319"/>
      <c r="P353" s="319"/>
      <c r="Q353" s="319"/>
      <c r="R353" s="319"/>
      <c r="S353" s="320"/>
      <c r="T353" s="38" t="s">
        <v>63</v>
      </c>
      <c r="U353" s="306">
        <f>IFERROR(SUM(U339:U351),"0")</f>
        <v>220</v>
      </c>
      <c r="V353" s="306">
        <f>IFERROR(SUM(V339:V351),"0")</f>
        <v>226.8</v>
      </c>
      <c r="W353" s="38"/>
      <c r="X353" s="307"/>
      <c r="Y353" s="307"/>
    </row>
    <row r="354" spans="1:52" ht="14.25" customHeight="1" x14ac:dyDescent="0.25">
      <c r="A354" s="332" t="s">
        <v>66</v>
      </c>
      <c r="B354" s="322"/>
      <c r="C354" s="322"/>
      <c r="D354" s="322"/>
      <c r="E354" s="322"/>
      <c r="F354" s="322"/>
      <c r="G354" s="322"/>
      <c r="H354" s="322"/>
      <c r="I354" s="322"/>
      <c r="J354" s="322"/>
      <c r="K354" s="322"/>
      <c r="L354" s="322"/>
      <c r="M354" s="322"/>
      <c r="N354" s="322"/>
      <c r="O354" s="322"/>
      <c r="P354" s="322"/>
      <c r="Q354" s="322"/>
      <c r="R354" s="322"/>
      <c r="S354" s="322"/>
      <c r="T354" s="322"/>
      <c r="U354" s="322"/>
      <c r="V354" s="322"/>
      <c r="W354" s="322"/>
      <c r="X354" s="300"/>
      <c r="Y354" s="300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14">
        <v>4607091389685</v>
      </c>
      <c r="E355" s="315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17"/>
      <c r="O355" s="317"/>
      <c r="P355" s="317"/>
      <c r="Q355" s="315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14">
        <v>4607091389654</v>
      </c>
      <c r="E356" s="315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3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17"/>
      <c r="O356" s="317"/>
      <c r="P356" s="317"/>
      <c r="Q356" s="315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14">
        <v>4607091384352</v>
      </c>
      <c r="E357" s="315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3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17"/>
      <c r="O357" s="317"/>
      <c r="P357" s="317"/>
      <c r="Q357" s="315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14">
        <v>4607091389661</v>
      </c>
      <c r="E358" s="315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3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17"/>
      <c r="O358" s="317"/>
      <c r="P358" s="317"/>
      <c r="Q358" s="315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21"/>
      <c r="B359" s="322"/>
      <c r="C359" s="322"/>
      <c r="D359" s="322"/>
      <c r="E359" s="322"/>
      <c r="F359" s="322"/>
      <c r="G359" s="322"/>
      <c r="H359" s="322"/>
      <c r="I359" s="322"/>
      <c r="J359" s="322"/>
      <c r="K359" s="322"/>
      <c r="L359" s="323"/>
      <c r="M359" s="318" t="s">
        <v>64</v>
      </c>
      <c r="N359" s="319"/>
      <c r="O359" s="319"/>
      <c r="P359" s="319"/>
      <c r="Q359" s="319"/>
      <c r="R359" s="319"/>
      <c r="S359" s="320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22"/>
      <c r="B360" s="322"/>
      <c r="C360" s="322"/>
      <c r="D360" s="322"/>
      <c r="E360" s="322"/>
      <c r="F360" s="322"/>
      <c r="G360" s="322"/>
      <c r="H360" s="322"/>
      <c r="I360" s="322"/>
      <c r="J360" s="322"/>
      <c r="K360" s="322"/>
      <c r="L360" s="323"/>
      <c r="M360" s="318" t="s">
        <v>64</v>
      </c>
      <c r="N360" s="319"/>
      <c r="O360" s="319"/>
      <c r="P360" s="319"/>
      <c r="Q360" s="319"/>
      <c r="R360" s="319"/>
      <c r="S360" s="320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32" t="s">
        <v>198</v>
      </c>
      <c r="B361" s="322"/>
      <c r="C361" s="322"/>
      <c r="D361" s="322"/>
      <c r="E361" s="322"/>
      <c r="F361" s="322"/>
      <c r="G361" s="322"/>
      <c r="H361" s="322"/>
      <c r="I361" s="322"/>
      <c r="J361" s="322"/>
      <c r="K361" s="322"/>
      <c r="L361" s="322"/>
      <c r="M361" s="322"/>
      <c r="N361" s="322"/>
      <c r="O361" s="322"/>
      <c r="P361" s="322"/>
      <c r="Q361" s="322"/>
      <c r="R361" s="322"/>
      <c r="S361" s="322"/>
      <c r="T361" s="322"/>
      <c r="U361" s="322"/>
      <c r="V361" s="322"/>
      <c r="W361" s="322"/>
      <c r="X361" s="300"/>
      <c r="Y361" s="300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14">
        <v>4680115881648</v>
      </c>
      <c r="E362" s="315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3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17"/>
      <c r="O362" s="317"/>
      <c r="P362" s="317"/>
      <c r="Q362" s="315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21"/>
      <c r="B363" s="322"/>
      <c r="C363" s="322"/>
      <c r="D363" s="322"/>
      <c r="E363" s="322"/>
      <c r="F363" s="322"/>
      <c r="G363" s="322"/>
      <c r="H363" s="322"/>
      <c r="I363" s="322"/>
      <c r="J363" s="322"/>
      <c r="K363" s="322"/>
      <c r="L363" s="323"/>
      <c r="M363" s="318" t="s">
        <v>64</v>
      </c>
      <c r="N363" s="319"/>
      <c r="O363" s="319"/>
      <c r="P363" s="319"/>
      <c r="Q363" s="319"/>
      <c r="R363" s="319"/>
      <c r="S363" s="320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22"/>
      <c r="B364" s="322"/>
      <c r="C364" s="322"/>
      <c r="D364" s="322"/>
      <c r="E364" s="322"/>
      <c r="F364" s="322"/>
      <c r="G364" s="322"/>
      <c r="H364" s="322"/>
      <c r="I364" s="322"/>
      <c r="J364" s="322"/>
      <c r="K364" s="322"/>
      <c r="L364" s="323"/>
      <c r="M364" s="318" t="s">
        <v>64</v>
      </c>
      <c r="N364" s="319"/>
      <c r="O364" s="319"/>
      <c r="P364" s="319"/>
      <c r="Q364" s="319"/>
      <c r="R364" s="319"/>
      <c r="S364" s="320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32" t="s">
        <v>79</v>
      </c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300"/>
      <c r="Y365" s="300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14">
        <v>4680115883017</v>
      </c>
      <c r="E366" s="315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37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17"/>
      <c r="O366" s="317"/>
      <c r="P366" s="317"/>
      <c r="Q366" s="315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14">
        <v>4680115883031</v>
      </c>
      <c r="E367" s="315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37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17"/>
      <c r="O367" s="317"/>
      <c r="P367" s="317"/>
      <c r="Q367" s="315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14">
        <v>4680115883024</v>
      </c>
      <c r="E368" s="315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37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17"/>
      <c r="O368" s="317"/>
      <c r="P368" s="317"/>
      <c r="Q368" s="315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21"/>
      <c r="B369" s="322"/>
      <c r="C369" s="322"/>
      <c r="D369" s="322"/>
      <c r="E369" s="322"/>
      <c r="F369" s="322"/>
      <c r="G369" s="322"/>
      <c r="H369" s="322"/>
      <c r="I369" s="322"/>
      <c r="J369" s="322"/>
      <c r="K369" s="322"/>
      <c r="L369" s="323"/>
      <c r="M369" s="318" t="s">
        <v>64</v>
      </c>
      <c r="N369" s="319"/>
      <c r="O369" s="319"/>
      <c r="P369" s="319"/>
      <c r="Q369" s="319"/>
      <c r="R369" s="319"/>
      <c r="S369" s="320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22"/>
      <c r="B370" s="322"/>
      <c r="C370" s="322"/>
      <c r="D370" s="322"/>
      <c r="E370" s="322"/>
      <c r="F370" s="322"/>
      <c r="G370" s="322"/>
      <c r="H370" s="322"/>
      <c r="I370" s="322"/>
      <c r="J370" s="322"/>
      <c r="K370" s="322"/>
      <c r="L370" s="323"/>
      <c r="M370" s="318" t="s">
        <v>64</v>
      </c>
      <c r="N370" s="319"/>
      <c r="O370" s="319"/>
      <c r="P370" s="319"/>
      <c r="Q370" s="319"/>
      <c r="R370" s="319"/>
      <c r="S370" s="320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32" t="s">
        <v>506</v>
      </c>
      <c r="B371" s="322"/>
      <c r="C371" s="322"/>
      <c r="D371" s="322"/>
      <c r="E371" s="322"/>
      <c r="F371" s="322"/>
      <c r="G371" s="322"/>
      <c r="H371" s="322"/>
      <c r="I371" s="322"/>
      <c r="J371" s="322"/>
      <c r="K371" s="322"/>
      <c r="L371" s="322"/>
      <c r="M371" s="322"/>
      <c r="N371" s="322"/>
      <c r="O371" s="322"/>
      <c r="P371" s="322"/>
      <c r="Q371" s="322"/>
      <c r="R371" s="322"/>
      <c r="S371" s="322"/>
      <c r="T371" s="322"/>
      <c r="U371" s="322"/>
      <c r="V371" s="322"/>
      <c r="W371" s="322"/>
      <c r="X371" s="300"/>
      <c r="Y371" s="300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14">
        <v>4680115882997</v>
      </c>
      <c r="E372" s="315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370" t="s">
        <v>509</v>
      </c>
      <c r="N372" s="317"/>
      <c r="O372" s="317"/>
      <c r="P372" s="317"/>
      <c r="Q372" s="315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21"/>
      <c r="B373" s="322"/>
      <c r="C373" s="322"/>
      <c r="D373" s="322"/>
      <c r="E373" s="322"/>
      <c r="F373" s="322"/>
      <c r="G373" s="322"/>
      <c r="H373" s="322"/>
      <c r="I373" s="322"/>
      <c r="J373" s="322"/>
      <c r="K373" s="322"/>
      <c r="L373" s="323"/>
      <c r="M373" s="318" t="s">
        <v>64</v>
      </c>
      <c r="N373" s="319"/>
      <c r="O373" s="319"/>
      <c r="P373" s="319"/>
      <c r="Q373" s="319"/>
      <c r="R373" s="319"/>
      <c r="S373" s="320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22"/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3"/>
      <c r="M374" s="318" t="s">
        <v>64</v>
      </c>
      <c r="N374" s="319"/>
      <c r="O374" s="319"/>
      <c r="P374" s="319"/>
      <c r="Q374" s="319"/>
      <c r="R374" s="319"/>
      <c r="S374" s="320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31" t="s">
        <v>510</v>
      </c>
      <c r="B375" s="322"/>
      <c r="C375" s="322"/>
      <c r="D375" s="322"/>
      <c r="E375" s="322"/>
      <c r="F375" s="322"/>
      <c r="G375" s="322"/>
      <c r="H375" s="322"/>
      <c r="I375" s="322"/>
      <c r="J375" s="322"/>
      <c r="K375" s="322"/>
      <c r="L375" s="322"/>
      <c r="M375" s="322"/>
      <c r="N375" s="322"/>
      <c r="O375" s="322"/>
      <c r="P375" s="322"/>
      <c r="Q375" s="322"/>
      <c r="R375" s="322"/>
      <c r="S375" s="322"/>
      <c r="T375" s="322"/>
      <c r="U375" s="322"/>
      <c r="V375" s="322"/>
      <c r="W375" s="322"/>
      <c r="X375" s="299"/>
      <c r="Y375" s="299"/>
    </row>
    <row r="376" spans="1:52" ht="14.25" customHeight="1" x14ac:dyDescent="0.25">
      <c r="A376" s="332" t="s">
        <v>93</v>
      </c>
      <c r="B376" s="322"/>
      <c r="C376" s="322"/>
      <c r="D376" s="322"/>
      <c r="E376" s="322"/>
      <c r="F376" s="322"/>
      <c r="G376" s="322"/>
      <c r="H376" s="322"/>
      <c r="I376" s="322"/>
      <c r="J376" s="322"/>
      <c r="K376" s="322"/>
      <c r="L376" s="322"/>
      <c r="M376" s="322"/>
      <c r="N376" s="322"/>
      <c r="O376" s="322"/>
      <c r="P376" s="322"/>
      <c r="Q376" s="322"/>
      <c r="R376" s="322"/>
      <c r="S376" s="322"/>
      <c r="T376" s="322"/>
      <c r="U376" s="322"/>
      <c r="V376" s="322"/>
      <c r="W376" s="322"/>
      <c r="X376" s="300"/>
      <c r="Y376" s="300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14">
        <v>4607091389388</v>
      </c>
      <c r="E377" s="315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3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17"/>
      <c r="O377" s="317"/>
      <c r="P377" s="317"/>
      <c r="Q377" s="315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14">
        <v>4607091389364</v>
      </c>
      <c r="E378" s="315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3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17"/>
      <c r="O378" s="317"/>
      <c r="P378" s="317"/>
      <c r="Q378" s="315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21"/>
      <c r="B379" s="322"/>
      <c r="C379" s="322"/>
      <c r="D379" s="322"/>
      <c r="E379" s="322"/>
      <c r="F379" s="322"/>
      <c r="G379" s="322"/>
      <c r="H379" s="322"/>
      <c r="I379" s="322"/>
      <c r="J379" s="322"/>
      <c r="K379" s="322"/>
      <c r="L379" s="323"/>
      <c r="M379" s="318" t="s">
        <v>64</v>
      </c>
      <c r="N379" s="319"/>
      <c r="O379" s="319"/>
      <c r="P379" s="319"/>
      <c r="Q379" s="319"/>
      <c r="R379" s="319"/>
      <c r="S379" s="320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22"/>
      <c r="B380" s="322"/>
      <c r="C380" s="322"/>
      <c r="D380" s="322"/>
      <c r="E380" s="322"/>
      <c r="F380" s="322"/>
      <c r="G380" s="322"/>
      <c r="H380" s="322"/>
      <c r="I380" s="322"/>
      <c r="J380" s="322"/>
      <c r="K380" s="322"/>
      <c r="L380" s="323"/>
      <c r="M380" s="318" t="s">
        <v>64</v>
      </c>
      <c r="N380" s="319"/>
      <c r="O380" s="319"/>
      <c r="P380" s="319"/>
      <c r="Q380" s="319"/>
      <c r="R380" s="319"/>
      <c r="S380" s="320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32" t="s">
        <v>59</v>
      </c>
      <c r="B381" s="322"/>
      <c r="C381" s="322"/>
      <c r="D381" s="322"/>
      <c r="E381" s="322"/>
      <c r="F381" s="322"/>
      <c r="G381" s="322"/>
      <c r="H381" s="322"/>
      <c r="I381" s="322"/>
      <c r="J381" s="322"/>
      <c r="K381" s="322"/>
      <c r="L381" s="322"/>
      <c r="M381" s="322"/>
      <c r="N381" s="322"/>
      <c r="O381" s="322"/>
      <c r="P381" s="322"/>
      <c r="Q381" s="322"/>
      <c r="R381" s="322"/>
      <c r="S381" s="322"/>
      <c r="T381" s="322"/>
      <c r="U381" s="322"/>
      <c r="V381" s="322"/>
      <c r="W381" s="322"/>
      <c r="X381" s="300"/>
      <c r="Y381" s="300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14">
        <v>4607091389739</v>
      </c>
      <c r="E382" s="315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17"/>
      <c r="O382" s="317"/>
      <c r="P382" s="317"/>
      <c r="Q382" s="315"/>
      <c r="R382" s="35"/>
      <c r="S382" s="35"/>
      <c r="T382" s="36" t="s">
        <v>63</v>
      </c>
      <c r="U382" s="304">
        <v>50</v>
      </c>
      <c r="V382" s="305">
        <f t="shared" ref="V382:V388" si="17">IFERROR(IF(U382="",0,CEILING((U382/$H382),1)*$H382),"")</f>
        <v>50.400000000000006</v>
      </c>
      <c r="W382" s="37">
        <f>IFERROR(IF(V382=0,"",ROUNDUP(V382/H382,0)*0.00753),"")</f>
        <v>9.0359999999999996E-2</v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14">
        <v>4680115883048</v>
      </c>
      <c r="E383" s="315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3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17"/>
      <c r="O383" s="317"/>
      <c r="P383" s="317"/>
      <c r="Q383" s="315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14">
        <v>4607091389425</v>
      </c>
      <c r="E384" s="315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3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17"/>
      <c r="O384" s="317"/>
      <c r="P384" s="317"/>
      <c r="Q384" s="315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14">
        <v>4680115882911</v>
      </c>
      <c r="E385" s="315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363" t="s">
        <v>523</v>
      </c>
      <c r="N385" s="317"/>
      <c r="O385" s="317"/>
      <c r="P385" s="317"/>
      <c r="Q385" s="315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14">
        <v>4680115880771</v>
      </c>
      <c r="E386" s="315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17"/>
      <c r="O386" s="317"/>
      <c r="P386" s="317"/>
      <c r="Q386" s="315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14">
        <v>4607091389500</v>
      </c>
      <c r="E387" s="315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17"/>
      <c r="O387" s="317"/>
      <c r="P387" s="317"/>
      <c r="Q387" s="315"/>
      <c r="R387" s="35"/>
      <c r="S387" s="35"/>
      <c r="T387" s="36" t="s">
        <v>63</v>
      </c>
      <c r="U387" s="304">
        <v>0</v>
      </c>
      <c r="V387" s="305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14">
        <v>4680115881983</v>
      </c>
      <c r="E388" s="315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3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17"/>
      <c r="O388" s="317"/>
      <c r="P388" s="317"/>
      <c r="Q388" s="315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21"/>
      <c r="B389" s="322"/>
      <c r="C389" s="322"/>
      <c r="D389" s="322"/>
      <c r="E389" s="322"/>
      <c r="F389" s="322"/>
      <c r="G389" s="322"/>
      <c r="H389" s="322"/>
      <c r="I389" s="322"/>
      <c r="J389" s="322"/>
      <c r="K389" s="322"/>
      <c r="L389" s="323"/>
      <c r="M389" s="318" t="s">
        <v>64</v>
      </c>
      <c r="N389" s="319"/>
      <c r="O389" s="319"/>
      <c r="P389" s="319"/>
      <c r="Q389" s="319"/>
      <c r="R389" s="319"/>
      <c r="S389" s="320"/>
      <c r="T389" s="38" t="s">
        <v>65</v>
      </c>
      <c r="U389" s="306">
        <f>IFERROR(U382/H382,"0")+IFERROR(U383/H383,"0")+IFERROR(U384/H384,"0")+IFERROR(U385/H385,"0")+IFERROR(U386/H386,"0")+IFERROR(U387/H387,"0")+IFERROR(U388/H388,"0")</f>
        <v>11.904761904761905</v>
      </c>
      <c r="V389" s="306">
        <f>IFERROR(V382/H382,"0")+IFERROR(V383/H383,"0")+IFERROR(V384/H384,"0")+IFERROR(V385/H385,"0")+IFERROR(V386/H386,"0")+IFERROR(V387/H387,"0")+IFERROR(V388/H388,"0")</f>
        <v>12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9.0359999999999996E-2</v>
      </c>
      <c r="X389" s="307"/>
      <c r="Y389" s="307"/>
    </row>
    <row r="390" spans="1:52" x14ac:dyDescent="0.2">
      <c r="A390" s="322"/>
      <c r="B390" s="322"/>
      <c r="C390" s="322"/>
      <c r="D390" s="322"/>
      <c r="E390" s="322"/>
      <c r="F390" s="322"/>
      <c r="G390" s="322"/>
      <c r="H390" s="322"/>
      <c r="I390" s="322"/>
      <c r="J390" s="322"/>
      <c r="K390" s="322"/>
      <c r="L390" s="323"/>
      <c r="M390" s="318" t="s">
        <v>64</v>
      </c>
      <c r="N390" s="319"/>
      <c r="O390" s="319"/>
      <c r="P390" s="319"/>
      <c r="Q390" s="319"/>
      <c r="R390" s="319"/>
      <c r="S390" s="320"/>
      <c r="T390" s="38" t="s">
        <v>63</v>
      </c>
      <c r="U390" s="306">
        <f>IFERROR(SUM(U382:U388),"0")</f>
        <v>50</v>
      </c>
      <c r="V390" s="306">
        <f>IFERROR(SUM(V382:V388),"0")</f>
        <v>50.400000000000006</v>
      </c>
      <c r="W390" s="38"/>
      <c r="X390" s="307"/>
      <c r="Y390" s="307"/>
    </row>
    <row r="391" spans="1:52" ht="14.25" customHeight="1" x14ac:dyDescent="0.25">
      <c r="A391" s="332" t="s">
        <v>79</v>
      </c>
      <c r="B391" s="322"/>
      <c r="C391" s="322"/>
      <c r="D391" s="322"/>
      <c r="E391" s="322"/>
      <c r="F391" s="322"/>
      <c r="G391" s="322"/>
      <c r="H391" s="322"/>
      <c r="I391" s="322"/>
      <c r="J391" s="322"/>
      <c r="K391" s="322"/>
      <c r="L391" s="322"/>
      <c r="M391" s="322"/>
      <c r="N391" s="322"/>
      <c r="O391" s="322"/>
      <c r="P391" s="322"/>
      <c r="Q391" s="322"/>
      <c r="R391" s="322"/>
      <c r="S391" s="322"/>
      <c r="T391" s="322"/>
      <c r="U391" s="322"/>
      <c r="V391" s="322"/>
      <c r="W391" s="322"/>
      <c r="X391" s="300"/>
      <c r="Y391" s="300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14">
        <v>4680115883000</v>
      </c>
      <c r="E392" s="315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36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17"/>
      <c r="O392" s="317"/>
      <c r="P392" s="317"/>
      <c r="Q392" s="315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21"/>
      <c r="B393" s="322"/>
      <c r="C393" s="322"/>
      <c r="D393" s="322"/>
      <c r="E393" s="322"/>
      <c r="F393" s="322"/>
      <c r="G393" s="322"/>
      <c r="H393" s="322"/>
      <c r="I393" s="322"/>
      <c r="J393" s="322"/>
      <c r="K393" s="322"/>
      <c r="L393" s="323"/>
      <c r="M393" s="318" t="s">
        <v>64</v>
      </c>
      <c r="N393" s="319"/>
      <c r="O393" s="319"/>
      <c r="P393" s="319"/>
      <c r="Q393" s="319"/>
      <c r="R393" s="319"/>
      <c r="S393" s="320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22"/>
      <c r="B394" s="322"/>
      <c r="C394" s="322"/>
      <c r="D394" s="322"/>
      <c r="E394" s="322"/>
      <c r="F394" s="322"/>
      <c r="G394" s="322"/>
      <c r="H394" s="322"/>
      <c r="I394" s="322"/>
      <c r="J394" s="322"/>
      <c r="K394" s="322"/>
      <c r="L394" s="323"/>
      <c r="M394" s="318" t="s">
        <v>64</v>
      </c>
      <c r="N394" s="319"/>
      <c r="O394" s="319"/>
      <c r="P394" s="319"/>
      <c r="Q394" s="319"/>
      <c r="R394" s="319"/>
      <c r="S394" s="320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32" t="s">
        <v>506</v>
      </c>
      <c r="B395" s="322"/>
      <c r="C395" s="322"/>
      <c r="D395" s="322"/>
      <c r="E395" s="322"/>
      <c r="F395" s="322"/>
      <c r="G395" s="322"/>
      <c r="H395" s="322"/>
      <c r="I395" s="322"/>
      <c r="J395" s="322"/>
      <c r="K395" s="322"/>
      <c r="L395" s="322"/>
      <c r="M395" s="322"/>
      <c r="N395" s="322"/>
      <c r="O395" s="322"/>
      <c r="P395" s="322"/>
      <c r="Q395" s="322"/>
      <c r="R395" s="322"/>
      <c r="S395" s="322"/>
      <c r="T395" s="322"/>
      <c r="U395" s="322"/>
      <c r="V395" s="322"/>
      <c r="W395" s="322"/>
      <c r="X395" s="300"/>
      <c r="Y395" s="300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14">
        <v>4680115882980</v>
      </c>
      <c r="E396" s="315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36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17"/>
      <c r="O396" s="317"/>
      <c r="P396" s="317"/>
      <c r="Q396" s="315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21"/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3"/>
      <c r="M397" s="318" t="s">
        <v>64</v>
      </c>
      <c r="N397" s="319"/>
      <c r="O397" s="319"/>
      <c r="P397" s="319"/>
      <c r="Q397" s="319"/>
      <c r="R397" s="319"/>
      <c r="S397" s="320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22"/>
      <c r="B398" s="322"/>
      <c r="C398" s="322"/>
      <c r="D398" s="322"/>
      <c r="E398" s="322"/>
      <c r="F398" s="322"/>
      <c r="G398" s="322"/>
      <c r="H398" s="322"/>
      <c r="I398" s="322"/>
      <c r="J398" s="322"/>
      <c r="K398" s="322"/>
      <c r="L398" s="323"/>
      <c r="M398" s="318" t="s">
        <v>64</v>
      </c>
      <c r="N398" s="319"/>
      <c r="O398" s="319"/>
      <c r="P398" s="319"/>
      <c r="Q398" s="319"/>
      <c r="R398" s="319"/>
      <c r="S398" s="320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37" t="s">
        <v>534</v>
      </c>
      <c r="B399" s="338"/>
      <c r="C399" s="338"/>
      <c r="D399" s="338"/>
      <c r="E399" s="338"/>
      <c r="F399" s="338"/>
      <c r="G399" s="338"/>
      <c r="H399" s="338"/>
      <c r="I399" s="338"/>
      <c r="J399" s="338"/>
      <c r="K399" s="338"/>
      <c r="L399" s="338"/>
      <c r="M399" s="338"/>
      <c r="N399" s="338"/>
      <c r="O399" s="338"/>
      <c r="P399" s="338"/>
      <c r="Q399" s="338"/>
      <c r="R399" s="338"/>
      <c r="S399" s="338"/>
      <c r="T399" s="338"/>
      <c r="U399" s="338"/>
      <c r="V399" s="338"/>
      <c r="W399" s="338"/>
      <c r="X399" s="49"/>
      <c r="Y399" s="49"/>
    </row>
    <row r="400" spans="1:52" ht="16.5" customHeight="1" x14ac:dyDescent="0.25">
      <c r="A400" s="331" t="s">
        <v>534</v>
      </c>
      <c r="B400" s="322"/>
      <c r="C400" s="322"/>
      <c r="D400" s="322"/>
      <c r="E400" s="322"/>
      <c r="F400" s="322"/>
      <c r="G400" s="322"/>
      <c r="H400" s="322"/>
      <c r="I400" s="322"/>
      <c r="J400" s="322"/>
      <c r="K400" s="322"/>
      <c r="L400" s="322"/>
      <c r="M400" s="322"/>
      <c r="N400" s="322"/>
      <c r="O400" s="322"/>
      <c r="P400" s="322"/>
      <c r="Q400" s="322"/>
      <c r="R400" s="322"/>
      <c r="S400" s="322"/>
      <c r="T400" s="322"/>
      <c r="U400" s="322"/>
      <c r="V400" s="322"/>
      <c r="W400" s="322"/>
      <c r="X400" s="299"/>
      <c r="Y400" s="299"/>
    </row>
    <row r="401" spans="1:52" ht="14.25" customHeight="1" x14ac:dyDescent="0.25">
      <c r="A401" s="332" t="s">
        <v>100</v>
      </c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22"/>
      <c r="M401" s="322"/>
      <c r="N401" s="322"/>
      <c r="O401" s="322"/>
      <c r="P401" s="322"/>
      <c r="Q401" s="322"/>
      <c r="R401" s="322"/>
      <c r="S401" s="322"/>
      <c r="T401" s="322"/>
      <c r="U401" s="322"/>
      <c r="V401" s="322"/>
      <c r="W401" s="322"/>
      <c r="X401" s="300"/>
      <c r="Y401" s="300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14">
        <v>4607091389067</v>
      </c>
      <c r="E402" s="315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35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17"/>
      <c r="O402" s="317"/>
      <c r="P402" s="317"/>
      <c r="Q402" s="315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14">
        <v>4607091383522</v>
      </c>
      <c r="E403" s="315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35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17"/>
      <c r="O403" s="317"/>
      <c r="P403" s="317"/>
      <c r="Q403" s="315"/>
      <c r="R403" s="35"/>
      <c r="S403" s="35"/>
      <c r="T403" s="36" t="s">
        <v>63</v>
      </c>
      <c r="U403" s="304">
        <v>200</v>
      </c>
      <c r="V403" s="305">
        <f t="shared" si="18"/>
        <v>200.64000000000001</v>
      </c>
      <c r="W403" s="37">
        <f>IFERROR(IF(V403=0,"",ROUNDUP(V403/H403,0)*0.01196),"")</f>
        <v>0.45448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14">
        <v>4607091384437</v>
      </c>
      <c r="E404" s="315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17"/>
      <c r="O404" s="317"/>
      <c r="P404" s="317"/>
      <c r="Q404" s="315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14">
        <v>4607091389104</v>
      </c>
      <c r="E405" s="315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17"/>
      <c r="O405" s="317"/>
      <c r="P405" s="317"/>
      <c r="Q405" s="315"/>
      <c r="R405" s="35"/>
      <c r="S405" s="35"/>
      <c r="T405" s="36" t="s">
        <v>63</v>
      </c>
      <c r="U405" s="304">
        <v>60</v>
      </c>
      <c r="V405" s="305">
        <f t="shared" si="18"/>
        <v>63.36</v>
      </c>
      <c r="W405" s="37">
        <f>IFERROR(IF(V405=0,"",ROUNDUP(V405/H405,0)*0.01196),"")</f>
        <v>0.14352000000000001</v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14">
        <v>4680115880603</v>
      </c>
      <c r="E406" s="315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17"/>
      <c r="O406" s="317"/>
      <c r="P406" s="317"/>
      <c r="Q406" s="315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14">
        <v>4607091389999</v>
      </c>
      <c r="E407" s="315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3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17"/>
      <c r="O407" s="317"/>
      <c r="P407" s="317"/>
      <c r="Q407" s="315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14">
        <v>4680115882782</v>
      </c>
      <c r="E408" s="315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3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17"/>
      <c r="O408" s="317"/>
      <c r="P408" s="317"/>
      <c r="Q408" s="315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14">
        <v>4607091389098</v>
      </c>
      <c r="E409" s="315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17"/>
      <c r="O409" s="317"/>
      <c r="P409" s="317"/>
      <c r="Q409" s="315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14">
        <v>4607091389982</v>
      </c>
      <c r="E410" s="315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3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17"/>
      <c r="O410" s="317"/>
      <c r="P410" s="317"/>
      <c r="Q410" s="315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21"/>
      <c r="B411" s="322"/>
      <c r="C411" s="322"/>
      <c r="D411" s="322"/>
      <c r="E411" s="322"/>
      <c r="F411" s="322"/>
      <c r="G411" s="322"/>
      <c r="H411" s="322"/>
      <c r="I411" s="322"/>
      <c r="J411" s="322"/>
      <c r="K411" s="322"/>
      <c r="L411" s="323"/>
      <c r="M411" s="318" t="s">
        <v>64</v>
      </c>
      <c r="N411" s="319"/>
      <c r="O411" s="319"/>
      <c r="P411" s="319"/>
      <c r="Q411" s="319"/>
      <c r="R411" s="319"/>
      <c r="S411" s="320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49.242424242424235</v>
      </c>
      <c r="V411" s="306">
        <f>IFERROR(V402/H402,"0")+IFERROR(V403/H403,"0")+IFERROR(V404/H404,"0")+IFERROR(V405/H405,"0")+IFERROR(V406/H406,"0")+IFERROR(V407/H407,"0")+IFERROR(V408/H408,"0")+IFERROR(V409/H409,"0")+IFERROR(V410/H410,"0")</f>
        <v>50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0.59799999999999998</v>
      </c>
      <c r="X411" s="307"/>
      <c r="Y411" s="307"/>
    </row>
    <row r="412" spans="1:52" x14ac:dyDescent="0.2">
      <c r="A412" s="322"/>
      <c r="B412" s="322"/>
      <c r="C412" s="322"/>
      <c r="D412" s="322"/>
      <c r="E412" s="322"/>
      <c r="F412" s="322"/>
      <c r="G412" s="322"/>
      <c r="H412" s="322"/>
      <c r="I412" s="322"/>
      <c r="J412" s="322"/>
      <c r="K412" s="322"/>
      <c r="L412" s="323"/>
      <c r="M412" s="318" t="s">
        <v>64</v>
      </c>
      <c r="N412" s="319"/>
      <c r="O412" s="319"/>
      <c r="P412" s="319"/>
      <c r="Q412" s="319"/>
      <c r="R412" s="319"/>
      <c r="S412" s="320"/>
      <c r="T412" s="38" t="s">
        <v>63</v>
      </c>
      <c r="U412" s="306">
        <f>IFERROR(SUM(U402:U410),"0")</f>
        <v>260</v>
      </c>
      <c r="V412" s="306">
        <f>IFERROR(SUM(V402:V410),"0")</f>
        <v>264</v>
      </c>
      <c r="W412" s="38"/>
      <c r="X412" s="307"/>
      <c r="Y412" s="307"/>
    </row>
    <row r="413" spans="1:52" ht="14.25" customHeight="1" x14ac:dyDescent="0.25">
      <c r="A413" s="332" t="s">
        <v>93</v>
      </c>
      <c r="B413" s="322"/>
      <c r="C413" s="322"/>
      <c r="D413" s="322"/>
      <c r="E413" s="322"/>
      <c r="F413" s="322"/>
      <c r="G413" s="322"/>
      <c r="H413" s="322"/>
      <c r="I413" s="322"/>
      <c r="J413" s="322"/>
      <c r="K413" s="322"/>
      <c r="L413" s="322"/>
      <c r="M413" s="322"/>
      <c r="N413" s="322"/>
      <c r="O413" s="322"/>
      <c r="P413" s="322"/>
      <c r="Q413" s="322"/>
      <c r="R413" s="322"/>
      <c r="S413" s="322"/>
      <c r="T413" s="322"/>
      <c r="U413" s="322"/>
      <c r="V413" s="322"/>
      <c r="W413" s="322"/>
      <c r="X413" s="300"/>
      <c r="Y413" s="300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14">
        <v>4607091388930</v>
      </c>
      <c r="E414" s="315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17"/>
      <c r="O414" s="317"/>
      <c r="P414" s="317"/>
      <c r="Q414" s="315"/>
      <c r="R414" s="35"/>
      <c r="S414" s="35"/>
      <c r="T414" s="36" t="s">
        <v>63</v>
      </c>
      <c r="U414" s="304">
        <v>220</v>
      </c>
      <c r="V414" s="305">
        <f>IFERROR(IF(U414="",0,CEILING((U414/$H414),1)*$H414),"")</f>
        <v>221.76000000000002</v>
      </c>
      <c r="W414" s="37">
        <f>IFERROR(IF(V414=0,"",ROUNDUP(V414/H414,0)*0.01196),"")</f>
        <v>0.50231999999999999</v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14">
        <v>4680115880054</v>
      </c>
      <c r="E415" s="315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17"/>
      <c r="O415" s="317"/>
      <c r="P415" s="317"/>
      <c r="Q415" s="315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21"/>
      <c r="B416" s="322"/>
      <c r="C416" s="322"/>
      <c r="D416" s="322"/>
      <c r="E416" s="322"/>
      <c r="F416" s="322"/>
      <c r="G416" s="322"/>
      <c r="H416" s="322"/>
      <c r="I416" s="322"/>
      <c r="J416" s="322"/>
      <c r="K416" s="322"/>
      <c r="L416" s="323"/>
      <c r="M416" s="318" t="s">
        <v>64</v>
      </c>
      <c r="N416" s="319"/>
      <c r="O416" s="319"/>
      <c r="P416" s="319"/>
      <c r="Q416" s="319"/>
      <c r="R416" s="319"/>
      <c r="S416" s="320"/>
      <c r="T416" s="38" t="s">
        <v>65</v>
      </c>
      <c r="U416" s="306">
        <f>IFERROR(U414/H414,"0")+IFERROR(U415/H415,"0")</f>
        <v>41.666666666666664</v>
      </c>
      <c r="V416" s="306">
        <f>IFERROR(V414/H414,"0")+IFERROR(V415/H415,"0")</f>
        <v>42</v>
      </c>
      <c r="W416" s="306">
        <f>IFERROR(IF(W414="",0,W414),"0")+IFERROR(IF(W415="",0,W415),"0")</f>
        <v>0.50231999999999999</v>
      </c>
      <c r="X416" s="307"/>
      <c r="Y416" s="307"/>
    </row>
    <row r="417" spans="1:52" x14ac:dyDescent="0.2">
      <c r="A417" s="322"/>
      <c r="B417" s="322"/>
      <c r="C417" s="322"/>
      <c r="D417" s="322"/>
      <c r="E417" s="322"/>
      <c r="F417" s="322"/>
      <c r="G417" s="322"/>
      <c r="H417" s="322"/>
      <c r="I417" s="322"/>
      <c r="J417" s="322"/>
      <c r="K417" s="322"/>
      <c r="L417" s="323"/>
      <c r="M417" s="318" t="s">
        <v>64</v>
      </c>
      <c r="N417" s="319"/>
      <c r="O417" s="319"/>
      <c r="P417" s="319"/>
      <c r="Q417" s="319"/>
      <c r="R417" s="319"/>
      <c r="S417" s="320"/>
      <c r="T417" s="38" t="s">
        <v>63</v>
      </c>
      <c r="U417" s="306">
        <f>IFERROR(SUM(U414:U415),"0")</f>
        <v>220</v>
      </c>
      <c r="V417" s="306">
        <f>IFERROR(SUM(V414:V415),"0")</f>
        <v>221.76000000000002</v>
      </c>
      <c r="W417" s="38"/>
      <c r="X417" s="307"/>
      <c r="Y417" s="307"/>
    </row>
    <row r="418" spans="1:52" ht="14.25" customHeight="1" x14ac:dyDescent="0.25">
      <c r="A418" s="332" t="s">
        <v>59</v>
      </c>
      <c r="B418" s="322"/>
      <c r="C418" s="322"/>
      <c r="D418" s="322"/>
      <c r="E418" s="322"/>
      <c r="F418" s="322"/>
      <c r="G418" s="322"/>
      <c r="H418" s="322"/>
      <c r="I418" s="322"/>
      <c r="J418" s="322"/>
      <c r="K418" s="322"/>
      <c r="L418" s="322"/>
      <c r="M418" s="322"/>
      <c r="N418" s="322"/>
      <c r="O418" s="322"/>
      <c r="P418" s="322"/>
      <c r="Q418" s="322"/>
      <c r="R418" s="322"/>
      <c r="S418" s="322"/>
      <c r="T418" s="322"/>
      <c r="U418" s="322"/>
      <c r="V418" s="322"/>
      <c r="W418" s="322"/>
      <c r="X418" s="300"/>
      <c r="Y418" s="300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14">
        <v>4680115883116</v>
      </c>
      <c r="E419" s="315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3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17"/>
      <c r="O419" s="317"/>
      <c r="P419" s="317"/>
      <c r="Q419" s="315"/>
      <c r="R419" s="35"/>
      <c r="S419" s="35"/>
      <c r="T419" s="36" t="s">
        <v>63</v>
      </c>
      <c r="U419" s="304">
        <v>70</v>
      </c>
      <c r="V419" s="305">
        <f t="shared" ref="V419:V424" si="19">IFERROR(IF(U419="",0,CEILING((U419/$H419),1)*$H419),"")</f>
        <v>73.92</v>
      </c>
      <c r="W419" s="37">
        <f>IFERROR(IF(V419=0,"",ROUNDUP(V419/H419,0)*0.01196),"")</f>
        <v>0.16744000000000001</v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14">
        <v>4680115883093</v>
      </c>
      <c r="E420" s="315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17"/>
      <c r="O420" s="317"/>
      <c r="P420" s="317"/>
      <c r="Q420" s="315"/>
      <c r="R420" s="35"/>
      <c r="S420" s="35"/>
      <c r="T420" s="36" t="s">
        <v>63</v>
      </c>
      <c r="U420" s="304">
        <v>80</v>
      </c>
      <c r="V420" s="305">
        <f t="shared" si="19"/>
        <v>84.48</v>
      </c>
      <c r="W420" s="37">
        <f>IFERROR(IF(V420=0,"",ROUNDUP(V420/H420,0)*0.01196),"")</f>
        <v>0.19136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14">
        <v>4680115883109</v>
      </c>
      <c r="E421" s="315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17"/>
      <c r="O421" s="317"/>
      <c r="P421" s="317"/>
      <c r="Q421" s="315"/>
      <c r="R421" s="35"/>
      <c r="S421" s="35"/>
      <c r="T421" s="36" t="s">
        <v>63</v>
      </c>
      <c r="U421" s="304">
        <v>70</v>
      </c>
      <c r="V421" s="305">
        <f t="shared" si="19"/>
        <v>73.92</v>
      </c>
      <c r="W421" s="37">
        <f>IFERROR(IF(V421=0,"",ROUNDUP(V421/H421,0)*0.01196),"")</f>
        <v>0.16744000000000001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14">
        <v>4680115882072</v>
      </c>
      <c r="E422" s="315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347" t="s">
        <v>565</v>
      </c>
      <c r="N422" s="317"/>
      <c r="O422" s="317"/>
      <c r="P422" s="317"/>
      <c r="Q422" s="315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14">
        <v>4680115882102</v>
      </c>
      <c r="E423" s="315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348" t="s">
        <v>568</v>
      </c>
      <c r="N423" s="317"/>
      <c r="O423" s="317"/>
      <c r="P423" s="317"/>
      <c r="Q423" s="315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14">
        <v>4680115882096</v>
      </c>
      <c r="E424" s="315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341" t="s">
        <v>571</v>
      </c>
      <c r="N424" s="317"/>
      <c r="O424" s="317"/>
      <c r="P424" s="317"/>
      <c r="Q424" s="315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21"/>
      <c r="B425" s="322"/>
      <c r="C425" s="322"/>
      <c r="D425" s="322"/>
      <c r="E425" s="322"/>
      <c r="F425" s="322"/>
      <c r="G425" s="322"/>
      <c r="H425" s="322"/>
      <c r="I425" s="322"/>
      <c r="J425" s="322"/>
      <c r="K425" s="322"/>
      <c r="L425" s="323"/>
      <c r="M425" s="318" t="s">
        <v>64</v>
      </c>
      <c r="N425" s="319"/>
      <c r="O425" s="319"/>
      <c r="P425" s="319"/>
      <c r="Q425" s="319"/>
      <c r="R425" s="319"/>
      <c r="S425" s="320"/>
      <c r="T425" s="38" t="s">
        <v>65</v>
      </c>
      <c r="U425" s="306">
        <f>IFERROR(U419/H419,"0")+IFERROR(U420/H420,"0")+IFERROR(U421/H421,"0")+IFERROR(U422/H422,"0")+IFERROR(U423/H423,"0")+IFERROR(U424/H424,"0")</f>
        <v>41.666666666666664</v>
      </c>
      <c r="V425" s="306">
        <f>IFERROR(V419/H419,"0")+IFERROR(V420/H420,"0")+IFERROR(V421/H421,"0")+IFERROR(V422/H422,"0")+IFERROR(V423/H423,"0")+IFERROR(V424/H424,"0")</f>
        <v>44</v>
      </c>
      <c r="W425" s="306">
        <f>IFERROR(IF(W419="",0,W419),"0")+IFERROR(IF(W420="",0,W420),"0")+IFERROR(IF(W421="",0,W421),"0")+IFERROR(IF(W422="",0,W422),"0")+IFERROR(IF(W423="",0,W423),"0")+IFERROR(IF(W424="",0,W424),"0")</f>
        <v>0.52624000000000004</v>
      </c>
      <c r="X425" s="307"/>
      <c r="Y425" s="307"/>
    </row>
    <row r="426" spans="1:52" x14ac:dyDescent="0.2">
      <c r="A426" s="322"/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3"/>
      <c r="M426" s="318" t="s">
        <v>64</v>
      </c>
      <c r="N426" s="319"/>
      <c r="O426" s="319"/>
      <c r="P426" s="319"/>
      <c r="Q426" s="319"/>
      <c r="R426" s="319"/>
      <c r="S426" s="320"/>
      <c r="T426" s="38" t="s">
        <v>63</v>
      </c>
      <c r="U426" s="306">
        <f>IFERROR(SUM(U419:U424),"0")</f>
        <v>220</v>
      </c>
      <c r="V426" s="306">
        <f>IFERROR(SUM(V419:V424),"0")</f>
        <v>232.32</v>
      </c>
      <c r="W426" s="38"/>
      <c r="X426" s="307"/>
      <c r="Y426" s="307"/>
    </row>
    <row r="427" spans="1:52" ht="14.25" customHeight="1" x14ac:dyDescent="0.25">
      <c r="A427" s="332" t="s">
        <v>66</v>
      </c>
      <c r="B427" s="322"/>
      <c r="C427" s="322"/>
      <c r="D427" s="322"/>
      <c r="E427" s="322"/>
      <c r="F427" s="322"/>
      <c r="G427" s="322"/>
      <c r="H427" s="322"/>
      <c r="I427" s="322"/>
      <c r="J427" s="322"/>
      <c r="K427" s="322"/>
      <c r="L427" s="322"/>
      <c r="M427" s="322"/>
      <c r="N427" s="322"/>
      <c r="O427" s="322"/>
      <c r="P427" s="322"/>
      <c r="Q427" s="322"/>
      <c r="R427" s="322"/>
      <c r="S427" s="322"/>
      <c r="T427" s="322"/>
      <c r="U427" s="322"/>
      <c r="V427" s="322"/>
      <c r="W427" s="322"/>
      <c r="X427" s="300"/>
      <c r="Y427" s="300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14">
        <v>4607091383409</v>
      </c>
      <c r="E428" s="315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17"/>
      <c r="O428" s="317"/>
      <c r="P428" s="317"/>
      <c r="Q428" s="315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14">
        <v>4607091383416</v>
      </c>
      <c r="E429" s="315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17"/>
      <c r="O429" s="317"/>
      <c r="P429" s="317"/>
      <c r="Q429" s="315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21"/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3"/>
      <c r="M430" s="318" t="s">
        <v>64</v>
      </c>
      <c r="N430" s="319"/>
      <c r="O430" s="319"/>
      <c r="P430" s="319"/>
      <c r="Q430" s="319"/>
      <c r="R430" s="319"/>
      <c r="S430" s="320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22"/>
      <c r="B431" s="322"/>
      <c r="C431" s="322"/>
      <c r="D431" s="322"/>
      <c r="E431" s="322"/>
      <c r="F431" s="322"/>
      <c r="G431" s="322"/>
      <c r="H431" s="322"/>
      <c r="I431" s="322"/>
      <c r="J431" s="322"/>
      <c r="K431" s="322"/>
      <c r="L431" s="323"/>
      <c r="M431" s="318" t="s">
        <v>64</v>
      </c>
      <c r="N431" s="319"/>
      <c r="O431" s="319"/>
      <c r="P431" s="319"/>
      <c r="Q431" s="319"/>
      <c r="R431" s="319"/>
      <c r="S431" s="320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37" t="s">
        <v>576</v>
      </c>
      <c r="B432" s="338"/>
      <c r="C432" s="338"/>
      <c r="D432" s="338"/>
      <c r="E432" s="338"/>
      <c r="F432" s="338"/>
      <c r="G432" s="338"/>
      <c r="H432" s="338"/>
      <c r="I432" s="338"/>
      <c r="J432" s="338"/>
      <c r="K432" s="338"/>
      <c r="L432" s="338"/>
      <c r="M432" s="338"/>
      <c r="N432" s="338"/>
      <c r="O432" s="338"/>
      <c r="P432" s="338"/>
      <c r="Q432" s="338"/>
      <c r="R432" s="338"/>
      <c r="S432" s="338"/>
      <c r="T432" s="338"/>
      <c r="U432" s="338"/>
      <c r="V432" s="338"/>
      <c r="W432" s="338"/>
      <c r="X432" s="49"/>
      <c r="Y432" s="49"/>
    </row>
    <row r="433" spans="1:52" ht="16.5" customHeight="1" x14ac:dyDescent="0.25">
      <c r="A433" s="331" t="s">
        <v>577</v>
      </c>
      <c r="B433" s="322"/>
      <c r="C433" s="322"/>
      <c r="D433" s="322"/>
      <c r="E433" s="322"/>
      <c r="F433" s="322"/>
      <c r="G433" s="322"/>
      <c r="H433" s="322"/>
      <c r="I433" s="322"/>
      <c r="J433" s="322"/>
      <c r="K433" s="322"/>
      <c r="L433" s="322"/>
      <c r="M433" s="322"/>
      <c r="N433" s="322"/>
      <c r="O433" s="322"/>
      <c r="P433" s="322"/>
      <c r="Q433" s="322"/>
      <c r="R433" s="322"/>
      <c r="S433" s="322"/>
      <c r="T433" s="322"/>
      <c r="U433" s="322"/>
      <c r="V433" s="322"/>
      <c r="W433" s="322"/>
      <c r="X433" s="299"/>
      <c r="Y433" s="299"/>
    </row>
    <row r="434" spans="1:52" ht="14.25" customHeight="1" x14ac:dyDescent="0.25">
      <c r="A434" s="332" t="s">
        <v>100</v>
      </c>
      <c r="B434" s="322"/>
      <c r="C434" s="322"/>
      <c r="D434" s="322"/>
      <c r="E434" s="322"/>
      <c r="F434" s="322"/>
      <c r="G434" s="322"/>
      <c r="H434" s="322"/>
      <c r="I434" s="322"/>
      <c r="J434" s="322"/>
      <c r="K434" s="322"/>
      <c r="L434" s="322"/>
      <c r="M434" s="322"/>
      <c r="N434" s="322"/>
      <c r="O434" s="322"/>
      <c r="P434" s="322"/>
      <c r="Q434" s="322"/>
      <c r="R434" s="322"/>
      <c r="S434" s="322"/>
      <c r="T434" s="322"/>
      <c r="U434" s="322"/>
      <c r="V434" s="322"/>
      <c r="W434" s="322"/>
      <c r="X434" s="300"/>
      <c r="Y434" s="300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14">
        <v>4680115881099</v>
      </c>
      <c r="E435" s="315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17"/>
      <c r="O435" s="317"/>
      <c r="P435" s="317"/>
      <c r="Q435" s="315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14">
        <v>4680115881150</v>
      </c>
      <c r="E436" s="315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17"/>
      <c r="O436" s="317"/>
      <c r="P436" s="317"/>
      <c r="Q436" s="315"/>
      <c r="R436" s="35"/>
      <c r="S436" s="35"/>
      <c r="T436" s="36" t="s">
        <v>63</v>
      </c>
      <c r="U436" s="304">
        <v>0</v>
      </c>
      <c r="V436" s="305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x14ac:dyDescent="0.2">
      <c r="A437" s="321"/>
      <c r="B437" s="322"/>
      <c r="C437" s="322"/>
      <c r="D437" s="322"/>
      <c r="E437" s="322"/>
      <c r="F437" s="322"/>
      <c r="G437" s="322"/>
      <c r="H437" s="322"/>
      <c r="I437" s="322"/>
      <c r="J437" s="322"/>
      <c r="K437" s="322"/>
      <c r="L437" s="323"/>
      <c r="M437" s="318" t="s">
        <v>64</v>
      </c>
      <c r="N437" s="319"/>
      <c r="O437" s="319"/>
      <c r="P437" s="319"/>
      <c r="Q437" s="319"/>
      <c r="R437" s="319"/>
      <c r="S437" s="320"/>
      <c r="T437" s="38" t="s">
        <v>65</v>
      </c>
      <c r="U437" s="306">
        <f>IFERROR(U435/H435,"0")+IFERROR(U436/H436,"0")</f>
        <v>0</v>
      </c>
      <c r="V437" s="306">
        <f>IFERROR(V435/H435,"0")+IFERROR(V436/H436,"0")</f>
        <v>0</v>
      </c>
      <c r="W437" s="306">
        <f>IFERROR(IF(W435="",0,W435),"0")+IFERROR(IF(W436="",0,W436),"0")</f>
        <v>0</v>
      </c>
      <c r="X437" s="307"/>
      <c r="Y437" s="307"/>
    </row>
    <row r="438" spans="1:52" x14ac:dyDescent="0.2">
      <c r="A438" s="322"/>
      <c r="B438" s="322"/>
      <c r="C438" s="322"/>
      <c r="D438" s="322"/>
      <c r="E438" s="322"/>
      <c r="F438" s="322"/>
      <c r="G438" s="322"/>
      <c r="H438" s="322"/>
      <c r="I438" s="322"/>
      <c r="J438" s="322"/>
      <c r="K438" s="322"/>
      <c r="L438" s="323"/>
      <c r="M438" s="318" t="s">
        <v>64</v>
      </c>
      <c r="N438" s="319"/>
      <c r="O438" s="319"/>
      <c r="P438" s="319"/>
      <c r="Q438" s="319"/>
      <c r="R438" s="319"/>
      <c r="S438" s="320"/>
      <c r="T438" s="38" t="s">
        <v>63</v>
      </c>
      <c r="U438" s="306">
        <f>IFERROR(SUM(U435:U436),"0")</f>
        <v>0</v>
      </c>
      <c r="V438" s="306">
        <f>IFERROR(SUM(V435:V436),"0")</f>
        <v>0</v>
      </c>
      <c r="W438" s="38"/>
      <c r="X438" s="307"/>
      <c r="Y438" s="307"/>
    </row>
    <row r="439" spans="1:52" ht="14.25" customHeight="1" x14ac:dyDescent="0.25">
      <c r="A439" s="332" t="s">
        <v>93</v>
      </c>
      <c r="B439" s="322"/>
      <c r="C439" s="322"/>
      <c r="D439" s="322"/>
      <c r="E439" s="322"/>
      <c r="F439" s="322"/>
      <c r="G439" s="322"/>
      <c r="H439" s="322"/>
      <c r="I439" s="322"/>
      <c r="J439" s="322"/>
      <c r="K439" s="322"/>
      <c r="L439" s="322"/>
      <c r="M439" s="322"/>
      <c r="N439" s="322"/>
      <c r="O439" s="322"/>
      <c r="P439" s="322"/>
      <c r="Q439" s="322"/>
      <c r="R439" s="322"/>
      <c r="S439" s="322"/>
      <c r="T439" s="322"/>
      <c r="U439" s="322"/>
      <c r="V439" s="322"/>
      <c r="W439" s="322"/>
      <c r="X439" s="300"/>
      <c r="Y439" s="300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14">
        <v>4680115881129</v>
      </c>
      <c r="E440" s="315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17"/>
      <c r="O440" s="317"/>
      <c r="P440" s="317"/>
      <c r="Q440" s="315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14">
        <v>4680115881112</v>
      </c>
      <c r="E441" s="315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17"/>
      <c r="O441" s="317"/>
      <c r="P441" s="317"/>
      <c r="Q441" s="315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21"/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3"/>
      <c r="M442" s="318" t="s">
        <v>64</v>
      </c>
      <c r="N442" s="319"/>
      <c r="O442" s="319"/>
      <c r="P442" s="319"/>
      <c r="Q442" s="319"/>
      <c r="R442" s="319"/>
      <c r="S442" s="320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22"/>
      <c r="B443" s="322"/>
      <c r="C443" s="322"/>
      <c r="D443" s="322"/>
      <c r="E443" s="322"/>
      <c r="F443" s="322"/>
      <c r="G443" s="322"/>
      <c r="H443" s="322"/>
      <c r="I443" s="322"/>
      <c r="J443" s="322"/>
      <c r="K443" s="322"/>
      <c r="L443" s="323"/>
      <c r="M443" s="318" t="s">
        <v>64</v>
      </c>
      <c r="N443" s="319"/>
      <c r="O443" s="319"/>
      <c r="P443" s="319"/>
      <c r="Q443" s="319"/>
      <c r="R443" s="319"/>
      <c r="S443" s="320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32" t="s">
        <v>59</v>
      </c>
      <c r="B444" s="322"/>
      <c r="C444" s="322"/>
      <c r="D444" s="322"/>
      <c r="E444" s="322"/>
      <c r="F444" s="322"/>
      <c r="G444" s="322"/>
      <c r="H444" s="322"/>
      <c r="I444" s="322"/>
      <c r="J444" s="322"/>
      <c r="K444" s="322"/>
      <c r="L444" s="322"/>
      <c r="M444" s="322"/>
      <c r="N444" s="322"/>
      <c r="O444" s="322"/>
      <c r="P444" s="322"/>
      <c r="Q444" s="322"/>
      <c r="R444" s="322"/>
      <c r="S444" s="322"/>
      <c r="T444" s="322"/>
      <c r="U444" s="322"/>
      <c r="V444" s="322"/>
      <c r="W444" s="322"/>
      <c r="X444" s="300"/>
      <c r="Y444" s="300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14">
        <v>4680115881167</v>
      </c>
      <c r="E445" s="315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17"/>
      <c r="O445" s="317"/>
      <c r="P445" s="317"/>
      <c r="Q445" s="315"/>
      <c r="R445" s="35"/>
      <c r="S445" s="35"/>
      <c r="T445" s="36" t="s">
        <v>63</v>
      </c>
      <c r="U445" s="304">
        <v>0</v>
      </c>
      <c r="V445" s="305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588</v>
      </c>
      <c r="B446" s="55" t="s">
        <v>589</v>
      </c>
      <c r="C446" s="32">
        <v>4301031193</v>
      </c>
      <c r="D446" s="314">
        <v>4680115881136</v>
      </c>
      <c r="E446" s="315"/>
      <c r="F446" s="303">
        <v>0.73</v>
      </c>
      <c r="G446" s="33">
        <v>6</v>
      </c>
      <c r="H446" s="303">
        <v>4.38</v>
      </c>
      <c r="I446" s="303">
        <v>4.6399999999999997</v>
      </c>
      <c r="J446" s="33">
        <v>156</v>
      </c>
      <c r="K446" s="34" t="s">
        <v>62</v>
      </c>
      <c r="L446" s="33">
        <v>40</v>
      </c>
      <c r="M446" s="334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17"/>
      <c r="O446" s="317"/>
      <c r="P446" s="317"/>
      <c r="Q446" s="315"/>
      <c r="R446" s="35"/>
      <c r="S446" s="35"/>
      <c r="T446" s="36" t="s">
        <v>63</v>
      </c>
      <c r="U446" s="304">
        <v>100</v>
      </c>
      <c r="V446" s="305">
        <f>IFERROR(IF(U446="",0,CEILING((U446/$H446),1)*$H446),"")</f>
        <v>100.74</v>
      </c>
      <c r="W446" s="37">
        <f>IFERROR(IF(V446=0,"",ROUNDUP(V446/H446,0)*0.00753),"")</f>
        <v>0.17319000000000001</v>
      </c>
      <c r="X446" s="57"/>
      <c r="Y446" s="58"/>
      <c r="AC446" s="59"/>
      <c r="AZ446" s="294" t="s">
        <v>1</v>
      </c>
    </row>
    <row r="447" spans="1:52" x14ac:dyDescent="0.2">
      <c r="A447" s="321"/>
      <c r="B447" s="322"/>
      <c r="C447" s="322"/>
      <c r="D447" s="322"/>
      <c r="E447" s="322"/>
      <c r="F447" s="322"/>
      <c r="G447" s="322"/>
      <c r="H447" s="322"/>
      <c r="I447" s="322"/>
      <c r="J447" s="322"/>
      <c r="K447" s="322"/>
      <c r="L447" s="323"/>
      <c r="M447" s="318" t="s">
        <v>64</v>
      </c>
      <c r="N447" s="319"/>
      <c r="O447" s="319"/>
      <c r="P447" s="319"/>
      <c r="Q447" s="319"/>
      <c r="R447" s="319"/>
      <c r="S447" s="320"/>
      <c r="T447" s="38" t="s">
        <v>65</v>
      </c>
      <c r="U447" s="306">
        <f>IFERROR(U445/H445,"0")+IFERROR(U446/H446,"0")</f>
        <v>22.831050228310502</v>
      </c>
      <c r="V447" s="306">
        <f>IFERROR(V445/H445,"0")+IFERROR(V446/H446,"0")</f>
        <v>23</v>
      </c>
      <c r="W447" s="306">
        <f>IFERROR(IF(W445="",0,W445),"0")+IFERROR(IF(W446="",0,W446),"0")</f>
        <v>0.17319000000000001</v>
      </c>
      <c r="X447" s="307"/>
      <c r="Y447" s="307"/>
    </row>
    <row r="448" spans="1:52" x14ac:dyDescent="0.2">
      <c r="A448" s="322"/>
      <c r="B448" s="322"/>
      <c r="C448" s="322"/>
      <c r="D448" s="322"/>
      <c r="E448" s="322"/>
      <c r="F448" s="322"/>
      <c r="G448" s="322"/>
      <c r="H448" s="322"/>
      <c r="I448" s="322"/>
      <c r="J448" s="322"/>
      <c r="K448" s="322"/>
      <c r="L448" s="323"/>
      <c r="M448" s="318" t="s">
        <v>64</v>
      </c>
      <c r="N448" s="319"/>
      <c r="O448" s="319"/>
      <c r="P448" s="319"/>
      <c r="Q448" s="319"/>
      <c r="R448" s="319"/>
      <c r="S448" s="320"/>
      <c r="T448" s="38" t="s">
        <v>63</v>
      </c>
      <c r="U448" s="306">
        <f>IFERROR(SUM(U445:U446),"0")</f>
        <v>100</v>
      </c>
      <c r="V448" s="306">
        <f>IFERROR(SUM(V445:V446),"0")</f>
        <v>100.74</v>
      </c>
      <c r="W448" s="38"/>
      <c r="X448" s="307"/>
      <c r="Y448" s="307"/>
    </row>
    <row r="449" spans="1:52" ht="14.25" customHeight="1" x14ac:dyDescent="0.25">
      <c r="A449" s="332" t="s">
        <v>66</v>
      </c>
      <c r="B449" s="322"/>
      <c r="C449" s="322"/>
      <c r="D449" s="322"/>
      <c r="E449" s="322"/>
      <c r="F449" s="322"/>
      <c r="G449" s="322"/>
      <c r="H449" s="322"/>
      <c r="I449" s="322"/>
      <c r="J449" s="322"/>
      <c r="K449" s="322"/>
      <c r="L449" s="322"/>
      <c r="M449" s="322"/>
      <c r="N449" s="322"/>
      <c r="O449" s="322"/>
      <c r="P449" s="322"/>
      <c r="Q449" s="322"/>
      <c r="R449" s="322"/>
      <c r="S449" s="322"/>
      <c r="T449" s="322"/>
      <c r="U449" s="322"/>
      <c r="V449" s="322"/>
      <c r="W449" s="322"/>
      <c r="X449" s="300"/>
      <c r="Y449" s="300"/>
    </row>
    <row r="450" spans="1:52" ht="27" customHeight="1" x14ac:dyDescent="0.25">
      <c r="A450" s="55" t="s">
        <v>590</v>
      </c>
      <c r="B450" s="55" t="s">
        <v>591</v>
      </c>
      <c r="C450" s="32">
        <v>4301051381</v>
      </c>
      <c r="D450" s="314">
        <v>4680115881068</v>
      </c>
      <c r="E450" s="315"/>
      <c r="F450" s="303">
        <v>1.3</v>
      </c>
      <c r="G450" s="33">
        <v>6</v>
      </c>
      <c r="H450" s="303">
        <v>7.8</v>
      </c>
      <c r="I450" s="303">
        <v>8.2799999999999994</v>
      </c>
      <c r="J450" s="33">
        <v>56</v>
      </c>
      <c r="K450" s="34" t="s">
        <v>62</v>
      </c>
      <c r="L450" s="33">
        <v>30</v>
      </c>
      <c r="M450" s="3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17"/>
      <c r="O450" s="317"/>
      <c r="P450" s="317"/>
      <c r="Q450" s="315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592</v>
      </c>
      <c r="B451" s="55" t="s">
        <v>593</v>
      </c>
      <c r="C451" s="32">
        <v>4301051382</v>
      </c>
      <c r="D451" s="314">
        <v>4680115881075</v>
      </c>
      <c r="E451" s="315"/>
      <c r="F451" s="303">
        <v>0.5</v>
      </c>
      <c r="G451" s="33">
        <v>6</v>
      </c>
      <c r="H451" s="303">
        <v>3</v>
      </c>
      <c r="I451" s="303">
        <v>3.2</v>
      </c>
      <c r="J451" s="33">
        <v>156</v>
      </c>
      <c r="K451" s="34" t="s">
        <v>62</v>
      </c>
      <c r="L451" s="33">
        <v>30</v>
      </c>
      <c r="M451" s="3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17"/>
      <c r="O451" s="317"/>
      <c r="P451" s="317"/>
      <c r="Q451" s="315"/>
      <c r="R451" s="35"/>
      <c r="S451" s="35"/>
      <c r="T451" s="36" t="s">
        <v>63</v>
      </c>
      <c r="U451" s="304">
        <v>0</v>
      </c>
      <c r="V451" s="305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21"/>
      <c r="B452" s="322"/>
      <c r="C452" s="322"/>
      <c r="D452" s="322"/>
      <c r="E452" s="322"/>
      <c r="F452" s="322"/>
      <c r="G452" s="322"/>
      <c r="H452" s="322"/>
      <c r="I452" s="322"/>
      <c r="J452" s="322"/>
      <c r="K452" s="322"/>
      <c r="L452" s="323"/>
      <c r="M452" s="318" t="s">
        <v>64</v>
      </c>
      <c r="N452" s="319"/>
      <c r="O452" s="319"/>
      <c r="P452" s="319"/>
      <c r="Q452" s="319"/>
      <c r="R452" s="319"/>
      <c r="S452" s="320"/>
      <c r="T452" s="38" t="s">
        <v>65</v>
      </c>
      <c r="U452" s="306">
        <f>IFERROR(U450/H450,"0")+IFERROR(U451/H451,"0")</f>
        <v>0</v>
      </c>
      <c r="V452" s="306">
        <f>IFERROR(V450/H450,"0")+IFERROR(V451/H451,"0")</f>
        <v>0</v>
      </c>
      <c r="W452" s="306">
        <f>IFERROR(IF(W450="",0,W450),"0")+IFERROR(IF(W451="",0,W451),"0")</f>
        <v>0</v>
      </c>
      <c r="X452" s="307"/>
      <c r="Y452" s="307"/>
    </row>
    <row r="453" spans="1:52" x14ac:dyDescent="0.2">
      <c r="A453" s="322"/>
      <c r="B453" s="322"/>
      <c r="C453" s="322"/>
      <c r="D453" s="322"/>
      <c r="E453" s="322"/>
      <c r="F453" s="322"/>
      <c r="G453" s="322"/>
      <c r="H453" s="322"/>
      <c r="I453" s="322"/>
      <c r="J453" s="322"/>
      <c r="K453" s="322"/>
      <c r="L453" s="323"/>
      <c r="M453" s="318" t="s">
        <v>64</v>
      </c>
      <c r="N453" s="319"/>
      <c r="O453" s="319"/>
      <c r="P453" s="319"/>
      <c r="Q453" s="319"/>
      <c r="R453" s="319"/>
      <c r="S453" s="320"/>
      <c r="T453" s="38" t="s">
        <v>63</v>
      </c>
      <c r="U453" s="306">
        <f>IFERROR(SUM(U450:U451),"0")</f>
        <v>0</v>
      </c>
      <c r="V453" s="306">
        <f>IFERROR(SUM(V450:V451),"0")</f>
        <v>0</v>
      </c>
      <c r="W453" s="38"/>
      <c r="X453" s="307"/>
      <c r="Y453" s="307"/>
    </row>
    <row r="454" spans="1:52" ht="16.5" customHeight="1" x14ac:dyDescent="0.25">
      <c r="A454" s="331" t="s">
        <v>594</v>
      </c>
      <c r="B454" s="322"/>
      <c r="C454" s="322"/>
      <c r="D454" s="322"/>
      <c r="E454" s="322"/>
      <c r="F454" s="322"/>
      <c r="G454" s="322"/>
      <c r="H454" s="322"/>
      <c r="I454" s="322"/>
      <c r="J454" s="322"/>
      <c r="K454" s="322"/>
      <c r="L454" s="322"/>
      <c r="M454" s="322"/>
      <c r="N454" s="322"/>
      <c r="O454" s="322"/>
      <c r="P454" s="322"/>
      <c r="Q454" s="322"/>
      <c r="R454" s="322"/>
      <c r="S454" s="322"/>
      <c r="T454" s="322"/>
      <c r="U454" s="322"/>
      <c r="V454" s="322"/>
      <c r="W454" s="322"/>
      <c r="X454" s="299"/>
      <c r="Y454" s="299"/>
    </row>
    <row r="455" spans="1:52" ht="14.25" customHeight="1" x14ac:dyDescent="0.25">
      <c r="A455" s="332" t="s">
        <v>66</v>
      </c>
      <c r="B455" s="322"/>
      <c r="C455" s="322"/>
      <c r="D455" s="322"/>
      <c r="E455" s="322"/>
      <c r="F455" s="322"/>
      <c r="G455" s="322"/>
      <c r="H455" s="322"/>
      <c r="I455" s="322"/>
      <c r="J455" s="322"/>
      <c r="K455" s="322"/>
      <c r="L455" s="322"/>
      <c r="M455" s="322"/>
      <c r="N455" s="322"/>
      <c r="O455" s="322"/>
      <c r="P455" s="322"/>
      <c r="Q455" s="322"/>
      <c r="R455" s="322"/>
      <c r="S455" s="322"/>
      <c r="T455" s="322"/>
      <c r="U455" s="322"/>
      <c r="V455" s="322"/>
      <c r="W455" s="322"/>
      <c r="X455" s="300"/>
      <c r="Y455" s="300"/>
    </row>
    <row r="456" spans="1:52" ht="16.5" customHeight="1" x14ac:dyDescent="0.25">
      <c r="A456" s="55" t="s">
        <v>595</v>
      </c>
      <c r="B456" s="55" t="s">
        <v>596</v>
      </c>
      <c r="C456" s="32">
        <v>4301051310</v>
      </c>
      <c r="D456" s="314">
        <v>4680115880870</v>
      </c>
      <c r="E456" s="315"/>
      <c r="F456" s="303">
        <v>1.3</v>
      </c>
      <c r="G456" s="33">
        <v>6</v>
      </c>
      <c r="H456" s="303">
        <v>7.8</v>
      </c>
      <c r="I456" s="303">
        <v>8.3640000000000008</v>
      </c>
      <c r="J456" s="33">
        <v>56</v>
      </c>
      <c r="K456" s="34" t="s">
        <v>124</v>
      </c>
      <c r="L456" s="33">
        <v>40</v>
      </c>
      <c r="M456" s="3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17"/>
      <c r="O456" s="317"/>
      <c r="P456" s="317"/>
      <c r="Q456" s="315"/>
      <c r="R456" s="35"/>
      <c r="S456" s="35"/>
      <c r="T456" s="36" t="s">
        <v>63</v>
      </c>
      <c r="U456" s="304">
        <v>0</v>
      </c>
      <c r="V456" s="305">
        <f>IFERROR(IF(U456="",0,CEILING((U456/$H456),1)*$H456),"")</f>
        <v>0</v>
      </c>
      <c r="W456" s="37" t="str">
        <f>IFERROR(IF(V456=0,"",ROUNDUP(V456/H456,0)*0.02175),"")</f>
        <v/>
      </c>
      <c r="X456" s="57"/>
      <c r="Y456" s="58"/>
      <c r="AC456" s="59"/>
      <c r="AZ456" s="297" t="s">
        <v>1</v>
      </c>
    </row>
    <row r="457" spans="1:52" x14ac:dyDescent="0.2">
      <c r="A457" s="321"/>
      <c r="B457" s="322"/>
      <c r="C457" s="322"/>
      <c r="D457" s="322"/>
      <c r="E457" s="322"/>
      <c r="F457" s="322"/>
      <c r="G457" s="322"/>
      <c r="H457" s="322"/>
      <c r="I457" s="322"/>
      <c r="J457" s="322"/>
      <c r="K457" s="322"/>
      <c r="L457" s="323"/>
      <c r="M457" s="318" t="s">
        <v>64</v>
      </c>
      <c r="N457" s="319"/>
      <c r="O457" s="319"/>
      <c r="P457" s="319"/>
      <c r="Q457" s="319"/>
      <c r="R457" s="319"/>
      <c r="S457" s="320"/>
      <c r="T457" s="38" t="s">
        <v>65</v>
      </c>
      <c r="U457" s="306">
        <f>IFERROR(U456/H456,"0")</f>
        <v>0</v>
      </c>
      <c r="V457" s="306">
        <f>IFERROR(V456/H456,"0")</f>
        <v>0</v>
      </c>
      <c r="W457" s="306">
        <f>IFERROR(IF(W456="",0,W456),"0")</f>
        <v>0</v>
      </c>
      <c r="X457" s="307"/>
      <c r="Y457" s="307"/>
    </row>
    <row r="458" spans="1:52" x14ac:dyDescent="0.2">
      <c r="A458" s="322"/>
      <c r="B458" s="322"/>
      <c r="C458" s="322"/>
      <c r="D458" s="322"/>
      <c r="E458" s="322"/>
      <c r="F458" s="322"/>
      <c r="G458" s="322"/>
      <c r="H458" s="322"/>
      <c r="I458" s="322"/>
      <c r="J458" s="322"/>
      <c r="K458" s="322"/>
      <c r="L458" s="323"/>
      <c r="M458" s="318" t="s">
        <v>64</v>
      </c>
      <c r="N458" s="319"/>
      <c r="O458" s="319"/>
      <c r="P458" s="319"/>
      <c r="Q458" s="319"/>
      <c r="R458" s="319"/>
      <c r="S458" s="320"/>
      <c r="T458" s="38" t="s">
        <v>63</v>
      </c>
      <c r="U458" s="306">
        <f>IFERROR(SUM(U456:U456),"0")</f>
        <v>0</v>
      </c>
      <c r="V458" s="306">
        <f>IFERROR(SUM(V456:V456),"0")</f>
        <v>0</v>
      </c>
      <c r="W458" s="38"/>
      <c r="X458" s="307"/>
      <c r="Y458" s="307"/>
    </row>
    <row r="459" spans="1:52" ht="15" customHeight="1" x14ac:dyDescent="0.2">
      <c r="A459" s="327"/>
      <c r="B459" s="322"/>
      <c r="C459" s="322"/>
      <c r="D459" s="322"/>
      <c r="E459" s="322"/>
      <c r="F459" s="322"/>
      <c r="G459" s="322"/>
      <c r="H459" s="322"/>
      <c r="I459" s="322"/>
      <c r="J459" s="322"/>
      <c r="K459" s="322"/>
      <c r="L459" s="328"/>
      <c r="M459" s="324" t="s">
        <v>597</v>
      </c>
      <c r="N459" s="325"/>
      <c r="O459" s="325"/>
      <c r="P459" s="325"/>
      <c r="Q459" s="325"/>
      <c r="R459" s="325"/>
      <c r="S459" s="326"/>
      <c r="T459" s="38" t="s">
        <v>63</v>
      </c>
      <c r="U459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4168</v>
      </c>
      <c r="V459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4257.66</v>
      </c>
      <c r="W459" s="38"/>
      <c r="X459" s="307"/>
      <c r="Y459" s="307"/>
    </row>
    <row r="460" spans="1:52" x14ac:dyDescent="0.2">
      <c r="A460" s="322"/>
      <c r="B460" s="322"/>
      <c r="C460" s="322"/>
      <c r="D460" s="322"/>
      <c r="E460" s="322"/>
      <c r="F460" s="322"/>
      <c r="G460" s="322"/>
      <c r="H460" s="322"/>
      <c r="I460" s="322"/>
      <c r="J460" s="322"/>
      <c r="K460" s="322"/>
      <c r="L460" s="328"/>
      <c r="M460" s="324" t="s">
        <v>598</v>
      </c>
      <c r="N460" s="325"/>
      <c r="O460" s="325"/>
      <c r="P460" s="325"/>
      <c r="Q460" s="325"/>
      <c r="R460" s="325"/>
      <c r="S460" s="326"/>
      <c r="T460" s="38" t="s">
        <v>63</v>
      </c>
      <c r="U460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4397.2293196605524</v>
      </c>
      <c r="V460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4491.9679999999998</v>
      </c>
      <c r="W460" s="38"/>
      <c r="X460" s="307"/>
      <c r="Y460" s="307"/>
    </row>
    <row r="461" spans="1:52" x14ac:dyDescent="0.2">
      <c r="A461" s="322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8"/>
      <c r="M461" s="324" t="s">
        <v>599</v>
      </c>
      <c r="N461" s="325"/>
      <c r="O461" s="325"/>
      <c r="P461" s="325"/>
      <c r="Q461" s="325"/>
      <c r="R461" s="325"/>
      <c r="S461" s="326"/>
      <c r="T461" s="38" t="s">
        <v>600</v>
      </c>
      <c r="U461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8</v>
      </c>
      <c r="V461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8</v>
      </c>
      <c r="W461" s="38"/>
      <c r="X461" s="307"/>
      <c r="Y461" s="307"/>
    </row>
    <row r="462" spans="1:52" x14ac:dyDescent="0.2">
      <c r="A462" s="322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8"/>
      <c r="M462" s="324" t="s">
        <v>601</v>
      </c>
      <c r="N462" s="325"/>
      <c r="O462" s="325"/>
      <c r="P462" s="325"/>
      <c r="Q462" s="325"/>
      <c r="R462" s="325"/>
      <c r="S462" s="326"/>
      <c r="T462" s="38" t="s">
        <v>63</v>
      </c>
      <c r="U462" s="306">
        <f>GrossWeightTotal+PalletQtyTotal*25</f>
        <v>4597.2293196605524</v>
      </c>
      <c r="V462" s="306">
        <f>GrossWeightTotalR+PalletQtyTotalR*25</f>
        <v>4691.9679999999998</v>
      </c>
      <c r="W462" s="38"/>
      <c r="X462" s="307"/>
      <c r="Y462" s="307"/>
    </row>
    <row r="463" spans="1:52" x14ac:dyDescent="0.2">
      <c r="A463" s="322"/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8"/>
      <c r="M463" s="324" t="s">
        <v>602</v>
      </c>
      <c r="N463" s="325"/>
      <c r="O463" s="325"/>
      <c r="P463" s="325"/>
      <c r="Q463" s="325"/>
      <c r="R463" s="325"/>
      <c r="S463" s="326"/>
      <c r="T463" s="38" t="s">
        <v>600</v>
      </c>
      <c r="U463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536.25978123010088</v>
      </c>
      <c r="V463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549</v>
      </c>
      <c r="W463" s="38"/>
      <c r="X463" s="307"/>
      <c r="Y463" s="307"/>
    </row>
    <row r="464" spans="1:52" ht="14.25" customHeight="1" x14ac:dyDescent="0.2">
      <c r="A464" s="322"/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8"/>
      <c r="M464" s="324" t="s">
        <v>603</v>
      </c>
      <c r="N464" s="325"/>
      <c r="O464" s="325"/>
      <c r="P464" s="325"/>
      <c r="Q464" s="325"/>
      <c r="R464" s="325"/>
      <c r="S464" s="326"/>
      <c r="T464" s="40" t="s">
        <v>604</v>
      </c>
      <c r="U464" s="38"/>
      <c r="V464" s="38"/>
      <c r="W464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8.9671500000000002</v>
      </c>
      <c r="X464" s="307"/>
      <c r="Y464" s="307"/>
    </row>
    <row r="465" spans="1:28" ht="13.5" customHeight="1" thickBot="1" x14ac:dyDescent="0.25"/>
    <row r="466" spans="1:28" ht="27" customHeight="1" thickTop="1" thickBot="1" x14ac:dyDescent="0.25">
      <c r="A466" s="41" t="s">
        <v>605</v>
      </c>
      <c r="B466" s="298" t="s">
        <v>58</v>
      </c>
      <c r="C466" s="308" t="s">
        <v>91</v>
      </c>
      <c r="D466" s="309"/>
      <c r="E466" s="309"/>
      <c r="F466" s="310"/>
      <c r="G466" s="308" t="s">
        <v>220</v>
      </c>
      <c r="H466" s="309"/>
      <c r="I466" s="309"/>
      <c r="J466" s="309"/>
      <c r="K466" s="309"/>
      <c r="L466" s="310"/>
      <c r="M466" s="308" t="s">
        <v>409</v>
      </c>
      <c r="N466" s="310"/>
      <c r="O466" s="308" t="s">
        <v>456</v>
      </c>
      <c r="P466" s="310"/>
      <c r="Q466" s="298" t="s">
        <v>534</v>
      </c>
      <c r="R466" s="308" t="s">
        <v>576</v>
      </c>
      <c r="S466" s="310"/>
      <c r="T466" s="1"/>
      <c r="Y466" s="53"/>
      <c r="AB466" s="1"/>
    </row>
    <row r="467" spans="1:28" ht="14.25" customHeight="1" thickTop="1" x14ac:dyDescent="0.2">
      <c r="A467" s="311" t="s">
        <v>606</v>
      </c>
      <c r="B467" s="308" t="s">
        <v>58</v>
      </c>
      <c r="C467" s="308" t="s">
        <v>92</v>
      </c>
      <c r="D467" s="308" t="s">
        <v>99</v>
      </c>
      <c r="E467" s="308" t="s">
        <v>91</v>
      </c>
      <c r="F467" s="308" t="s">
        <v>211</v>
      </c>
      <c r="G467" s="308" t="s">
        <v>221</v>
      </c>
      <c r="H467" s="308" t="s">
        <v>228</v>
      </c>
      <c r="I467" s="308" t="s">
        <v>245</v>
      </c>
      <c r="J467" s="308" t="s">
        <v>302</v>
      </c>
      <c r="K467" s="308" t="s">
        <v>378</v>
      </c>
      <c r="L467" s="308" t="s">
        <v>396</v>
      </c>
      <c r="M467" s="308" t="s">
        <v>410</v>
      </c>
      <c r="N467" s="308" t="s">
        <v>433</v>
      </c>
      <c r="O467" s="308" t="s">
        <v>457</v>
      </c>
      <c r="P467" s="308" t="s">
        <v>510</v>
      </c>
      <c r="Q467" s="308" t="s">
        <v>534</v>
      </c>
      <c r="R467" s="308" t="s">
        <v>577</v>
      </c>
      <c r="S467" s="308" t="s">
        <v>594</v>
      </c>
      <c r="T467" s="1"/>
      <c r="Y467" s="53"/>
      <c r="AB467" s="1"/>
    </row>
    <row r="468" spans="1:28" ht="13.5" customHeight="1" thickBot="1" x14ac:dyDescent="0.25">
      <c r="A468" s="312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13"/>
      <c r="M468" s="313"/>
      <c r="N468" s="313"/>
      <c r="O468" s="313"/>
      <c r="P468" s="313"/>
      <c r="Q468" s="313"/>
      <c r="R468" s="313"/>
      <c r="S468" s="313"/>
      <c r="T468" s="1"/>
      <c r="Y468" s="53"/>
      <c r="AB468" s="1"/>
    </row>
    <row r="469" spans="1:28" ht="18" customHeight="1" thickTop="1" thickBot="1" x14ac:dyDescent="0.25">
      <c r="A469" s="41" t="s">
        <v>607</v>
      </c>
      <c r="B469" s="47">
        <f>IFERROR(V22*1,"0")+IFERROR(V26*1,"0")+IFERROR(V27*1,"0")+IFERROR(V28*1,"0")+IFERROR(V29*1,"0")+IFERROR(V30*1,"0")+IFERROR(V31*1,"0")+IFERROR(V35*1,"0")+IFERROR(V36*1,"0")+IFERROR(V40*1,"0")</f>
        <v>0</v>
      </c>
      <c r="C469" s="47">
        <f>IFERROR(V46*1,"0")+IFERROR(V47*1,"0")</f>
        <v>64.800000000000011</v>
      </c>
      <c r="D469" s="47">
        <f>IFERROR(V52*1,"0")+IFERROR(V53*1,"0")+IFERROR(V54*1,"0")</f>
        <v>0</v>
      </c>
      <c r="E469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195.60000000000002</v>
      </c>
      <c r="F469" s="47">
        <f>IFERROR(V119*1,"0")+IFERROR(V120*1,"0")+IFERROR(V121*1,"0")+IFERROR(V122*1,"0")</f>
        <v>251.1</v>
      </c>
      <c r="G469" s="47">
        <f>IFERROR(V128*1,"0")+IFERROR(V129*1,"0")+IFERROR(V130*1,"0")</f>
        <v>0</v>
      </c>
      <c r="H469" s="47">
        <f>IFERROR(V135*1,"0")+IFERROR(V136*1,"0")+IFERROR(V137*1,"0")+IFERROR(V138*1,"0")+IFERROR(V139*1,"0")+IFERROR(V140*1,"0")+IFERROR(V141*1,"0")+IFERROR(V142*1,"0")</f>
        <v>0</v>
      </c>
      <c r="I469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69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895.5</v>
      </c>
      <c r="K469" s="47">
        <f>IFERROR(V248*1,"0")+IFERROR(V249*1,"0")+IFERROR(V250*1,"0")+IFERROR(V251*1,"0")+IFERROR(V252*1,"0")+IFERROR(V253*1,"0")+IFERROR(V254*1,"0")+IFERROR(V258*1,"0")+IFERROR(V259*1,"0")</f>
        <v>21.6</v>
      </c>
      <c r="L469" s="47">
        <f>IFERROR(V264*1,"0")+IFERROR(V268*1,"0")+IFERROR(V269*1,"0")+IFERROR(V270*1,"0")+IFERROR(V274*1,"0")+IFERROR(V278*1,"0")</f>
        <v>202.5</v>
      </c>
      <c r="M469" s="47">
        <f>IFERROR(V284*1,"0")+IFERROR(V285*1,"0")+IFERROR(V286*1,"0")+IFERROR(V287*1,"0")+IFERROR(V288*1,"0")+IFERROR(V289*1,"0")+IFERROR(V290*1,"0")+IFERROR(V291*1,"0")+IFERROR(V295*1,"0")+IFERROR(V296*1,"0")+IFERROR(V300*1,"0")+IFERROR(V304*1,"0")</f>
        <v>1260</v>
      </c>
      <c r="N469" s="47">
        <f>IFERROR(V309*1,"0")+IFERROR(V310*1,"0")+IFERROR(V311*1,"0")+IFERROR(V312*1,"0")+IFERROR(V316*1,"0")+IFERROR(V317*1,"0")+IFERROR(V321*1,"0")+IFERROR(V322*1,"0")+IFERROR(V323*1,"0")+IFERROR(V324*1,"0")+IFERROR(V328*1,"0")</f>
        <v>270.53999999999996</v>
      </c>
      <c r="O469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226.8</v>
      </c>
      <c r="P469" s="47">
        <f>IFERROR(V377*1,"0")+IFERROR(V378*1,"0")+IFERROR(V382*1,"0")+IFERROR(V383*1,"0")+IFERROR(V384*1,"0")+IFERROR(V385*1,"0")+IFERROR(V386*1,"0")+IFERROR(V387*1,"0")+IFERROR(V388*1,"0")+IFERROR(V392*1,"0")+IFERROR(V396*1,"0")</f>
        <v>50.400000000000006</v>
      </c>
      <c r="Q469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718.07999999999993</v>
      </c>
      <c r="R469" s="47">
        <f>IFERROR(V435*1,"0")+IFERROR(V436*1,"0")+IFERROR(V440*1,"0")+IFERROR(V441*1,"0")+IFERROR(V445*1,"0")+IFERROR(V446*1,"0")+IFERROR(V450*1,"0")+IFERROR(V451*1,"0")</f>
        <v>100.74</v>
      </c>
      <c r="S469" s="47">
        <f>IFERROR(V456*1,"0")</f>
        <v>0</v>
      </c>
      <c r="T469" s="1"/>
      <c r="Y469" s="53"/>
      <c r="AB469" s="1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610</v>
      </c>
      <c r="C6" s="48" t="s">
        <v>611</v>
      </c>
      <c r="D6" s="48" t="s">
        <v>612</v>
      </c>
      <c r="E6" s="48"/>
    </row>
    <row r="7" spans="2:8" x14ac:dyDescent="0.2">
      <c r="B7" s="48" t="s">
        <v>14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3" spans="2:8" x14ac:dyDescent="0.2">
      <c r="B13" s="48" t="s">
        <v>627</v>
      </c>
      <c r="C13" s="48" t="s">
        <v>611</v>
      </c>
      <c r="D13" s="48"/>
      <c r="E13" s="48"/>
    </row>
    <row r="15" spans="2:8" x14ac:dyDescent="0.2">
      <c r="B15" s="48" t="s">
        <v>628</v>
      </c>
      <c r="C15" s="48" t="s">
        <v>613</v>
      </c>
      <c r="D15" s="48"/>
      <c r="E15" s="48"/>
    </row>
    <row r="17" spans="2:5" x14ac:dyDescent="0.2">
      <c r="B17" s="48" t="s">
        <v>629</v>
      </c>
      <c r="C17" s="48" t="s">
        <v>616</v>
      </c>
      <c r="D17" s="48"/>
      <c r="E17" s="48"/>
    </row>
    <row r="19" spans="2:5" x14ac:dyDescent="0.2">
      <c r="B19" s="48" t="s">
        <v>630</v>
      </c>
      <c r="C19" s="48" t="s">
        <v>619</v>
      </c>
      <c r="D19" s="48"/>
      <c r="E19" s="48"/>
    </row>
    <row r="21" spans="2:5" x14ac:dyDescent="0.2">
      <c r="B21" s="48" t="s">
        <v>631</v>
      </c>
      <c r="C21" s="48" t="s">
        <v>622</v>
      </c>
      <c r="D21" s="48"/>
      <c r="E21" s="48"/>
    </row>
    <row r="23" spans="2:5" x14ac:dyDescent="0.2">
      <c r="B23" s="48" t="s">
        <v>632</v>
      </c>
      <c r="C23" s="48" t="s">
        <v>625</v>
      </c>
      <c r="D23" s="48"/>
      <c r="E23" s="48"/>
    </row>
    <row r="25" spans="2:5" x14ac:dyDescent="0.2">
      <c r="B25" s="48" t="s">
        <v>633</v>
      </c>
      <c r="C25" s="48"/>
      <c r="D25" s="48"/>
      <c r="E25" s="48"/>
    </row>
    <row r="26" spans="2:5" x14ac:dyDescent="0.2">
      <c r="B26" s="48" t="s">
        <v>634</v>
      </c>
      <c r="C26" s="48"/>
      <c r="D26" s="48"/>
      <c r="E26" s="48"/>
    </row>
    <row r="27" spans="2:5" x14ac:dyDescent="0.2">
      <c r="B27" s="48" t="s">
        <v>635</v>
      </c>
      <c r="C27" s="48"/>
      <c r="D27" s="48"/>
      <c r="E27" s="48"/>
    </row>
    <row r="28" spans="2:5" x14ac:dyDescent="0.2">
      <c r="B28" s="48" t="s">
        <v>636</v>
      </c>
      <c r="C28" s="48"/>
      <c r="D28" s="48"/>
      <c r="E28" s="48"/>
    </row>
    <row r="29" spans="2:5" x14ac:dyDescent="0.2">
      <c r="B29" s="48" t="s">
        <v>637</v>
      </c>
      <c r="C29" s="48"/>
      <c r="D29" s="48"/>
      <c r="E29" s="48"/>
    </row>
    <row r="30" spans="2:5" x14ac:dyDescent="0.2">
      <c r="B30" s="48" t="s">
        <v>638</v>
      </c>
      <c r="C30" s="48"/>
      <c r="D30" s="48"/>
      <c r="E30" s="48"/>
    </row>
    <row r="31" spans="2:5" x14ac:dyDescent="0.2">
      <c r="B31" s="48" t="s">
        <v>639</v>
      </c>
      <c r="C31" s="48"/>
      <c r="D31" s="48"/>
      <c r="E31" s="48"/>
    </row>
    <row r="32" spans="2:5" x14ac:dyDescent="0.2">
      <c r="B32" s="48" t="s">
        <v>640</v>
      </c>
      <c r="C32" s="48"/>
      <c r="D32" s="48"/>
      <c r="E32" s="48"/>
    </row>
    <row r="33" spans="2:5" x14ac:dyDescent="0.2">
      <c r="B33" s="48" t="s">
        <v>641</v>
      </c>
      <c r="C33" s="48"/>
      <c r="D33" s="48"/>
      <c r="E33" s="48"/>
    </row>
    <row r="34" spans="2:5" x14ac:dyDescent="0.2">
      <c r="B34" s="48" t="s">
        <v>642</v>
      </c>
      <c r="C34" s="48"/>
      <c r="D34" s="48"/>
      <c r="E34" s="48"/>
    </row>
    <row r="35" spans="2:5" x14ac:dyDescent="0.2">
      <c r="B35" s="48" t="s">
        <v>643</v>
      </c>
      <c r="C35" s="48"/>
      <c r="D35" s="48"/>
      <c r="E35" s="48"/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2023-09-19T11:07:44Z</dcterms:modified>
</cp:coreProperties>
</file>