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2" l="1"/>
  <c r="U460" i="2"/>
  <c r="U458" i="2"/>
  <c r="U457" i="2"/>
  <c r="V456" i="2"/>
  <c r="S469" i="2" s="1"/>
  <c r="M456" i="2"/>
  <c r="U453" i="2"/>
  <c r="U452" i="2"/>
  <c r="V451" i="2"/>
  <c r="W451" i="2" s="1"/>
  <c r="M451" i="2"/>
  <c r="V450" i="2"/>
  <c r="V453" i="2" s="1"/>
  <c r="M450" i="2"/>
  <c r="U448" i="2"/>
  <c r="U447" i="2"/>
  <c r="V446" i="2"/>
  <c r="W446" i="2" s="1"/>
  <c r="M446" i="2"/>
  <c r="W445" i="2"/>
  <c r="W447" i="2" s="1"/>
  <c r="V445" i="2"/>
  <c r="M445" i="2"/>
  <c r="U443" i="2"/>
  <c r="U442" i="2"/>
  <c r="V441" i="2"/>
  <c r="W441" i="2" s="1"/>
  <c r="M441" i="2"/>
  <c r="W440" i="2"/>
  <c r="V440" i="2"/>
  <c r="M440" i="2"/>
  <c r="U438" i="2"/>
  <c r="U437" i="2"/>
  <c r="V436" i="2"/>
  <c r="W436" i="2" s="1"/>
  <c r="M436" i="2"/>
  <c r="V435" i="2"/>
  <c r="M435" i="2"/>
  <c r="U431" i="2"/>
  <c r="U430" i="2"/>
  <c r="V429" i="2"/>
  <c r="W429" i="2" s="1"/>
  <c r="M429" i="2"/>
  <c r="V428" i="2"/>
  <c r="W428" i="2" s="1"/>
  <c r="W430" i="2" s="1"/>
  <c r="M428" i="2"/>
  <c r="U426" i="2"/>
  <c r="U425" i="2"/>
  <c r="V424" i="2"/>
  <c r="W424" i="2" s="1"/>
  <c r="V423" i="2"/>
  <c r="W423" i="2" s="1"/>
  <c r="V422" i="2"/>
  <c r="W422" i="2" s="1"/>
  <c r="W421" i="2"/>
  <c r="V421" i="2"/>
  <c r="M421" i="2"/>
  <c r="V420" i="2"/>
  <c r="W420" i="2" s="1"/>
  <c r="M420" i="2"/>
  <c r="V419" i="2"/>
  <c r="W419" i="2" s="1"/>
  <c r="M419" i="2"/>
  <c r="U417" i="2"/>
  <c r="U416" i="2"/>
  <c r="W415" i="2"/>
  <c r="V415" i="2"/>
  <c r="M415" i="2"/>
  <c r="V414" i="2"/>
  <c r="M414" i="2"/>
  <c r="U412" i="2"/>
  <c r="U411" i="2"/>
  <c r="V410" i="2"/>
  <c r="W410" i="2" s="1"/>
  <c r="M410" i="2"/>
  <c r="V409" i="2"/>
  <c r="W409" i="2" s="1"/>
  <c r="M409" i="2"/>
  <c r="W408" i="2"/>
  <c r="V408" i="2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M402" i="2"/>
  <c r="V398" i="2"/>
  <c r="U398" i="2"/>
  <c r="V397" i="2"/>
  <c r="U397" i="2"/>
  <c r="W396" i="2"/>
  <c r="W397" i="2" s="1"/>
  <c r="V396" i="2"/>
  <c r="M396" i="2"/>
  <c r="U394" i="2"/>
  <c r="U393" i="2"/>
  <c r="V392" i="2"/>
  <c r="M392" i="2"/>
  <c r="U390" i="2"/>
  <c r="U389" i="2"/>
  <c r="V388" i="2"/>
  <c r="W388" i="2" s="1"/>
  <c r="M388" i="2"/>
  <c r="V387" i="2"/>
  <c r="W387" i="2" s="1"/>
  <c r="M387" i="2"/>
  <c r="W386" i="2"/>
  <c r="V386" i="2"/>
  <c r="M386" i="2"/>
  <c r="V385" i="2"/>
  <c r="W385" i="2" s="1"/>
  <c r="W384" i="2"/>
  <c r="V384" i="2"/>
  <c r="M384" i="2"/>
  <c r="V383" i="2"/>
  <c r="W383" i="2" s="1"/>
  <c r="M383" i="2"/>
  <c r="V382" i="2"/>
  <c r="W382" i="2" s="1"/>
  <c r="M382" i="2"/>
  <c r="U380" i="2"/>
  <c r="U379" i="2"/>
  <c r="W378" i="2"/>
  <c r="V378" i="2"/>
  <c r="M378" i="2"/>
  <c r="V377" i="2"/>
  <c r="M377" i="2"/>
  <c r="U374" i="2"/>
  <c r="U373" i="2"/>
  <c r="V372" i="2"/>
  <c r="V374" i="2" s="1"/>
  <c r="U370" i="2"/>
  <c r="U369" i="2"/>
  <c r="V368" i="2"/>
  <c r="M368" i="2"/>
  <c r="W367" i="2"/>
  <c r="V367" i="2"/>
  <c r="M367" i="2"/>
  <c r="V366" i="2"/>
  <c r="M366" i="2"/>
  <c r="V364" i="2"/>
  <c r="U364" i="2"/>
  <c r="U363" i="2"/>
  <c r="V362" i="2"/>
  <c r="V363" i="2" s="1"/>
  <c r="M362" i="2"/>
  <c r="U360" i="2"/>
  <c r="U359" i="2"/>
  <c r="V358" i="2"/>
  <c r="W358" i="2" s="1"/>
  <c r="M358" i="2"/>
  <c r="V357" i="2"/>
  <c r="W357" i="2" s="1"/>
  <c r="M357" i="2"/>
  <c r="W356" i="2"/>
  <c r="V356" i="2"/>
  <c r="M356" i="2"/>
  <c r="V355" i="2"/>
  <c r="M355" i="2"/>
  <c r="U353" i="2"/>
  <c r="U352" i="2"/>
  <c r="V351" i="2"/>
  <c r="W351" i="2" s="1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W344" i="2"/>
  <c r="V344" i="2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V353" i="2" s="1"/>
  <c r="M339" i="2"/>
  <c r="U337" i="2"/>
  <c r="U336" i="2"/>
  <c r="V335" i="2"/>
  <c r="W335" i="2" s="1"/>
  <c r="M335" i="2"/>
  <c r="W334" i="2"/>
  <c r="W336" i="2" s="1"/>
  <c r="V334" i="2"/>
  <c r="M334" i="2"/>
  <c r="U330" i="2"/>
  <c r="U329" i="2"/>
  <c r="W328" i="2"/>
  <c r="W329" i="2" s="1"/>
  <c r="V328" i="2"/>
  <c r="V329" i="2" s="1"/>
  <c r="M328" i="2"/>
  <c r="U326" i="2"/>
  <c r="U325" i="2"/>
  <c r="V324" i="2"/>
  <c r="W324" i="2" s="1"/>
  <c r="M324" i="2"/>
  <c r="V323" i="2"/>
  <c r="W323" i="2" s="1"/>
  <c r="M323" i="2"/>
  <c r="V322" i="2"/>
  <c r="W322" i="2" s="1"/>
  <c r="M322" i="2"/>
  <c r="V321" i="2"/>
  <c r="V326" i="2" s="1"/>
  <c r="M321" i="2"/>
  <c r="U319" i="2"/>
  <c r="U318" i="2"/>
  <c r="V317" i="2"/>
  <c r="W317" i="2" s="1"/>
  <c r="M317" i="2"/>
  <c r="W316" i="2"/>
  <c r="W318" i="2" s="1"/>
  <c r="V316" i="2"/>
  <c r="M316" i="2"/>
  <c r="U314" i="2"/>
  <c r="U313" i="2"/>
  <c r="V312" i="2"/>
  <c r="W312" i="2" s="1"/>
  <c r="M312" i="2"/>
  <c r="V311" i="2"/>
  <c r="W311" i="2" s="1"/>
  <c r="M311" i="2"/>
  <c r="W310" i="2"/>
  <c r="V310" i="2"/>
  <c r="M310" i="2"/>
  <c r="V309" i="2"/>
  <c r="M309" i="2"/>
  <c r="V306" i="2"/>
  <c r="U306" i="2"/>
  <c r="U305" i="2"/>
  <c r="V304" i="2"/>
  <c r="V305" i="2" s="1"/>
  <c r="M304" i="2"/>
  <c r="U302" i="2"/>
  <c r="U301" i="2"/>
  <c r="V300" i="2"/>
  <c r="W300" i="2" s="1"/>
  <c r="W301" i="2" s="1"/>
  <c r="M300" i="2"/>
  <c r="U298" i="2"/>
  <c r="U297" i="2"/>
  <c r="V296" i="2"/>
  <c r="W296" i="2" s="1"/>
  <c r="M296" i="2"/>
  <c r="W295" i="2"/>
  <c r="W297" i="2" s="1"/>
  <c r="V295" i="2"/>
  <c r="V298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W287" i="2"/>
  <c r="V287" i="2"/>
  <c r="M287" i="2"/>
  <c r="V286" i="2"/>
  <c r="W286" i="2" s="1"/>
  <c r="M286" i="2"/>
  <c r="V285" i="2"/>
  <c r="W285" i="2" s="1"/>
  <c r="M285" i="2"/>
  <c r="V284" i="2"/>
  <c r="M284" i="2"/>
  <c r="V280" i="2"/>
  <c r="U280" i="2"/>
  <c r="U279" i="2"/>
  <c r="V278" i="2"/>
  <c r="M278" i="2"/>
  <c r="U276" i="2"/>
  <c r="U275" i="2"/>
  <c r="V274" i="2"/>
  <c r="V276" i="2" s="1"/>
  <c r="M274" i="2"/>
  <c r="U272" i="2"/>
  <c r="V271" i="2"/>
  <c r="U271" i="2"/>
  <c r="W270" i="2"/>
  <c r="V270" i="2"/>
  <c r="M270" i="2"/>
  <c r="V269" i="2"/>
  <c r="W269" i="2" s="1"/>
  <c r="M269" i="2"/>
  <c r="V268" i="2"/>
  <c r="W268" i="2" s="1"/>
  <c r="M268" i="2"/>
  <c r="U266" i="2"/>
  <c r="U265" i="2"/>
  <c r="V264" i="2"/>
  <c r="M264" i="2"/>
  <c r="U261" i="2"/>
  <c r="U260" i="2"/>
  <c r="V259" i="2"/>
  <c r="W259" i="2" s="1"/>
  <c r="M259" i="2"/>
  <c r="V258" i="2"/>
  <c r="M258" i="2"/>
  <c r="U256" i="2"/>
  <c r="U255" i="2"/>
  <c r="V254" i="2"/>
  <c r="W254" i="2" s="1"/>
  <c r="M254" i="2"/>
  <c r="W253" i="2"/>
  <c r="V253" i="2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M248" i="2"/>
  <c r="U245" i="2"/>
  <c r="U244" i="2"/>
  <c r="V243" i="2"/>
  <c r="W243" i="2" s="1"/>
  <c r="M243" i="2"/>
  <c r="V242" i="2"/>
  <c r="W242" i="2" s="1"/>
  <c r="M242" i="2"/>
  <c r="V241" i="2"/>
  <c r="M241" i="2"/>
  <c r="U239" i="2"/>
  <c r="U238" i="2"/>
  <c r="W237" i="2"/>
  <c r="V237" i="2"/>
  <c r="M237" i="2"/>
  <c r="V236" i="2"/>
  <c r="W236" i="2" s="1"/>
  <c r="V235" i="2"/>
  <c r="W235" i="2" s="1"/>
  <c r="U233" i="2"/>
  <c r="U232" i="2"/>
  <c r="V231" i="2"/>
  <c r="W231" i="2" s="1"/>
  <c r="M231" i="2"/>
  <c r="W230" i="2"/>
  <c r="V230" i="2"/>
  <c r="M230" i="2"/>
  <c r="V229" i="2"/>
  <c r="W229" i="2" s="1"/>
  <c r="M229" i="2"/>
  <c r="V228" i="2"/>
  <c r="W228" i="2" s="1"/>
  <c r="M228" i="2"/>
  <c r="U226" i="2"/>
  <c r="U225" i="2"/>
  <c r="V224" i="2"/>
  <c r="W224" i="2" s="1"/>
  <c r="M224" i="2"/>
  <c r="W223" i="2"/>
  <c r="V223" i="2"/>
  <c r="M223" i="2"/>
  <c r="V222" i="2"/>
  <c r="W222" i="2" s="1"/>
  <c r="M222" i="2"/>
  <c r="V221" i="2"/>
  <c r="M221" i="2"/>
  <c r="W220" i="2"/>
  <c r="V220" i="2"/>
  <c r="M220" i="2"/>
  <c r="V219" i="2"/>
  <c r="W219" i="2" s="1"/>
  <c r="M219" i="2"/>
  <c r="U217" i="2"/>
  <c r="U216" i="2"/>
  <c r="V215" i="2"/>
  <c r="W215" i="2" s="1"/>
  <c r="M215" i="2"/>
  <c r="V214" i="2"/>
  <c r="W214" i="2" s="1"/>
  <c r="M214" i="2"/>
  <c r="W213" i="2"/>
  <c r="V213" i="2"/>
  <c r="M213" i="2"/>
  <c r="V212" i="2"/>
  <c r="M212" i="2"/>
  <c r="U210" i="2"/>
  <c r="U209" i="2"/>
  <c r="V208" i="2"/>
  <c r="W208" i="2" s="1"/>
  <c r="W209" i="2" s="1"/>
  <c r="M208" i="2"/>
  <c r="U206" i="2"/>
  <c r="U205" i="2"/>
  <c r="V204" i="2"/>
  <c r="W204" i="2" s="1"/>
  <c r="M204" i="2"/>
  <c r="W203" i="2"/>
  <c r="V203" i="2"/>
  <c r="M203" i="2"/>
  <c r="V202" i="2"/>
  <c r="W202" i="2" s="1"/>
  <c r="M202" i="2"/>
  <c r="V201" i="2"/>
  <c r="W201" i="2" s="1"/>
  <c r="M201" i="2"/>
  <c r="W200" i="2"/>
  <c r="V200" i="2"/>
  <c r="M200" i="2"/>
  <c r="V199" i="2"/>
  <c r="W199" i="2" s="1"/>
  <c r="M199" i="2"/>
  <c r="V198" i="2"/>
  <c r="W198" i="2" s="1"/>
  <c r="M198" i="2"/>
  <c r="W197" i="2"/>
  <c r="V197" i="2"/>
  <c r="M197" i="2"/>
  <c r="V196" i="2"/>
  <c r="W196" i="2" s="1"/>
  <c r="M196" i="2"/>
  <c r="W195" i="2"/>
  <c r="V195" i="2"/>
  <c r="M195" i="2"/>
  <c r="V194" i="2"/>
  <c r="W194" i="2" s="1"/>
  <c r="M194" i="2"/>
  <c r="V193" i="2"/>
  <c r="W193" i="2" s="1"/>
  <c r="M193" i="2"/>
  <c r="W192" i="2"/>
  <c r="V192" i="2"/>
  <c r="M192" i="2"/>
  <c r="V191" i="2"/>
  <c r="W191" i="2" s="1"/>
  <c r="M191" i="2"/>
  <c r="V190" i="2"/>
  <c r="W190" i="2" s="1"/>
  <c r="M190" i="2"/>
  <c r="U187" i="2"/>
  <c r="U186" i="2"/>
  <c r="V185" i="2"/>
  <c r="V187" i="2" s="1"/>
  <c r="M185" i="2"/>
  <c r="W184" i="2"/>
  <c r="V184" i="2"/>
  <c r="M184" i="2"/>
  <c r="U182" i="2"/>
  <c r="U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W173" i="2"/>
  <c r="V173" i="2"/>
  <c r="M173" i="2"/>
  <c r="V172" i="2"/>
  <c r="W172" i="2" s="1"/>
  <c r="M172" i="2"/>
  <c r="V171" i="2"/>
  <c r="W171" i="2" s="1"/>
  <c r="M171" i="2"/>
  <c r="V170" i="2"/>
  <c r="W170" i="2" s="1"/>
  <c r="M170" i="2"/>
  <c r="W169" i="2"/>
  <c r="V169" i="2"/>
  <c r="M169" i="2"/>
  <c r="V168" i="2"/>
  <c r="W168" i="2" s="1"/>
  <c r="M168" i="2"/>
  <c r="V167" i="2"/>
  <c r="W167" i="2" s="1"/>
  <c r="M167" i="2"/>
  <c r="V166" i="2"/>
  <c r="W166" i="2" s="1"/>
  <c r="M166" i="2"/>
  <c r="W165" i="2"/>
  <c r="V165" i="2"/>
  <c r="W164" i="2"/>
  <c r="V164" i="2"/>
  <c r="M164" i="2"/>
  <c r="U162" i="2"/>
  <c r="U161" i="2"/>
  <c r="V160" i="2"/>
  <c r="W160" i="2" s="1"/>
  <c r="M160" i="2"/>
  <c r="V159" i="2"/>
  <c r="W159" i="2" s="1"/>
  <c r="M159" i="2"/>
  <c r="V158" i="2"/>
  <c r="M158" i="2"/>
  <c r="V157" i="2"/>
  <c r="M157" i="2"/>
  <c r="U155" i="2"/>
  <c r="U154" i="2"/>
  <c r="V153" i="2"/>
  <c r="W153" i="2" s="1"/>
  <c r="M153" i="2"/>
  <c r="V152" i="2"/>
  <c r="W152" i="2" s="1"/>
  <c r="W154" i="2" s="1"/>
  <c r="U150" i="2"/>
  <c r="U149" i="2"/>
  <c r="V148" i="2"/>
  <c r="W148" i="2" s="1"/>
  <c r="M148" i="2"/>
  <c r="V147" i="2"/>
  <c r="V150" i="2" s="1"/>
  <c r="M147" i="2"/>
  <c r="U144" i="2"/>
  <c r="U143" i="2"/>
  <c r="V142" i="2"/>
  <c r="W142" i="2" s="1"/>
  <c r="M142" i="2"/>
  <c r="V141" i="2"/>
  <c r="W141" i="2" s="1"/>
  <c r="M141" i="2"/>
  <c r="V140" i="2"/>
  <c r="W140" i="2" s="1"/>
  <c r="M140" i="2"/>
  <c r="W139" i="2"/>
  <c r="V139" i="2"/>
  <c r="M139" i="2"/>
  <c r="V138" i="2"/>
  <c r="W138" i="2" s="1"/>
  <c r="M138" i="2"/>
  <c r="V137" i="2"/>
  <c r="W137" i="2" s="1"/>
  <c r="M137" i="2"/>
  <c r="V136" i="2"/>
  <c r="W136" i="2" s="1"/>
  <c r="M136" i="2"/>
  <c r="W135" i="2"/>
  <c r="W143" i="2" s="1"/>
  <c r="V135" i="2"/>
  <c r="M135" i="2"/>
  <c r="U132" i="2"/>
  <c r="U131" i="2"/>
  <c r="V130" i="2"/>
  <c r="W130" i="2" s="1"/>
  <c r="M130" i="2"/>
  <c r="V129" i="2"/>
  <c r="W129" i="2" s="1"/>
  <c r="M129" i="2"/>
  <c r="W128" i="2"/>
  <c r="W131" i="2" s="1"/>
  <c r="V128" i="2"/>
  <c r="M128" i="2"/>
  <c r="U124" i="2"/>
  <c r="U123" i="2"/>
  <c r="V122" i="2"/>
  <c r="W122" i="2" s="1"/>
  <c r="M122" i="2"/>
  <c r="V121" i="2"/>
  <c r="W121" i="2" s="1"/>
  <c r="M121" i="2"/>
  <c r="V120" i="2"/>
  <c r="W120" i="2" s="1"/>
  <c r="M120" i="2"/>
  <c r="V119" i="2"/>
  <c r="F469" i="2" s="1"/>
  <c r="M119" i="2"/>
  <c r="U116" i="2"/>
  <c r="U115" i="2"/>
  <c r="V114" i="2"/>
  <c r="W114" i="2" s="1"/>
  <c r="V113" i="2"/>
  <c r="W113" i="2" s="1"/>
  <c r="M113" i="2"/>
  <c r="W112" i="2"/>
  <c r="V112" i="2"/>
  <c r="M112" i="2"/>
  <c r="V111" i="2"/>
  <c r="W111" i="2" s="1"/>
  <c r="M111" i="2"/>
  <c r="V110" i="2"/>
  <c r="U108" i="2"/>
  <c r="U107" i="2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W100" i="2"/>
  <c r="V100" i="2"/>
  <c r="W99" i="2"/>
  <c r="V99" i="2"/>
  <c r="U97" i="2"/>
  <c r="U96" i="2"/>
  <c r="V95" i="2"/>
  <c r="W95" i="2" s="1"/>
  <c r="M95" i="2"/>
  <c r="W94" i="2"/>
  <c r="V94" i="2"/>
  <c r="M94" i="2"/>
  <c r="V93" i="2"/>
  <c r="W93" i="2" s="1"/>
  <c r="M93" i="2"/>
  <c r="V92" i="2"/>
  <c r="W92" i="2" s="1"/>
  <c r="M92" i="2"/>
  <c r="V91" i="2"/>
  <c r="W91" i="2" s="1"/>
  <c r="M91" i="2"/>
  <c r="W90" i="2"/>
  <c r="V90" i="2"/>
  <c r="M90" i="2"/>
  <c r="V89" i="2"/>
  <c r="W89" i="2" s="1"/>
  <c r="M89" i="2"/>
  <c r="V88" i="2"/>
  <c r="W88" i="2" s="1"/>
  <c r="M88" i="2"/>
  <c r="V87" i="2"/>
  <c r="W87" i="2" s="1"/>
  <c r="M87" i="2"/>
  <c r="U85" i="2"/>
  <c r="U84" i="2"/>
  <c r="W83" i="2"/>
  <c r="V83" i="2"/>
  <c r="M83" i="2"/>
  <c r="V82" i="2"/>
  <c r="W82" i="2" s="1"/>
  <c r="M82" i="2"/>
  <c r="V81" i="2"/>
  <c r="W81" i="2" s="1"/>
  <c r="V80" i="2"/>
  <c r="W80" i="2" s="1"/>
  <c r="W79" i="2"/>
  <c r="V79" i="2"/>
  <c r="M79" i="2"/>
  <c r="V78" i="2"/>
  <c r="W78" i="2" s="1"/>
  <c r="U76" i="2"/>
  <c r="U75" i="2"/>
  <c r="V74" i="2"/>
  <c r="W74" i="2" s="1"/>
  <c r="M74" i="2"/>
  <c r="V73" i="2"/>
  <c r="W73" i="2" s="1"/>
  <c r="M73" i="2"/>
  <c r="V72" i="2"/>
  <c r="W72" i="2" s="1"/>
  <c r="M72" i="2"/>
  <c r="W71" i="2"/>
  <c r="V71" i="2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W63" i="2"/>
  <c r="V63" i="2"/>
  <c r="M63" i="2"/>
  <c r="V62" i="2"/>
  <c r="W62" i="2" s="1"/>
  <c r="M62" i="2"/>
  <c r="V61" i="2"/>
  <c r="W61" i="2" s="1"/>
  <c r="M61" i="2"/>
  <c r="V60" i="2"/>
  <c r="M60" i="2"/>
  <c r="V59" i="2"/>
  <c r="U56" i="2"/>
  <c r="U55" i="2"/>
  <c r="V54" i="2"/>
  <c r="W54" i="2" s="1"/>
  <c r="V53" i="2"/>
  <c r="M53" i="2"/>
  <c r="V52" i="2"/>
  <c r="M52" i="2"/>
  <c r="U49" i="2"/>
  <c r="U48" i="2"/>
  <c r="V47" i="2"/>
  <c r="W47" i="2" s="1"/>
  <c r="M47" i="2"/>
  <c r="V46" i="2"/>
  <c r="W46" i="2" s="1"/>
  <c r="W48" i="2" s="1"/>
  <c r="M46" i="2"/>
  <c r="U42" i="2"/>
  <c r="U41" i="2"/>
  <c r="V40" i="2"/>
  <c r="V41" i="2" s="1"/>
  <c r="M40" i="2"/>
  <c r="V38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W30" i="2"/>
  <c r="V30" i="2"/>
  <c r="M30" i="2"/>
  <c r="V29" i="2"/>
  <c r="W29" i="2" s="1"/>
  <c r="M29" i="2"/>
  <c r="V28" i="2"/>
  <c r="W28" i="2" s="1"/>
  <c r="M28" i="2"/>
  <c r="V27" i="2"/>
  <c r="W27" i="2" s="1"/>
  <c r="M27" i="2"/>
  <c r="W26" i="2"/>
  <c r="V26" i="2"/>
  <c r="M26" i="2"/>
  <c r="U24" i="2"/>
  <c r="U23" i="2"/>
  <c r="U463" i="2" s="1"/>
  <c r="V22" i="2"/>
  <c r="M22" i="2"/>
  <c r="H10" i="2"/>
  <c r="A9" i="2"/>
  <c r="F10" i="2" s="1"/>
  <c r="D7" i="2"/>
  <c r="N6" i="2"/>
  <c r="M2" i="2"/>
  <c r="U462" i="2" l="1"/>
  <c r="V42" i="2"/>
  <c r="D469" i="2"/>
  <c r="V56" i="2"/>
  <c r="E469" i="2"/>
  <c r="W59" i="2"/>
  <c r="V116" i="2"/>
  <c r="V161" i="2"/>
  <c r="W157" i="2"/>
  <c r="V225" i="2"/>
  <c r="W221" i="2"/>
  <c r="V293" i="2"/>
  <c r="W284" i="2"/>
  <c r="N469" i="2"/>
  <c r="W309" i="2"/>
  <c r="W313" i="2" s="1"/>
  <c r="V370" i="2"/>
  <c r="W366" i="2"/>
  <c r="P469" i="2"/>
  <c r="V380" i="2"/>
  <c r="W377" i="2"/>
  <c r="W379" i="2" s="1"/>
  <c r="V394" i="2"/>
  <c r="W392" i="2"/>
  <c r="W393" i="2" s="1"/>
  <c r="V416" i="2"/>
  <c r="V417" i="2"/>
  <c r="W414" i="2"/>
  <c r="W416" i="2" s="1"/>
  <c r="V460" i="2"/>
  <c r="U459" i="2"/>
  <c r="V33" i="2"/>
  <c r="W40" i="2"/>
  <c r="W41" i="2" s="1"/>
  <c r="W52" i="2"/>
  <c r="W55" i="2" s="1"/>
  <c r="V55" i="2"/>
  <c r="V115" i="2"/>
  <c r="W110" i="2"/>
  <c r="W205" i="2"/>
  <c r="W238" i="2"/>
  <c r="V238" i="2"/>
  <c r="V239" i="2"/>
  <c r="W241" i="2"/>
  <c r="W244" i="2" s="1"/>
  <c r="V244" i="2"/>
  <c r="K469" i="2"/>
  <c r="W248" i="2"/>
  <c r="W255" i="2" s="1"/>
  <c r="W258" i="2"/>
  <c r="W260" i="2" s="1"/>
  <c r="V260" i="2"/>
  <c r="V266" i="2"/>
  <c r="V265" i="2"/>
  <c r="W264" i="2"/>
  <c r="W265" i="2" s="1"/>
  <c r="W271" i="2"/>
  <c r="V279" i="2"/>
  <c r="W278" i="2"/>
  <c r="W279" i="2" s="1"/>
  <c r="V369" i="2"/>
  <c r="Q469" i="2"/>
  <c r="R469" i="2"/>
  <c r="W435" i="2"/>
  <c r="V76" i="2"/>
  <c r="W84" i="2"/>
  <c r="V108" i="2"/>
  <c r="W115" i="2"/>
  <c r="G469" i="2"/>
  <c r="V143" i="2"/>
  <c r="V162" i="2"/>
  <c r="V182" i="2"/>
  <c r="V217" i="2"/>
  <c r="W232" i="2"/>
  <c r="V275" i="2"/>
  <c r="V297" i="2"/>
  <c r="V314" i="2"/>
  <c r="V330" i="2"/>
  <c r="O469" i="2"/>
  <c r="V360" i="2"/>
  <c r="V373" i="2"/>
  <c r="V430" i="2"/>
  <c r="W437" i="2"/>
  <c r="V442" i="2"/>
  <c r="V443" i="2"/>
  <c r="V447" i="2"/>
  <c r="V448" i="2"/>
  <c r="W389" i="2"/>
  <c r="W425" i="2"/>
  <c r="W107" i="2"/>
  <c r="W292" i="2"/>
  <c r="W32" i="2"/>
  <c r="W181" i="2"/>
  <c r="W442" i="2"/>
  <c r="W96" i="2"/>
  <c r="W225" i="2"/>
  <c r="V144" i="2"/>
  <c r="V123" i="2"/>
  <c r="W53" i="2"/>
  <c r="W60" i="2"/>
  <c r="W75" i="2" s="1"/>
  <c r="V96" i="2"/>
  <c r="V107" i="2"/>
  <c r="W119" i="2"/>
  <c r="W123" i="2" s="1"/>
  <c r="W147" i="2"/>
  <c r="W149" i="2" s="1"/>
  <c r="W158" i="2"/>
  <c r="W161" i="2" s="1"/>
  <c r="W185" i="2"/>
  <c r="W186" i="2" s="1"/>
  <c r="V209" i="2"/>
  <c r="V233" i="2"/>
  <c r="V255" i="2"/>
  <c r="V272" i="2"/>
  <c r="V301" i="2"/>
  <c r="V318" i="2"/>
  <c r="V336" i="2"/>
  <c r="V359" i="2"/>
  <c r="V425" i="2"/>
  <c r="V461" i="2"/>
  <c r="H469" i="2"/>
  <c r="F9" i="2"/>
  <c r="H9" i="2"/>
  <c r="V24" i="2"/>
  <c r="V131" i="2"/>
  <c r="V313" i="2"/>
  <c r="W355" i="2"/>
  <c r="W359" i="2" s="1"/>
  <c r="V393" i="2"/>
  <c r="V438" i="2"/>
  <c r="W456" i="2"/>
  <c r="W457" i="2" s="1"/>
  <c r="I469" i="2"/>
  <c r="V232" i="2"/>
  <c r="J9" i="2"/>
  <c r="V124" i="2"/>
  <c r="V245" i="2"/>
  <c r="V261" i="2"/>
  <c r="V431" i="2"/>
  <c r="W450" i="2"/>
  <c r="W452" i="2" s="1"/>
  <c r="J469" i="2"/>
  <c r="V186" i="2"/>
  <c r="A10" i="2"/>
  <c r="W35" i="2"/>
  <c r="W37" i="2" s="1"/>
  <c r="V48" i="2"/>
  <c r="V97" i="2"/>
  <c r="V154" i="2"/>
  <c r="V181" i="2"/>
  <c r="V210" i="2"/>
  <c r="V256" i="2"/>
  <c r="W274" i="2"/>
  <c r="W275" i="2" s="1"/>
  <c r="V302" i="2"/>
  <c r="V319" i="2"/>
  <c r="V337" i="2"/>
  <c r="W372" i="2"/>
  <c r="W373" i="2" s="1"/>
  <c r="W402" i="2"/>
  <c r="W411" i="2" s="1"/>
  <c r="V426" i="2"/>
  <c r="V457" i="2"/>
  <c r="V32" i="2"/>
  <c r="V84" i="2"/>
  <c r="V132" i="2"/>
  <c r="V205" i="2"/>
  <c r="V379" i="2"/>
  <c r="L469" i="2"/>
  <c r="V216" i="2"/>
  <c r="V292" i="2"/>
  <c r="V325" i="2"/>
  <c r="V389" i="2"/>
  <c r="V411" i="2"/>
  <c r="M469" i="2"/>
  <c r="V149" i="2"/>
  <c r="V49" i="2"/>
  <c r="V155" i="2"/>
  <c r="W212" i="2"/>
  <c r="W216" i="2" s="1"/>
  <c r="W304" i="2"/>
  <c r="W305" i="2" s="1"/>
  <c r="W321" i="2"/>
  <c r="W325" i="2" s="1"/>
  <c r="W339" i="2"/>
  <c r="W352" i="2" s="1"/>
  <c r="W362" i="2"/>
  <c r="W363" i="2" s="1"/>
  <c r="V458" i="2"/>
  <c r="B469" i="2"/>
  <c r="V85" i="2"/>
  <c r="V206" i="2"/>
  <c r="V226" i="2"/>
  <c r="V352" i="2"/>
  <c r="V452" i="2"/>
  <c r="C469" i="2"/>
  <c r="W22" i="2"/>
  <c r="W23" i="2" s="1"/>
  <c r="V75" i="2"/>
  <c r="W368" i="2"/>
  <c r="W369" i="2" s="1"/>
  <c r="V390" i="2"/>
  <c r="V412" i="2"/>
  <c r="V23" i="2"/>
  <c r="V437" i="2"/>
  <c r="V462" i="2" l="1"/>
  <c r="V459" i="2"/>
  <c r="V463" i="2"/>
  <c r="W464" i="2"/>
</calcChain>
</file>

<file path=xl/sharedStrings.xml><?xml version="1.0" encoding="utf-8"?>
<sst xmlns="http://schemas.openxmlformats.org/spreadsheetml/2006/main" count="2702" uniqueCount="648">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</sst>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5" t="s">
        <v>29</v>
      </c>
      <c r="E1" s="615"/>
      <c r="F1" s="615"/>
      <c r="G1" s="14" t="s">
        <v>65</v>
      </c>
      <c r="H1" s="615" t="s">
        <v>49</v>
      </c>
      <c r="I1" s="615"/>
      <c r="J1" s="615"/>
      <c r="K1" s="615"/>
      <c r="L1" s="615"/>
      <c r="M1" s="615"/>
      <c r="N1" s="615"/>
      <c r="O1" s="616" t="s">
        <v>66</v>
      </c>
      <c r="P1" s="617"/>
      <c r="Q1" s="6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8"/>
      <c r="O2" s="618"/>
      <c r="P2" s="618"/>
      <c r="Q2" s="618"/>
      <c r="R2" s="618"/>
      <c r="S2" s="618"/>
      <c r="T2" s="6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8"/>
      <c r="N3" s="618"/>
      <c r="O3" s="618"/>
      <c r="P3" s="618"/>
      <c r="Q3" s="618"/>
      <c r="R3" s="618"/>
      <c r="S3" s="618"/>
      <c r="T3" s="6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7" t="s">
        <v>8</v>
      </c>
      <c r="B5" s="597"/>
      <c r="C5" s="597"/>
      <c r="D5" s="619"/>
      <c r="E5" s="619"/>
      <c r="F5" s="620" t="s">
        <v>14</v>
      </c>
      <c r="G5" s="620"/>
      <c r="H5" s="619"/>
      <c r="I5" s="619"/>
      <c r="J5" s="619"/>
      <c r="K5" s="619"/>
      <c r="M5" s="27" t="s">
        <v>4</v>
      </c>
      <c r="N5" s="614">
        <v>45190</v>
      </c>
      <c r="O5" s="614"/>
      <c r="Q5" s="621" t="s">
        <v>3</v>
      </c>
      <c r="R5" s="622"/>
      <c r="S5" s="623" t="s">
        <v>612</v>
      </c>
      <c r="T5" s="624"/>
      <c r="Y5" s="60"/>
      <c r="Z5" s="60"/>
      <c r="AA5" s="60"/>
    </row>
    <row r="6" spans="1:28" s="17" customFormat="1" ht="24" customHeight="1" x14ac:dyDescent="0.2">
      <c r="A6" s="597" t="s">
        <v>1</v>
      </c>
      <c r="B6" s="597"/>
      <c r="C6" s="597"/>
      <c r="D6" s="598" t="s">
        <v>622</v>
      </c>
      <c r="E6" s="598"/>
      <c r="F6" s="598"/>
      <c r="G6" s="598"/>
      <c r="H6" s="598"/>
      <c r="I6" s="598"/>
      <c r="J6" s="598"/>
      <c r="K6" s="598"/>
      <c r="M6" s="27" t="s">
        <v>30</v>
      </c>
      <c r="N6" s="599" t="str">
        <f>IF(N5=0," ",CHOOSE(WEEKDAY(N5,2),"Понедельник","Вторник","Среда","Четверг","Пятница","Суббота","Воскресенье"))</f>
        <v>Четверг</v>
      </c>
      <c r="O6" s="599"/>
      <c r="Q6" s="600" t="s">
        <v>5</v>
      </c>
      <c r="R6" s="601"/>
      <c r="S6" s="602" t="s">
        <v>68</v>
      </c>
      <c r="T6" s="60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10"/>
      <c r="M7" s="29"/>
      <c r="N7" s="49"/>
      <c r="O7" s="49"/>
      <c r="Q7" s="600"/>
      <c r="R7" s="601"/>
      <c r="S7" s="604"/>
      <c r="T7" s="605"/>
      <c r="Y7" s="60"/>
      <c r="Z7" s="60"/>
      <c r="AA7" s="60"/>
    </row>
    <row r="8" spans="1:28" s="17" customFormat="1" ht="25.5" customHeight="1" x14ac:dyDescent="0.2">
      <c r="A8" s="611" t="s">
        <v>60</v>
      </c>
      <c r="B8" s="611"/>
      <c r="C8" s="611"/>
      <c r="D8" s="612"/>
      <c r="E8" s="612"/>
      <c r="F8" s="612"/>
      <c r="G8" s="612"/>
      <c r="H8" s="612"/>
      <c r="I8" s="612"/>
      <c r="J8" s="612"/>
      <c r="K8" s="612"/>
      <c r="M8" s="27" t="s">
        <v>11</v>
      </c>
      <c r="N8" s="592">
        <v>0.45833333333333331</v>
      </c>
      <c r="O8" s="592"/>
      <c r="Q8" s="600"/>
      <c r="R8" s="601"/>
      <c r="S8" s="604"/>
      <c r="T8" s="605"/>
      <c r="Y8" s="60"/>
      <c r="Z8" s="60"/>
      <c r="AA8" s="60"/>
    </row>
    <row r="9" spans="1:28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48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M9" s="31" t="s">
        <v>15</v>
      </c>
      <c r="N9" s="614"/>
      <c r="O9" s="614"/>
      <c r="Q9" s="600"/>
      <c r="R9" s="601"/>
      <c r="S9" s="606"/>
      <c r="T9" s="60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1" t="str">
        <f>IFERROR(VLOOKUP($D$10,Proxy,2,FALSE),"")</f>
        <v/>
      </c>
      <c r="I10" s="591"/>
      <c r="J10" s="591"/>
      <c r="K10" s="591"/>
      <c r="M10" s="31" t="s">
        <v>35</v>
      </c>
      <c r="N10" s="592"/>
      <c r="O10" s="592"/>
      <c r="R10" s="29" t="s">
        <v>12</v>
      </c>
      <c r="S10" s="593" t="s">
        <v>69</v>
      </c>
      <c r="T10" s="59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2"/>
      <c r="O11" s="592"/>
      <c r="R11" s="29" t="s">
        <v>31</v>
      </c>
      <c r="S11" s="580" t="s">
        <v>57</v>
      </c>
      <c r="T11" s="58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9" t="s">
        <v>70</v>
      </c>
      <c r="B12" s="579"/>
      <c r="C12" s="579"/>
      <c r="D12" s="579"/>
      <c r="E12" s="579"/>
      <c r="F12" s="579"/>
      <c r="G12" s="579"/>
      <c r="H12" s="579"/>
      <c r="I12" s="579"/>
      <c r="J12" s="579"/>
      <c r="K12" s="579"/>
      <c r="M12" s="27" t="s">
        <v>33</v>
      </c>
      <c r="N12" s="595"/>
      <c r="O12" s="595"/>
      <c r="P12" s="28"/>
      <c r="Q12"/>
      <c r="R12" s="29" t="s">
        <v>48</v>
      </c>
      <c r="S12" s="596"/>
      <c r="T12" s="596"/>
      <c r="U12"/>
      <c r="Y12" s="60"/>
      <c r="Z12" s="60"/>
      <c r="AA12" s="60"/>
    </row>
    <row r="13" spans="1:28" s="17" customFormat="1" ht="23.25" customHeight="1" x14ac:dyDescent="0.2">
      <c r="A13" s="579" t="s">
        <v>71</v>
      </c>
      <c r="B13" s="579"/>
      <c r="C13" s="579"/>
      <c r="D13" s="579"/>
      <c r="E13" s="579"/>
      <c r="F13" s="579"/>
      <c r="G13" s="579"/>
      <c r="H13" s="579"/>
      <c r="I13" s="579"/>
      <c r="J13" s="579"/>
      <c r="K13" s="579"/>
      <c r="L13" s="31"/>
      <c r="M13" s="31" t="s">
        <v>34</v>
      </c>
      <c r="N13" s="580"/>
      <c r="O13" s="58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9" t="s">
        <v>72</v>
      </c>
      <c r="B14" s="579"/>
      <c r="C14" s="579"/>
      <c r="D14" s="579"/>
      <c r="E14" s="579"/>
      <c r="F14" s="579"/>
      <c r="G14" s="579"/>
      <c r="H14" s="579"/>
      <c r="I14" s="579"/>
      <c r="J14" s="579"/>
      <c r="K14" s="57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1" t="s">
        <v>73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/>
      <c r="M15" s="582" t="s">
        <v>63</v>
      </c>
      <c r="N15" s="582"/>
      <c r="O15" s="582"/>
      <c r="P15" s="582"/>
      <c r="Q15" s="58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3"/>
      <c r="N16" s="583"/>
      <c r="O16" s="583"/>
      <c r="P16" s="583"/>
      <c r="Q16" s="58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7" t="s">
        <v>61</v>
      </c>
      <c r="B17" s="567" t="s">
        <v>51</v>
      </c>
      <c r="C17" s="585" t="s">
        <v>50</v>
      </c>
      <c r="D17" s="567" t="s">
        <v>52</v>
      </c>
      <c r="E17" s="567"/>
      <c r="F17" s="567" t="s">
        <v>24</v>
      </c>
      <c r="G17" s="567" t="s">
        <v>27</v>
      </c>
      <c r="H17" s="567" t="s">
        <v>25</v>
      </c>
      <c r="I17" s="567" t="s">
        <v>26</v>
      </c>
      <c r="J17" s="586" t="s">
        <v>16</v>
      </c>
      <c r="K17" s="586" t="s">
        <v>2</v>
      </c>
      <c r="L17" s="567" t="s">
        <v>28</v>
      </c>
      <c r="M17" s="567" t="s">
        <v>17</v>
      </c>
      <c r="N17" s="567"/>
      <c r="O17" s="567"/>
      <c r="P17" s="567"/>
      <c r="Q17" s="567"/>
      <c r="R17" s="584" t="s">
        <v>58</v>
      </c>
      <c r="S17" s="567"/>
      <c r="T17" s="567" t="s">
        <v>6</v>
      </c>
      <c r="U17" s="567" t="s">
        <v>44</v>
      </c>
      <c r="V17" s="568" t="s">
        <v>56</v>
      </c>
      <c r="W17" s="567" t="s">
        <v>18</v>
      </c>
      <c r="X17" s="570" t="s">
        <v>62</v>
      </c>
      <c r="Y17" s="570" t="s">
        <v>19</v>
      </c>
      <c r="Z17" s="571" t="s">
        <v>59</v>
      </c>
      <c r="AA17" s="572"/>
      <c r="AB17" s="573"/>
      <c r="AC17" s="577"/>
      <c r="AZ17" s="578" t="s">
        <v>64</v>
      </c>
    </row>
    <row r="18" spans="1:52" ht="14.25" customHeight="1" x14ac:dyDescent="0.2">
      <c r="A18" s="567"/>
      <c r="B18" s="567"/>
      <c r="C18" s="585"/>
      <c r="D18" s="567"/>
      <c r="E18" s="567"/>
      <c r="F18" s="567" t="s">
        <v>20</v>
      </c>
      <c r="G18" s="567" t="s">
        <v>21</v>
      </c>
      <c r="H18" s="567" t="s">
        <v>22</v>
      </c>
      <c r="I18" s="567" t="s">
        <v>22</v>
      </c>
      <c r="J18" s="587"/>
      <c r="K18" s="587"/>
      <c r="L18" s="567"/>
      <c r="M18" s="567"/>
      <c r="N18" s="567"/>
      <c r="O18" s="567"/>
      <c r="P18" s="567"/>
      <c r="Q18" s="567"/>
      <c r="R18" s="36" t="s">
        <v>47</v>
      </c>
      <c r="S18" s="36" t="s">
        <v>46</v>
      </c>
      <c r="T18" s="567"/>
      <c r="U18" s="567"/>
      <c r="V18" s="569"/>
      <c r="W18" s="567"/>
      <c r="X18" s="570"/>
      <c r="Y18" s="570"/>
      <c r="Z18" s="574"/>
      <c r="AA18" s="575"/>
      <c r="AB18" s="576"/>
      <c r="AC18" s="577"/>
      <c r="AZ18" s="578"/>
    </row>
    <row r="19" spans="1:52" ht="27.75" customHeight="1" x14ac:dyDescent="0.2">
      <c r="A19" s="335" t="s">
        <v>74</v>
      </c>
      <c r="B19" s="335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5"/>
      <c r="X19" s="55"/>
      <c r="Y19" s="55"/>
    </row>
    <row r="20" spans="1:52" ht="16.5" customHeight="1" x14ac:dyDescent="0.25">
      <c r="A20" s="329" t="s">
        <v>74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66"/>
      <c r="Y20" s="66"/>
    </row>
    <row r="21" spans="1:52" ht="14.25" customHeight="1" x14ac:dyDescent="0.25">
      <c r="A21" s="330" t="s">
        <v>75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4">
        <v>4607091389258</v>
      </c>
      <c r="E22" s="31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1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8" t="s">
        <v>43</v>
      </c>
      <c r="N23" s="319"/>
      <c r="O23" s="319"/>
      <c r="P23" s="319"/>
      <c r="Q23" s="319"/>
      <c r="R23" s="319"/>
      <c r="S23" s="32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8" t="s">
        <v>43</v>
      </c>
      <c r="N24" s="319"/>
      <c r="O24" s="319"/>
      <c r="P24" s="319"/>
      <c r="Q24" s="319"/>
      <c r="R24" s="319"/>
      <c r="S24" s="32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30" t="s">
        <v>79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4">
        <v>4607091383881</v>
      </c>
      <c r="E26" s="31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4">
        <v>4607091388237</v>
      </c>
      <c r="E27" s="31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4">
        <v>4607091383935</v>
      </c>
      <c r="E28" s="31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4">
        <v>4680115881853</v>
      </c>
      <c r="E29" s="31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4">
        <v>4607091383911</v>
      </c>
      <c r="E30" s="31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4">
        <v>4607091388244</v>
      </c>
      <c r="E31" s="31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5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1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8" t="s">
        <v>43</v>
      </c>
      <c r="N32" s="319"/>
      <c r="O32" s="319"/>
      <c r="P32" s="319"/>
      <c r="Q32" s="319"/>
      <c r="R32" s="319"/>
      <c r="S32" s="32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8" t="s">
        <v>43</v>
      </c>
      <c r="N33" s="319"/>
      <c r="O33" s="319"/>
      <c r="P33" s="319"/>
      <c r="Q33" s="319"/>
      <c r="R33" s="319"/>
      <c r="S33" s="32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30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4">
        <v>4607091388503</v>
      </c>
      <c r="E35" s="31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4">
        <v>4680115880139</v>
      </c>
      <c r="E36" s="31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8" t="s">
        <v>43</v>
      </c>
      <c r="N37" s="319"/>
      <c r="O37" s="319"/>
      <c r="P37" s="319"/>
      <c r="Q37" s="319"/>
      <c r="R37" s="319"/>
      <c r="S37" s="32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8" t="s">
        <v>43</v>
      </c>
      <c r="N38" s="319"/>
      <c r="O38" s="319"/>
      <c r="P38" s="319"/>
      <c r="Q38" s="319"/>
      <c r="R38" s="319"/>
      <c r="S38" s="32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30" t="s">
        <v>100</v>
      </c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0"/>
      <c r="W39" s="330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4">
        <v>4607091388282</v>
      </c>
      <c r="E40" s="31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8" t="s">
        <v>43</v>
      </c>
      <c r="N41" s="319"/>
      <c r="O41" s="319"/>
      <c r="P41" s="319"/>
      <c r="Q41" s="319"/>
      <c r="R41" s="319"/>
      <c r="S41" s="32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8" t="s">
        <v>43</v>
      </c>
      <c r="N42" s="319"/>
      <c r="O42" s="319"/>
      <c r="P42" s="319"/>
      <c r="Q42" s="319"/>
      <c r="R42" s="319"/>
      <c r="S42" s="32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5" t="s">
        <v>104</v>
      </c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55"/>
      <c r="Y43" s="55"/>
    </row>
    <row r="44" spans="1:52" ht="16.5" customHeight="1" x14ac:dyDescent="0.25">
      <c r="A44" s="329" t="s">
        <v>105</v>
      </c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29"/>
      <c r="W44" s="329"/>
      <c r="X44" s="66"/>
      <c r="Y44" s="66"/>
    </row>
    <row r="45" spans="1:52" ht="14.25" customHeight="1" x14ac:dyDescent="0.25">
      <c r="A45" s="330" t="s">
        <v>106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4">
        <v>4680115881440</v>
      </c>
      <c r="E46" s="314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7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4">
        <v>4680115881433</v>
      </c>
      <c r="E47" s="314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7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8" t="s">
        <v>43</v>
      </c>
      <c r="N48" s="319"/>
      <c r="O48" s="319"/>
      <c r="P48" s="319"/>
      <c r="Q48" s="319"/>
      <c r="R48" s="319"/>
      <c r="S48" s="320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8" t="s">
        <v>43</v>
      </c>
      <c r="N49" s="319"/>
      <c r="O49" s="319"/>
      <c r="P49" s="319"/>
      <c r="Q49" s="319"/>
      <c r="R49" s="319"/>
      <c r="S49" s="320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29" t="s">
        <v>112</v>
      </c>
      <c r="B50" s="329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29"/>
      <c r="W50" s="329"/>
      <c r="X50" s="66"/>
      <c r="Y50" s="66"/>
    </row>
    <row r="51" spans="1:52" ht="14.25" customHeight="1" x14ac:dyDescent="0.25">
      <c r="A51" s="330" t="s">
        <v>113</v>
      </c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0"/>
      <c r="V51" s="330"/>
      <c r="W51" s="330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4">
        <v>4680115881426</v>
      </c>
      <c r="E52" s="314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7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4">
        <v>4680115881419</v>
      </c>
      <c r="E53" s="314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7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4">
        <v>4680115881525</v>
      </c>
      <c r="E54" s="314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4" t="s">
        <v>120</v>
      </c>
      <c r="N54" s="316"/>
      <c r="O54" s="316"/>
      <c r="P54" s="316"/>
      <c r="Q54" s="317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1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8" t="s">
        <v>43</v>
      </c>
      <c r="N55" s="319"/>
      <c r="O55" s="319"/>
      <c r="P55" s="319"/>
      <c r="Q55" s="319"/>
      <c r="R55" s="319"/>
      <c r="S55" s="320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8" t="s">
        <v>43</v>
      </c>
      <c r="N56" s="319"/>
      <c r="O56" s="319"/>
      <c r="P56" s="319"/>
      <c r="Q56" s="319"/>
      <c r="R56" s="319"/>
      <c r="S56" s="320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29" t="s">
        <v>104</v>
      </c>
      <c r="B57" s="329"/>
      <c r="C57" s="329"/>
      <c r="D57" s="329"/>
      <c r="E57" s="329"/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29"/>
      <c r="W57" s="329"/>
      <c r="X57" s="66"/>
      <c r="Y57" s="66"/>
    </row>
    <row r="58" spans="1:52" ht="14.25" customHeight="1" x14ac:dyDescent="0.25">
      <c r="A58" s="330" t="s">
        <v>113</v>
      </c>
      <c r="B58" s="330"/>
      <c r="C58" s="330"/>
      <c r="D58" s="330"/>
      <c r="E58" s="330"/>
      <c r="F58" s="330"/>
      <c r="G58" s="330"/>
      <c r="H58" s="330"/>
      <c r="I58" s="330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0"/>
      <c r="V58" s="330"/>
      <c r="W58" s="330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14">
        <v>4607091382945</v>
      </c>
      <c r="E59" s="314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548" t="s">
        <v>123</v>
      </c>
      <c r="N59" s="316"/>
      <c r="O59" s="316"/>
      <c r="P59" s="316"/>
      <c r="Q59" s="317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14">
        <v>4607091385670</v>
      </c>
      <c r="E60" s="314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7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14">
        <v>4680115881327</v>
      </c>
      <c r="E61" s="314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7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4301011348</v>
      </c>
      <c r="D62" s="314">
        <v>4607091388312</v>
      </c>
      <c r="E62" s="314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55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6"/>
      <c r="O62" s="316"/>
      <c r="P62" s="316"/>
      <c r="Q62" s="317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131</v>
      </c>
      <c r="B63" s="64" t="s">
        <v>132</v>
      </c>
      <c r="C63" s="37">
        <v>4301011514</v>
      </c>
      <c r="D63" s="314">
        <v>4680115882133</v>
      </c>
      <c r="E63" s="31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6"/>
      <c r="O63" s="316"/>
      <c r="P63" s="316"/>
      <c r="Q63" s="31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4301011192</v>
      </c>
      <c r="D64" s="314">
        <v>4607091382952</v>
      </c>
      <c r="E64" s="314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6"/>
      <c r="O64" s="316"/>
      <c r="P64" s="316"/>
      <c r="Q64" s="31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135</v>
      </c>
      <c r="B65" s="64" t="s">
        <v>136</v>
      </c>
      <c r="C65" s="37">
        <v>4301011565</v>
      </c>
      <c r="D65" s="314">
        <v>4680115882539</v>
      </c>
      <c r="E65" s="314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137</v>
      </c>
      <c r="L65" s="38">
        <v>50</v>
      </c>
      <c r="M65" s="5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4301011382</v>
      </c>
      <c r="D66" s="314">
        <v>4607091385687</v>
      </c>
      <c r="E66" s="314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137</v>
      </c>
      <c r="L66" s="38">
        <v>50</v>
      </c>
      <c r="M66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6"/>
      <c r="O66" s="316"/>
      <c r="P66" s="316"/>
      <c r="Q66" s="31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4301011344</v>
      </c>
      <c r="D67" s="314">
        <v>4607091384604</v>
      </c>
      <c r="E67" s="314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6"/>
      <c r="O67" s="316"/>
      <c r="P67" s="316"/>
      <c r="Q67" s="31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142</v>
      </c>
      <c r="B68" s="64" t="s">
        <v>143</v>
      </c>
      <c r="C68" s="37">
        <v>4301011386</v>
      </c>
      <c r="D68" s="314">
        <v>4680115880283</v>
      </c>
      <c r="E68" s="314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6"/>
      <c r="O68" s="316"/>
      <c r="P68" s="316"/>
      <c r="Q68" s="31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144</v>
      </c>
      <c r="B69" s="64" t="s">
        <v>145</v>
      </c>
      <c r="C69" s="37">
        <v>4301011476</v>
      </c>
      <c r="D69" s="314">
        <v>4680115881518</v>
      </c>
      <c r="E69" s="314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137</v>
      </c>
      <c r="L69" s="38">
        <v>50</v>
      </c>
      <c r="M69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6"/>
      <c r="O69" s="316"/>
      <c r="P69" s="316"/>
      <c r="Q69" s="31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4301011443</v>
      </c>
      <c r="D70" s="314">
        <v>4680115881303</v>
      </c>
      <c r="E70" s="314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128</v>
      </c>
      <c r="L70" s="38">
        <v>50</v>
      </c>
      <c r="M70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6"/>
      <c r="O70" s="316"/>
      <c r="P70" s="316"/>
      <c r="Q70" s="31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148</v>
      </c>
      <c r="B71" s="64" t="s">
        <v>149</v>
      </c>
      <c r="C71" s="37">
        <v>4301011352</v>
      </c>
      <c r="D71" s="314">
        <v>4607091388466</v>
      </c>
      <c r="E71" s="314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137</v>
      </c>
      <c r="L71" s="38">
        <v>45</v>
      </c>
      <c r="M71" s="54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6"/>
      <c r="O71" s="316"/>
      <c r="P71" s="316"/>
      <c r="Q71" s="31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150</v>
      </c>
      <c r="B72" s="64" t="s">
        <v>151</v>
      </c>
      <c r="C72" s="37">
        <v>4301011417</v>
      </c>
      <c r="D72" s="314">
        <v>4680115880269</v>
      </c>
      <c r="E72" s="314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137</v>
      </c>
      <c r="L72" s="38">
        <v>50</v>
      </c>
      <c r="M72" s="5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6"/>
      <c r="O72" s="316"/>
      <c r="P72" s="316"/>
      <c r="Q72" s="31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152</v>
      </c>
      <c r="B73" s="64" t="s">
        <v>153</v>
      </c>
      <c r="C73" s="37">
        <v>4301011415</v>
      </c>
      <c r="D73" s="314">
        <v>4680115880429</v>
      </c>
      <c r="E73" s="314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137</v>
      </c>
      <c r="L73" s="38">
        <v>50</v>
      </c>
      <c r="M73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6"/>
      <c r="O73" s="316"/>
      <c r="P73" s="316"/>
      <c r="Q73" s="31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154</v>
      </c>
      <c r="B74" s="64" t="s">
        <v>155</v>
      </c>
      <c r="C74" s="37">
        <v>4301011462</v>
      </c>
      <c r="D74" s="314">
        <v>4680115881457</v>
      </c>
      <c r="E74" s="314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137</v>
      </c>
      <c r="L74" s="38">
        <v>50</v>
      </c>
      <c r="M74" s="53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6"/>
      <c r="O74" s="316"/>
      <c r="P74" s="316"/>
      <c r="Q74" s="31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21"/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2"/>
      <c r="M75" s="318" t="s">
        <v>43</v>
      </c>
      <c r="N75" s="319"/>
      <c r="O75" s="319"/>
      <c r="P75" s="319"/>
      <c r="Q75" s="319"/>
      <c r="R75" s="319"/>
      <c r="S75" s="320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21"/>
      <c r="B76" s="321"/>
      <c r="C76" s="321"/>
      <c r="D76" s="321"/>
      <c r="E76" s="321"/>
      <c r="F76" s="321"/>
      <c r="G76" s="321"/>
      <c r="H76" s="321"/>
      <c r="I76" s="321"/>
      <c r="J76" s="321"/>
      <c r="K76" s="321"/>
      <c r="L76" s="322"/>
      <c r="M76" s="318" t="s">
        <v>43</v>
      </c>
      <c r="N76" s="319"/>
      <c r="O76" s="319"/>
      <c r="P76" s="319"/>
      <c r="Q76" s="319"/>
      <c r="R76" s="319"/>
      <c r="S76" s="320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30" t="s">
        <v>106</v>
      </c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0"/>
      <c r="W77" s="330"/>
      <c r="X77" s="67"/>
      <c r="Y77" s="67"/>
    </row>
    <row r="78" spans="1:52" ht="27" customHeight="1" x14ac:dyDescent="0.25">
      <c r="A78" s="64" t="s">
        <v>156</v>
      </c>
      <c r="B78" s="64" t="s">
        <v>157</v>
      </c>
      <c r="C78" s="37">
        <v>4301020189</v>
      </c>
      <c r="D78" s="314">
        <v>4607091384789</v>
      </c>
      <c r="E78" s="314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109</v>
      </c>
      <c r="L78" s="38">
        <v>45</v>
      </c>
      <c r="M78" s="537" t="s">
        <v>158</v>
      </c>
      <c r="N78" s="316"/>
      <c r="O78" s="316"/>
      <c r="P78" s="316"/>
      <c r="Q78" s="31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159</v>
      </c>
      <c r="B79" s="64" t="s">
        <v>160</v>
      </c>
      <c r="C79" s="37">
        <v>4301020235</v>
      </c>
      <c r="D79" s="314">
        <v>4680115881488</v>
      </c>
      <c r="E79" s="314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109</v>
      </c>
      <c r="L79" s="38">
        <v>50</v>
      </c>
      <c r="M79" s="5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16"/>
      <c r="O79" s="316"/>
      <c r="P79" s="316"/>
      <c r="Q79" s="31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161</v>
      </c>
      <c r="B80" s="64" t="s">
        <v>162</v>
      </c>
      <c r="C80" s="37">
        <v>4301020183</v>
      </c>
      <c r="D80" s="314">
        <v>4607091384765</v>
      </c>
      <c r="E80" s="314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109</v>
      </c>
      <c r="L80" s="38">
        <v>45</v>
      </c>
      <c r="M80" s="531" t="s">
        <v>163</v>
      </c>
      <c r="N80" s="316"/>
      <c r="O80" s="316"/>
      <c r="P80" s="316"/>
      <c r="Q80" s="317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4301020258</v>
      </c>
      <c r="D81" s="314">
        <v>4680115882775</v>
      </c>
      <c r="E81" s="314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137</v>
      </c>
      <c r="L81" s="38">
        <v>50</v>
      </c>
      <c r="M81" s="532" t="s">
        <v>166</v>
      </c>
      <c r="N81" s="316"/>
      <c r="O81" s="316"/>
      <c r="P81" s="316"/>
      <c r="Q81" s="317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14">
        <v>4680115880658</v>
      </c>
      <c r="E82" s="314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16"/>
      <c r="O82" s="316"/>
      <c r="P82" s="316"/>
      <c r="Q82" s="317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14">
        <v>4607091381962</v>
      </c>
      <c r="E83" s="314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5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16"/>
      <c r="O83" s="316"/>
      <c r="P83" s="316"/>
      <c r="Q83" s="31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21"/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2"/>
      <c r="M84" s="318" t="s">
        <v>43</v>
      </c>
      <c r="N84" s="319"/>
      <c r="O84" s="319"/>
      <c r="P84" s="319"/>
      <c r="Q84" s="319"/>
      <c r="R84" s="319"/>
      <c r="S84" s="320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21"/>
      <c r="B85" s="321"/>
      <c r="C85" s="321"/>
      <c r="D85" s="321"/>
      <c r="E85" s="321"/>
      <c r="F85" s="321"/>
      <c r="G85" s="321"/>
      <c r="H85" s="321"/>
      <c r="I85" s="321"/>
      <c r="J85" s="321"/>
      <c r="K85" s="321"/>
      <c r="L85" s="322"/>
      <c r="M85" s="318" t="s">
        <v>43</v>
      </c>
      <c r="N85" s="319"/>
      <c r="O85" s="319"/>
      <c r="P85" s="319"/>
      <c r="Q85" s="319"/>
      <c r="R85" s="319"/>
      <c r="S85" s="320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30" t="s">
        <v>75</v>
      </c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14">
        <v>4607091387667</v>
      </c>
      <c r="E87" s="314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16"/>
      <c r="O87" s="316"/>
      <c r="P87" s="316"/>
      <c r="Q87" s="31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14">
        <v>4607091387636</v>
      </c>
      <c r="E88" s="314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16"/>
      <c r="O88" s="316"/>
      <c r="P88" s="316"/>
      <c r="Q88" s="31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14">
        <v>4607091384727</v>
      </c>
      <c r="E89" s="314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5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16"/>
      <c r="O89" s="316"/>
      <c r="P89" s="316"/>
      <c r="Q89" s="317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14">
        <v>4607091386745</v>
      </c>
      <c r="E90" s="314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16"/>
      <c r="O90" s="316"/>
      <c r="P90" s="316"/>
      <c r="Q90" s="317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14">
        <v>4607091382426</v>
      </c>
      <c r="E91" s="314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16"/>
      <c r="O91" s="316"/>
      <c r="P91" s="316"/>
      <c r="Q91" s="317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14">
        <v>4607091386547</v>
      </c>
      <c r="E92" s="314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16"/>
      <c r="O92" s="316"/>
      <c r="P92" s="316"/>
      <c r="Q92" s="31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14">
        <v>4607091384703</v>
      </c>
      <c r="E93" s="314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5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16"/>
      <c r="O93" s="316"/>
      <c r="P93" s="316"/>
      <c r="Q93" s="31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14">
        <v>4607091384734</v>
      </c>
      <c r="E94" s="314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16"/>
      <c r="O94" s="316"/>
      <c r="P94" s="316"/>
      <c r="Q94" s="31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14">
        <v>4607091382464</v>
      </c>
      <c r="E95" s="314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16"/>
      <c r="O95" s="316"/>
      <c r="P95" s="316"/>
      <c r="Q95" s="31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21"/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2"/>
      <c r="M96" s="318" t="s">
        <v>43</v>
      </c>
      <c r="N96" s="319"/>
      <c r="O96" s="319"/>
      <c r="P96" s="319"/>
      <c r="Q96" s="319"/>
      <c r="R96" s="319"/>
      <c r="S96" s="320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21"/>
      <c r="B97" s="321"/>
      <c r="C97" s="321"/>
      <c r="D97" s="321"/>
      <c r="E97" s="321"/>
      <c r="F97" s="321"/>
      <c r="G97" s="321"/>
      <c r="H97" s="321"/>
      <c r="I97" s="321"/>
      <c r="J97" s="321"/>
      <c r="K97" s="321"/>
      <c r="L97" s="322"/>
      <c r="M97" s="318" t="s">
        <v>43</v>
      </c>
      <c r="N97" s="319"/>
      <c r="O97" s="319"/>
      <c r="P97" s="319"/>
      <c r="Q97" s="319"/>
      <c r="R97" s="319"/>
      <c r="S97" s="320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30" t="s">
        <v>79</v>
      </c>
      <c r="B98" s="330"/>
      <c r="C98" s="330"/>
      <c r="D98" s="330"/>
      <c r="E98" s="330"/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0"/>
      <c r="V98" s="330"/>
      <c r="W98" s="330"/>
      <c r="X98" s="67"/>
      <c r="Y98" s="67"/>
    </row>
    <row r="99" spans="1:52" ht="16.5" customHeight="1" x14ac:dyDescent="0.25">
      <c r="A99" s="64" t="s">
        <v>189</v>
      </c>
      <c r="B99" s="64" t="s">
        <v>190</v>
      </c>
      <c r="C99" s="37">
        <v>4301051480</v>
      </c>
      <c r="D99" s="314">
        <v>4680115882645</v>
      </c>
      <c r="E99" s="314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520" t="s">
        <v>191</v>
      </c>
      <c r="N99" s="316"/>
      <c r="O99" s="316"/>
      <c r="P99" s="316"/>
      <c r="Q99" s="31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192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4301051543</v>
      </c>
      <c r="D100" s="314">
        <v>4607091386967</v>
      </c>
      <c r="E100" s="314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521" t="s">
        <v>195</v>
      </c>
      <c r="N100" s="316"/>
      <c r="O100" s="316"/>
      <c r="P100" s="316"/>
      <c r="Q100" s="31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14">
        <v>4607091385304</v>
      </c>
      <c r="E101" s="314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6"/>
      <c r="O101" s="316"/>
      <c r="P101" s="316"/>
      <c r="Q101" s="317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14">
        <v>4607091386264</v>
      </c>
      <c r="E102" s="314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6"/>
      <c r="O102" s="316"/>
      <c r="P102" s="316"/>
      <c r="Q102" s="317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14">
        <v>4607091385731</v>
      </c>
      <c r="E103" s="314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137</v>
      </c>
      <c r="L103" s="38">
        <v>45</v>
      </c>
      <c r="M103" s="516" t="s">
        <v>202</v>
      </c>
      <c r="N103" s="316"/>
      <c r="O103" s="316"/>
      <c r="P103" s="316"/>
      <c r="Q103" s="317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14">
        <v>4680115880214</v>
      </c>
      <c r="E104" s="314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137</v>
      </c>
      <c r="L104" s="38">
        <v>45</v>
      </c>
      <c r="M104" s="517" t="s">
        <v>205</v>
      </c>
      <c r="N104" s="316"/>
      <c r="O104" s="316"/>
      <c r="P104" s="316"/>
      <c r="Q104" s="31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14">
        <v>4680115880894</v>
      </c>
      <c r="E105" s="314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137</v>
      </c>
      <c r="L105" s="38">
        <v>45</v>
      </c>
      <c r="M105" s="518" t="s">
        <v>208</v>
      </c>
      <c r="N105" s="316"/>
      <c r="O105" s="316"/>
      <c r="P105" s="316"/>
      <c r="Q105" s="31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14">
        <v>4607091385427</v>
      </c>
      <c r="E106" s="314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6"/>
      <c r="O106" s="316"/>
      <c r="P106" s="316"/>
      <c r="Q106" s="31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8" t="s">
        <v>43</v>
      </c>
      <c r="N107" s="319"/>
      <c r="O107" s="319"/>
      <c r="P107" s="319"/>
      <c r="Q107" s="319"/>
      <c r="R107" s="319"/>
      <c r="S107" s="320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21"/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2"/>
      <c r="M108" s="318" t="s">
        <v>43</v>
      </c>
      <c r="N108" s="319"/>
      <c r="O108" s="319"/>
      <c r="P108" s="319"/>
      <c r="Q108" s="319"/>
      <c r="R108" s="319"/>
      <c r="S108" s="320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30" t="s">
        <v>211</v>
      </c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0"/>
      <c r="W109" s="330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14">
        <v>4680115882652</v>
      </c>
      <c r="E110" s="314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512" t="s">
        <v>214</v>
      </c>
      <c r="N110" s="316"/>
      <c r="O110" s="316"/>
      <c r="P110" s="316"/>
      <c r="Q110" s="317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192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14">
        <v>4607091383065</v>
      </c>
      <c r="E111" s="314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5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6"/>
      <c r="O111" s="316"/>
      <c r="P111" s="316"/>
      <c r="Q111" s="317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14">
        <v>4680115881532</v>
      </c>
      <c r="E112" s="314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137</v>
      </c>
      <c r="L112" s="38">
        <v>30</v>
      </c>
      <c r="M112" s="5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6"/>
      <c r="O112" s="316"/>
      <c r="P112" s="316"/>
      <c r="Q112" s="317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14">
        <v>4680115880238</v>
      </c>
      <c r="E113" s="31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50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16"/>
      <c r="O113" s="316"/>
      <c r="P113" s="316"/>
      <c r="Q113" s="317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14">
        <v>4680115881464</v>
      </c>
      <c r="E114" s="314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137</v>
      </c>
      <c r="L114" s="38">
        <v>30</v>
      </c>
      <c r="M114" s="510" t="s">
        <v>223</v>
      </c>
      <c r="N114" s="316"/>
      <c r="O114" s="316"/>
      <c r="P114" s="316"/>
      <c r="Q114" s="31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8" t="s">
        <v>43</v>
      </c>
      <c r="N115" s="319"/>
      <c r="O115" s="319"/>
      <c r="P115" s="319"/>
      <c r="Q115" s="319"/>
      <c r="R115" s="319"/>
      <c r="S115" s="320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21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2"/>
      <c r="M116" s="318" t="s">
        <v>43</v>
      </c>
      <c r="N116" s="319"/>
      <c r="O116" s="319"/>
      <c r="P116" s="319"/>
      <c r="Q116" s="319"/>
      <c r="R116" s="319"/>
      <c r="S116" s="320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29" t="s">
        <v>224</v>
      </c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29"/>
      <c r="P117" s="329"/>
      <c r="Q117" s="329"/>
      <c r="R117" s="329"/>
      <c r="S117" s="329"/>
      <c r="T117" s="329"/>
      <c r="U117" s="329"/>
      <c r="V117" s="329"/>
      <c r="W117" s="329"/>
      <c r="X117" s="66"/>
      <c r="Y117" s="66"/>
    </row>
    <row r="118" spans="1:52" ht="14.25" customHeight="1" x14ac:dyDescent="0.25">
      <c r="A118" s="330" t="s">
        <v>79</v>
      </c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14">
        <v>4607091385168</v>
      </c>
      <c r="E119" s="314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137</v>
      </c>
      <c r="L119" s="38">
        <v>45</v>
      </c>
      <c r="M119" s="5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6"/>
      <c r="O119" s="316"/>
      <c r="P119" s="316"/>
      <c r="Q119" s="317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14">
        <v>4607091383256</v>
      </c>
      <c r="E120" s="314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137</v>
      </c>
      <c r="L120" s="38">
        <v>45</v>
      </c>
      <c r="M120" s="5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6"/>
      <c r="O120" s="316"/>
      <c r="P120" s="316"/>
      <c r="Q120" s="317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14">
        <v>4607091385748</v>
      </c>
      <c r="E121" s="314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137</v>
      </c>
      <c r="L121" s="38">
        <v>45</v>
      </c>
      <c r="M121" s="5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6"/>
      <c r="O121" s="316"/>
      <c r="P121" s="316"/>
      <c r="Q121" s="317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14">
        <v>4607091384581</v>
      </c>
      <c r="E122" s="314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137</v>
      </c>
      <c r="L122" s="38">
        <v>45</v>
      </c>
      <c r="M122" s="50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6"/>
      <c r="O122" s="316"/>
      <c r="P122" s="316"/>
      <c r="Q122" s="31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8" t="s">
        <v>43</v>
      </c>
      <c r="N123" s="319"/>
      <c r="O123" s="319"/>
      <c r="P123" s="319"/>
      <c r="Q123" s="319"/>
      <c r="R123" s="319"/>
      <c r="S123" s="320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21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2"/>
      <c r="M124" s="318" t="s">
        <v>43</v>
      </c>
      <c r="N124" s="319"/>
      <c r="O124" s="319"/>
      <c r="P124" s="319"/>
      <c r="Q124" s="319"/>
      <c r="R124" s="319"/>
      <c r="S124" s="320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35" t="s">
        <v>233</v>
      </c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55"/>
      <c r="Y125" s="55"/>
    </row>
    <row r="126" spans="1:52" ht="16.5" customHeight="1" x14ac:dyDescent="0.25">
      <c r="A126" s="329" t="s">
        <v>234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66"/>
      <c r="Y126" s="66"/>
    </row>
    <row r="127" spans="1:52" ht="14.25" customHeight="1" x14ac:dyDescent="0.25">
      <c r="A127" s="330" t="s">
        <v>113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14">
        <v>4607091383423</v>
      </c>
      <c r="E128" s="314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137</v>
      </c>
      <c r="L128" s="38">
        <v>35</v>
      </c>
      <c r="M128" s="5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6"/>
      <c r="O128" s="316"/>
      <c r="P128" s="316"/>
      <c r="Q128" s="317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14">
        <v>4607091381405</v>
      </c>
      <c r="E129" s="314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5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6"/>
      <c r="O129" s="316"/>
      <c r="P129" s="316"/>
      <c r="Q129" s="317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14">
        <v>4607091386516</v>
      </c>
      <c r="E130" s="314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6"/>
      <c r="O130" s="316"/>
      <c r="P130" s="316"/>
      <c r="Q130" s="317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8" t="s">
        <v>43</v>
      </c>
      <c r="N131" s="319"/>
      <c r="O131" s="319"/>
      <c r="P131" s="319"/>
      <c r="Q131" s="319"/>
      <c r="R131" s="319"/>
      <c r="S131" s="320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2"/>
      <c r="M132" s="318" t="s">
        <v>43</v>
      </c>
      <c r="N132" s="319"/>
      <c r="O132" s="319"/>
      <c r="P132" s="319"/>
      <c r="Q132" s="319"/>
      <c r="R132" s="319"/>
      <c r="S132" s="320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29" t="s">
        <v>241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66"/>
      <c r="Y133" s="66"/>
    </row>
    <row r="134" spans="1:52" ht="14.25" customHeight="1" x14ac:dyDescent="0.25">
      <c r="A134" s="330" t="s">
        <v>75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14">
        <v>4680115880993</v>
      </c>
      <c r="E135" s="314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16"/>
      <c r="O135" s="316"/>
      <c r="P135" s="316"/>
      <c r="Q135" s="317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14">
        <v>4680115881761</v>
      </c>
      <c r="E136" s="314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16"/>
      <c r="O136" s="316"/>
      <c r="P136" s="316"/>
      <c r="Q136" s="317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14">
        <v>4680115881563</v>
      </c>
      <c r="E137" s="314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16"/>
      <c r="O137" s="316"/>
      <c r="P137" s="316"/>
      <c r="Q137" s="317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14">
        <v>4680115880986</v>
      </c>
      <c r="E138" s="314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16"/>
      <c r="O138" s="316"/>
      <c r="P138" s="316"/>
      <c r="Q138" s="31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14">
        <v>4680115880207</v>
      </c>
      <c r="E139" s="314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16"/>
      <c r="O139" s="316"/>
      <c r="P139" s="316"/>
      <c r="Q139" s="31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14">
        <v>4680115881785</v>
      </c>
      <c r="E140" s="314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16"/>
      <c r="O140" s="316"/>
      <c r="P140" s="316"/>
      <c r="Q140" s="31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14">
        <v>4680115881679</v>
      </c>
      <c r="E141" s="314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16"/>
      <c r="O141" s="316"/>
      <c r="P141" s="316"/>
      <c r="Q141" s="31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14">
        <v>4680115880191</v>
      </c>
      <c r="E142" s="314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16"/>
      <c r="O142" s="316"/>
      <c r="P142" s="316"/>
      <c r="Q142" s="31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8" t="s">
        <v>43</v>
      </c>
      <c r="N143" s="319"/>
      <c r="O143" s="319"/>
      <c r="P143" s="319"/>
      <c r="Q143" s="319"/>
      <c r="R143" s="319"/>
      <c r="S143" s="320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21"/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2"/>
      <c r="M144" s="318" t="s">
        <v>43</v>
      </c>
      <c r="N144" s="319"/>
      <c r="O144" s="319"/>
      <c r="P144" s="319"/>
      <c r="Q144" s="319"/>
      <c r="R144" s="319"/>
      <c r="S144" s="320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29" t="s">
        <v>258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66"/>
      <c r="Y145" s="66"/>
    </row>
    <row r="146" spans="1:52" ht="14.25" customHeight="1" x14ac:dyDescent="0.25">
      <c r="A146" s="330" t="s">
        <v>113</v>
      </c>
      <c r="B146" s="330"/>
      <c r="C146" s="330"/>
      <c r="D146" s="330"/>
      <c r="E146" s="330"/>
      <c r="F146" s="330"/>
      <c r="G146" s="330"/>
      <c r="H146" s="330"/>
      <c r="I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T146" s="330"/>
      <c r="U146" s="330"/>
      <c r="V146" s="330"/>
      <c r="W146" s="330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14">
        <v>4680115881402</v>
      </c>
      <c r="E147" s="314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16"/>
      <c r="O147" s="316"/>
      <c r="P147" s="316"/>
      <c r="Q147" s="317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14">
        <v>4680115881396</v>
      </c>
      <c r="E148" s="314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16"/>
      <c r="O148" s="316"/>
      <c r="P148" s="316"/>
      <c r="Q148" s="317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8" t="s">
        <v>43</v>
      </c>
      <c r="N149" s="319"/>
      <c r="O149" s="319"/>
      <c r="P149" s="319"/>
      <c r="Q149" s="319"/>
      <c r="R149" s="319"/>
      <c r="S149" s="320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21"/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2"/>
      <c r="M150" s="318" t="s">
        <v>43</v>
      </c>
      <c r="N150" s="319"/>
      <c r="O150" s="319"/>
      <c r="P150" s="319"/>
      <c r="Q150" s="319"/>
      <c r="R150" s="319"/>
      <c r="S150" s="320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30" t="s">
        <v>106</v>
      </c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0"/>
      <c r="M151" s="330"/>
      <c r="N151" s="330"/>
      <c r="O151" s="330"/>
      <c r="P151" s="330"/>
      <c r="Q151" s="330"/>
      <c r="R151" s="330"/>
      <c r="S151" s="330"/>
      <c r="T151" s="330"/>
      <c r="U151" s="330"/>
      <c r="V151" s="330"/>
      <c r="W151" s="330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14">
        <v>4680115882935</v>
      </c>
      <c r="E152" s="314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137</v>
      </c>
      <c r="L152" s="38">
        <v>50</v>
      </c>
      <c r="M152" s="492" t="s">
        <v>265</v>
      </c>
      <c r="N152" s="316"/>
      <c r="O152" s="316"/>
      <c r="P152" s="316"/>
      <c r="Q152" s="317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14">
        <v>4680115880764</v>
      </c>
      <c r="E153" s="314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16"/>
      <c r="O153" s="316"/>
      <c r="P153" s="316"/>
      <c r="Q153" s="317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8" t="s">
        <v>43</v>
      </c>
      <c r="N154" s="319"/>
      <c r="O154" s="319"/>
      <c r="P154" s="319"/>
      <c r="Q154" s="319"/>
      <c r="R154" s="319"/>
      <c r="S154" s="320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2"/>
      <c r="M155" s="318" t="s">
        <v>43</v>
      </c>
      <c r="N155" s="319"/>
      <c r="O155" s="319"/>
      <c r="P155" s="319"/>
      <c r="Q155" s="319"/>
      <c r="R155" s="319"/>
      <c r="S155" s="320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30" t="s">
        <v>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14">
        <v>4680115882683</v>
      </c>
      <c r="E157" s="314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16"/>
      <c r="O157" s="316"/>
      <c r="P157" s="316"/>
      <c r="Q157" s="317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14">
        <v>4680115882690</v>
      </c>
      <c r="E158" s="314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16"/>
      <c r="O158" s="316"/>
      <c r="P158" s="316"/>
      <c r="Q158" s="31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14">
        <v>4680115882669</v>
      </c>
      <c r="E159" s="314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16"/>
      <c r="O159" s="316"/>
      <c r="P159" s="316"/>
      <c r="Q159" s="31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14">
        <v>4680115882676</v>
      </c>
      <c r="E160" s="314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16"/>
      <c r="O160" s="316"/>
      <c r="P160" s="316"/>
      <c r="Q160" s="31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8" t="s">
        <v>43</v>
      </c>
      <c r="N161" s="319"/>
      <c r="O161" s="319"/>
      <c r="P161" s="319"/>
      <c r="Q161" s="319"/>
      <c r="R161" s="319"/>
      <c r="S161" s="320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21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2"/>
      <c r="M162" s="318" t="s">
        <v>43</v>
      </c>
      <c r="N162" s="319"/>
      <c r="O162" s="319"/>
      <c r="P162" s="319"/>
      <c r="Q162" s="319"/>
      <c r="R162" s="319"/>
      <c r="S162" s="320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30" t="s">
        <v>79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14">
        <v>4680115881556</v>
      </c>
      <c r="E164" s="314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137</v>
      </c>
      <c r="L164" s="38">
        <v>45</v>
      </c>
      <c r="M164" s="4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16"/>
      <c r="O164" s="316"/>
      <c r="P164" s="316"/>
      <c r="Q164" s="31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4301051538</v>
      </c>
      <c r="D165" s="314">
        <v>4680115880573</v>
      </c>
      <c r="E165" s="314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79" t="s">
        <v>280</v>
      </c>
      <c r="N165" s="316"/>
      <c r="O165" s="316"/>
      <c r="P165" s="316"/>
      <c r="Q165" s="317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4301051408</v>
      </c>
      <c r="D166" s="314">
        <v>4680115881594</v>
      </c>
      <c r="E166" s="314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137</v>
      </c>
      <c r="L166" s="38">
        <v>40</v>
      </c>
      <c r="M166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283</v>
      </c>
      <c r="B167" s="64" t="s">
        <v>284</v>
      </c>
      <c r="C167" s="37">
        <v>4301051433</v>
      </c>
      <c r="D167" s="314">
        <v>4680115881587</v>
      </c>
      <c r="E167" s="314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285</v>
      </c>
      <c r="B168" s="64" t="s">
        <v>286</v>
      </c>
      <c r="C168" s="37">
        <v>4301051380</v>
      </c>
      <c r="D168" s="314">
        <v>4680115880962</v>
      </c>
      <c r="E168" s="314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287</v>
      </c>
      <c r="B169" s="64" t="s">
        <v>288</v>
      </c>
      <c r="C169" s="37">
        <v>4301051411</v>
      </c>
      <c r="D169" s="314">
        <v>4680115881617</v>
      </c>
      <c r="E169" s="314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137</v>
      </c>
      <c r="L169" s="38">
        <v>40</v>
      </c>
      <c r="M169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289</v>
      </c>
      <c r="B170" s="64" t="s">
        <v>290</v>
      </c>
      <c r="C170" s="37">
        <v>4301051377</v>
      </c>
      <c r="D170" s="314">
        <v>4680115881228</v>
      </c>
      <c r="E170" s="314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7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291</v>
      </c>
      <c r="B171" s="64" t="s">
        <v>292</v>
      </c>
      <c r="C171" s="37">
        <v>4301051432</v>
      </c>
      <c r="D171" s="314">
        <v>4680115881037</v>
      </c>
      <c r="E171" s="314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293</v>
      </c>
      <c r="B172" s="64" t="s">
        <v>294</v>
      </c>
      <c r="C172" s="37">
        <v>4301051384</v>
      </c>
      <c r="D172" s="314">
        <v>4680115881211</v>
      </c>
      <c r="E172" s="314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295</v>
      </c>
      <c r="B173" s="64" t="s">
        <v>296</v>
      </c>
      <c r="C173" s="37">
        <v>4301051378</v>
      </c>
      <c r="D173" s="314">
        <v>4680115881020</v>
      </c>
      <c r="E173" s="314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297</v>
      </c>
      <c r="B174" s="64" t="s">
        <v>298</v>
      </c>
      <c r="C174" s="37">
        <v>4301051407</v>
      </c>
      <c r="D174" s="314">
        <v>4680115882195</v>
      </c>
      <c r="E174" s="314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137</v>
      </c>
      <c r="L174" s="38">
        <v>40</v>
      </c>
      <c r="M174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299</v>
      </c>
      <c r="B175" s="64" t="s">
        <v>300</v>
      </c>
      <c r="C175" s="37">
        <v>4301051479</v>
      </c>
      <c r="D175" s="314">
        <v>4680115882607</v>
      </c>
      <c r="E175" s="314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137</v>
      </c>
      <c r="L175" s="38">
        <v>45</v>
      </c>
      <c r="M175" s="4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16"/>
      <c r="O175" s="316"/>
      <c r="P175" s="316"/>
      <c r="Q175" s="31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301</v>
      </c>
      <c r="B176" s="64" t="s">
        <v>302</v>
      </c>
      <c r="C176" s="37">
        <v>4301051468</v>
      </c>
      <c r="D176" s="314">
        <v>4680115880092</v>
      </c>
      <c r="E176" s="314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137</v>
      </c>
      <c r="L176" s="38">
        <v>45</v>
      </c>
      <c r="M176" s="4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16"/>
      <c r="O176" s="316"/>
      <c r="P176" s="316"/>
      <c r="Q176" s="31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303</v>
      </c>
      <c r="B177" s="64" t="s">
        <v>304</v>
      </c>
      <c r="C177" s="37">
        <v>4301051469</v>
      </c>
      <c r="D177" s="314">
        <v>4680115880221</v>
      </c>
      <c r="E177" s="314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137</v>
      </c>
      <c r="L177" s="38">
        <v>45</v>
      </c>
      <c r="M177" s="4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16"/>
      <c r="O177" s="316"/>
      <c r="P177" s="316"/>
      <c r="Q177" s="31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305</v>
      </c>
      <c r="B178" s="64" t="s">
        <v>306</v>
      </c>
      <c r="C178" s="37">
        <v>4301051523</v>
      </c>
      <c r="D178" s="314">
        <v>4680115882942</v>
      </c>
      <c r="E178" s="314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16"/>
      <c r="O178" s="316"/>
      <c r="P178" s="316"/>
      <c r="Q178" s="31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307</v>
      </c>
      <c r="B179" s="64" t="s">
        <v>308</v>
      </c>
      <c r="C179" s="37">
        <v>4301051326</v>
      </c>
      <c r="D179" s="314">
        <v>4680115880504</v>
      </c>
      <c r="E179" s="314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16"/>
      <c r="O179" s="316"/>
      <c r="P179" s="316"/>
      <c r="Q179" s="31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309</v>
      </c>
      <c r="B180" s="64" t="s">
        <v>310</v>
      </c>
      <c r="C180" s="37">
        <v>4301051410</v>
      </c>
      <c r="D180" s="314">
        <v>4680115882164</v>
      </c>
      <c r="E180" s="314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137</v>
      </c>
      <c r="L180" s="38">
        <v>40</v>
      </c>
      <c r="M180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16"/>
      <c r="O180" s="316"/>
      <c r="P180" s="316"/>
      <c r="Q180" s="317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8" t="s">
        <v>43</v>
      </c>
      <c r="N181" s="319"/>
      <c r="O181" s="319"/>
      <c r="P181" s="319"/>
      <c r="Q181" s="319"/>
      <c r="R181" s="319"/>
      <c r="S181" s="320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21"/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2"/>
      <c r="M182" s="318" t="s">
        <v>43</v>
      </c>
      <c r="N182" s="319"/>
      <c r="O182" s="319"/>
      <c r="P182" s="319"/>
      <c r="Q182" s="319"/>
      <c r="R182" s="319"/>
      <c r="S182" s="320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30" t="s">
        <v>211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67"/>
      <c r="Y183" s="67"/>
    </row>
    <row r="184" spans="1:52" ht="16.5" customHeight="1" x14ac:dyDescent="0.25">
      <c r="A184" s="64" t="s">
        <v>311</v>
      </c>
      <c r="B184" s="64" t="s">
        <v>312</v>
      </c>
      <c r="C184" s="37">
        <v>4301060338</v>
      </c>
      <c r="D184" s="314">
        <v>4680115880801</v>
      </c>
      <c r="E184" s="31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16"/>
      <c r="O184" s="316"/>
      <c r="P184" s="316"/>
      <c r="Q184" s="317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313</v>
      </c>
      <c r="B185" s="64" t="s">
        <v>314</v>
      </c>
      <c r="C185" s="37">
        <v>4301060339</v>
      </c>
      <c r="D185" s="314">
        <v>4680115880818</v>
      </c>
      <c r="E185" s="314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6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16"/>
      <c r="O185" s="316"/>
      <c r="P185" s="316"/>
      <c r="Q185" s="317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8" t="s">
        <v>43</v>
      </c>
      <c r="N186" s="319"/>
      <c r="O186" s="319"/>
      <c r="P186" s="319"/>
      <c r="Q186" s="319"/>
      <c r="R186" s="319"/>
      <c r="S186" s="320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21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2"/>
      <c r="M187" s="318" t="s">
        <v>43</v>
      </c>
      <c r="N187" s="319"/>
      <c r="O187" s="319"/>
      <c r="P187" s="319"/>
      <c r="Q187" s="319"/>
      <c r="R187" s="319"/>
      <c r="S187" s="320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29" t="s">
        <v>315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66"/>
      <c r="Y188" s="66"/>
    </row>
    <row r="189" spans="1:52" ht="14.25" customHeight="1" x14ac:dyDescent="0.25">
      <c r="A189" s="330" t="s">
        <v>113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67"/>
      <c r="Y189" s="67"/>
    </row>
    <row r="190" spans="1:52" ht="27" customHeight="1" x14ac:dyDescent="0.25">
      <c r="A190" s="64" t="s">
        <v>316</v>
      </c>
      <c r="B190" s="64" t="s">
        <v>317</v>
      </c>
      <c r="C190" s="37">
        <v>4301011346</v>
      </c>
      <c r="D190" s="314">
        <v>4607091387445</v>
      </c>
      <c r="E190" s="314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16"/>
      <c r="O190" s="316"/>
      <c r="P190" s="316"/>
      <c r="Q190" s="31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318</v>
      </c>
      <c r="B191" s="64" t="s">
        <v>319</v>
      </c>
      <c r="C191" s="37">
        <v>4301011362</v>
      </c>
      <c r="D191" s="314">
        <v>4607091386004</v>
      </c>
      <c r="E191" s="314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320</v>
      </c>
      <c r="L191" s="38">
        <v>55</v>
      </c>
      <c r="M191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321</v>
      </c>
      <c r="C192" s="37">
        <v>4301011308</v>
      </c>
      <c r="D192" s="314">
        <v>4607091386004</v>
      </c>
      <c r="E192" s="314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6"/>
      <c r="O192" s="316"/>
      <c r="P192" s="316"/>
      <c r="Q192" s="31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322</v>
      </c>
      <c r="B193" s="64" t="s">
        <v>323</v>
      </c>
      <c r="C193" s="37">
        <v>4301011347</v>
      </c>
      <c r="D193" s="314">
        <v>4607091386073</v>
      </c>
      <c r="E193" s="314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16"/>
      <c r="O193" s="316"/>
      <c r="P193" s="316"/>
      <c r="Q193" s="31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324</v>
      </c>
      <c r="B194" s="64" t="s">
        <v>325</v>
      </c>
      <c r="C194" s="37">
        <v>4301011395</v>
      </c>
      <c r="D194" s="314">
        <v>4607091387322</v>
      </c>
      <c r="E194" s="314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320</v>
      </c>
      <c r="L194" s="38">
        <v>55</v>
      </c>
      <c r="M194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324</v>
      </c>
      <c r="B195" s="64" t="s">
        <v>326</v>
      </c>
      <c r="C195" s="37">
        <v>4301010928</v>
      </c>
      <c r="D195" s="314">
        <v>4607091387322</v>
      </c>
      <c r="E195" s="314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6"/>
      <c r="O195" s="316"/>
      <c r="P195" s="316"/>
      <c r="Q195" s="31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328</v>
      </c>
      <c r="C196" s="37">
        <v>4301011311</v>
      </c>
      <c r="D196" s="314">
        <v>4607091387377</v>
      </c>
      <c r="E196" s="314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16"/>
      <c r="O196" s="316"/>
      <c r="P196" s="316"/>
      <c r="Q196" s="31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329</v>
      </c>
      <c r="B197" s="64" t="s">
        <v>330</v>
      </c>
      <c r="C197" s="37">
        <v>4301010945</v>
      </c>
      <c r="D197" s="314">
        <v>4607091387353</v>
      </c>
      <c r="E197" s="314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16"/>
      <c r="O197" s="316"/>
      <c r="P197" s="316"/>
      <c r="Q197" s="31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331</v>
      </c>
      <c r="B198" s="64" t="s">
        <v>332</v>
      </c>
      <c r="C198" s="37">
        <v>4301011328</v>
      </c>
      <c r="D198" s="314">
        <v>4607091386011</v>
      </c>
      <c r="E198" s="314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16"/>
      <c r="O198" s="316"/>
      <c r="P198" s="316"/>
      <c r="Q198" s="31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333</v>
      </c>
      <c r="B199" s="64" t="s">
        <v>334</v>
      </c>
      <c r="C199" s="37">
        <v>4301011329</v>
      </c>
      <c r="D199" s="314">
        <v>4607091387308</v>
      </c>
      <c r="E199" s="314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16"/>
      <c r="O199" s="316"/>
      <c r="P199" s="316"/>
      <c r="Q199" s="31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335</v>
      </c>
      <c r="B200" s="64" t="s">
        <v>336</v>
      </c>
      <c r="C200" s="37">
        <v>4301011049</v>
      </c>
      <c r="D200" s="314">
        <v>4607091387339</v>
      </c>
      <c r="E200" s="314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16"/>
      <c r="O200" s="316"/>
      <c r="P200" s="316"/>
      <c r="Q200" s="31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337</v>
      </c>
      <c r="B201" s="64" t="s">
        <v>338</v>
      </c>
      <c r="C201" s="37">
        <v>4301011433</v>
      </c>
      <c r="D201" s="314">
        <v>4680115882638</v>
      </c>
      <c r="E201" s="314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16"/>
      <c r="O201" s="316"/>
      <c r="P201" s="316"/>
      <c r="Q201" s="31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339</v>
      </c>
      <c r="B202" s="64" t="s">
        <v>340</v>
      </c>
      <c r="C202" s="37">
        <v>4301011573</v>
      </c>
      <c r="D202" s="314">
        <v>4680115881938</v>
      </c>
      <c r="E202" s="314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16"/>
      <c r="O202" s="316"/>
      <c r="P202" s="316"/>
      <c r="Q202" s="31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341</v>
      </c>
      <c r="B203" s="64" t="s">
        <v>342</v>
      </c>
      <c r="C203" s="37">
        <v>4301010944</v>
      </c>
      <c r="D203" s="314">
        <v>4607091387346</v>
      </c>
      <c r="E203" s="314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16"/>
      <c r="O203" s="316"/>
      <c r="P203" s="316"/>
      <c r="Q203" s="31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343</v>
      </c>
      <c r="B204" s="64" t="s">
        <v>344</v>
      </c>
      <c r="C204" s="37">
        <v>4301011353</v>
      </c>
      <c r="D204" s="314">
        <v>4607091389807</v>
      </c>
      <c r="E204" s="314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16"/>
      <c r="O204" s="316"/>
      <c r="P204" s="316"/>
      <c r="Q204" s="31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8" t="s">
        <v>43</v>
      </c>
      <c r="N205" s="319"/>
      <c r="O205" s="319"/>
      <c r="P205" s="319"/>
      <c r="Q205" s="319"/>
      <c r="R205" s="319"/>
      <c r="S205" s="320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21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2"/>
      <c r="M206" s="318" t="s">
        <v>43</v>
      </c>
      <c r="N206" s="319"/>
      <c r="O206" s="319"/>
      <c r="P206" s="319"/>
      <c r="Q206" s="319"/>
      <c r="R206" s="319"/>
      <c r="S206" s="320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30" t="s">
        <v>106</v>
      </c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0"/>
      <c r="P207" s="330"/>
      <c r="Q207" s="330"/>
      <c r="R207" s="330"/>
      <c r="S207" s="330"/>
      <c r="T207" s="330"/>
      <c r="U207" s="330"/>
      <c r="V207" s="330"/>
      <c r="W207" s="330"/>
      <c r="X207" s="67"/>
      <c r="Y207" s="67"/>
    </row>
    <row r="208" spans="1:52" ht="27" customHeight="1" x14ac:dyDescent="0.25">
      <c r="A208" s="64" t="s">
        <v>345</v>
      </c>
      <c r="B208" s="64" t="s">
        <v>346</v>
      </c>
      <c r="C208" s="37">
        <v>4301020254</v>
      </c>
      <c r="D208" s="314">
        <v>4680115881914</v>
      </c>
      <c r="E208" s="314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16"/>
      <c r="O208" s="316"/>
      <c r="P208" s="316"/>
      <c r="Q208" s="317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8" t="s">
        <v>43</v>
      </c>
      <c r="N209" s="319"/>
      <c r="O209" s="319"/>
      <c r="P209" s="319"/>
      <c r="Q209" s="319"/>
      <c r="R209" s="319"/>
      <c r="S209" s="320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21"/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2"/>
      <c r="M210" s="318" t="s">
        <v>43</v>
      </c>
      <c r="N210" s="319"/>
      <c r="O210" s="319"/>
      <c r="P210" s="319"/>
      <c r="Q210" s="319"/>
      <c r="R210" s="319"/>
      <c r="S210" s="320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30" t="s">
        <v>75</v>
      </c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0"/>
      <c r="P211" s="330"/>
      <c r="Q211" s="330"/>
      <c r="R211" s="330"/>
      <c r="S211" s="330"/>
      <c r="T211" s="330"/>
      <c r="U211" s="330"/>
      <c r="V211" s="330"/>
      <c r="W211" s="330"/>
      <c r="X211" s="67"/>
      <c r="Y211" s="67"/>
    </row>
    <row r="212" spans="1:52" ht="27" customHeight="1" x14ac:dyDescent="0.25">
      <c r="A212" s="64" t="s">
        <v>347</v>
      </c>
      <c r="B212" s="64" t="s">
        <v>348</v>
      </c>
      <c r="C212" s="37">
        <v>4301030878</v>
      </c>
      <c r="D212" s="314">
        <v>4607091387193</v>
      </c>
      <c r="E212" s="314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16"/>
      <c r="O212" s="316"/>
      <c r="P212" s="316"/>
      <c r="Q212" s="317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349</v>
      </c>
      <c r="B213" s="64" t="s">
        <v>350</v>
      </c>
      <c r="C213" s="37">
        <v>4301031153</v>
      </c>
      <c r="D213" s="314">
        <v>4607091387230</v>
      </c>
      <c r="E213" s="314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16"/>
      <c r="O213" s="316"/>
      <c r="P213" s="316"/>
      <c r="Q213" s="317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351</v>
      </c>
      <c r="B214" s="64" t="s">
        <v>352</v>
      </c>
      <c r="C214" s="37">
        <v>4301031152</v>
      </c>
      <c r="D214" s="314">
        <v>4607091387285</v>
      </c>
      <c r="E214" s="314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16"/>
      <c r="O214" s="316"/>
      <c r="P214" s="316"/>
      <c r="Q214" s="317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353</v>
      </c>
      <c r="B215" s="64" t="s">
        <v>354</v>
      </c>
      <c r="C215" s="37">
        <v>4301031151</v>
      </c>
      <c r="D215" s="314">
        <v>4607091389845</v>
      </c>
      <c r="E215" s="314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4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16"/>
      <c r="O215" s="316"/>
      <c r="P215" s="316"/>
      <c r="Q215" s="317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8" t="s">
        <v>43</v>
      </c>
      <c r="N216" s="319"/>
      <c r="O216" s="319"/>
      <c r="P216" s="319"/>
      <c r="Q216" s="319"/>
      <c r="R216" s="319"/>
      <c r="S216" s="320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21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2"/>
      <c r="M217" s="318" t="s">
        <v>43</v>
      </c>
      <c r="N217" s="319"/>
      <c r="O217" s="319"/>
      <c r="P217" s="319"/>
      <c r="Q217" s="319"/>
      <c r="R217" s="319"/>
      <c r="S217" s="320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30" t="s">
        <v>79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67"/>
      <c r="Y218" s="67"/>
    </row>
    <row r="219" spans="1:52" ht="16.5" customHeight="1" x14ac:dyDescent="0.25">
      <c r="A219" s="64" t="s">
        <v>355</v>
      </c>
      <c r="B219" s="64" t="s">
        <v>356</v>
      </c>
      <c r="C219" s="37">
        <v>4301051101</v>
      </c>
      <c r="D219" s="314">
        <v>4607091387766</v>
      </c>
      <c r="E219" s="314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4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16"/>
      <c r="O219" s="316"/>
      <c r="P219" s="316"/>
      <c r="Q219" s="317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ref="V219:V224" si="12">IFERROR(IF(U219="",0,CEILING((U219/$H219),1)*$H219),"")</f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357</v>
      </c>
      <c r="B220" s="64" t="s">
        <v>358</v>
      </c>
      <c r="C220" s="37">
        <v>4301051116</v>
      </c>
      <c r="D220" s="314">
        <v>4607091387957</v>
      </c>
      <c r="E220" s="314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16"/>
      <c r="O220" s="316"/>
      <c r="P220" s="316"/>
      <c r="Q220" s="317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359</v>
      </c>
      <c r="B221" s="64" t="s">
        <v>360</v>
      </c>
      <c r="C221" s="37">
        <v>4301051115</v>
      </c>
      <c r="D221" s="314">
        <v>4607091387964</v>
      </c>
      <c r="E221" s="314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16"/>
      <c r="O221" s="316"/>
      <c r="P221" s="316"/>
      <c r="Q221" s="317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361</v>
      </c>
      <c r="B222" s="64" t="s">
        <v>362</v>
      </c>
      <c r="C222" s="37">
        <v>4301051134</v>
      </c>
      <c r="D222" s="314">
        <v>4607091381672</v>
      </c>
      <c r="E222" s="314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44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16"/>
      <c r="O222" s="316"/>
      <c r="P222" s="316"/>
      <c r="Q222" s="317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363</v>
      </c>
      <c r="B223" s="64" t="s">
        <v>364</v>
      </c>
      <c r="C223" s="37">
        <v>4301051130</v>
      </c>
      <c r="D223" s="314">
        <v>4607091387537</v>
      </c>
      <c r="E223" s="314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4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16"/>
      <c r="O223" s="316"/>
      <c r="P223" s="316"/>
      <c r="Q223" s="317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365</v>
      </c>
      <c r="B224" s="64" t="s">
        <v>366</v>
      </c>
      <c r="C224" s="37">
        <v>4301051132</v>
      </c>
      <c r="D224" s="314">
        <v>4607091387513</v>
      </c>
      <c r="E224" s="314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4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16"/>
      <c r="O224" s="316"/>
      <c r="P224" s="316"/>
      <c r="Q224" s="317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8" t="s">
        <v>43</v>
      </c>
      <c r="N225" s="319"/>
      <c r="O225" s="319"/>
      <c r="P225" s="319"/>
      <c r="Q225" s="319"/>
      <c r="R225" s="319"/>
      <c r="S225" s="320"/>
      <c r="T225" s="43" t="s">
        <v>42</v>
      </c>
      <c r="U225" s="44">
        <f>IFERROR(U219/H219,"0")+IFERROR(U220/H220,"0")+IFERROR(U221/H221,"0")+IFERROR(U222/H222,"0")+IFERROR(U223/H223,"0")+IFERROR(U224/H224,"0")</f>
        <v>0</v>
      </c>
      <c r="V225" s="44">
        <f>IFERROR(V219/H219,"0")+IFERROR(V220/H220,"0")+IFERROR(V221/H221,"0")+IFERROR(V222/H222,"0")+IFERROR(V223/H223,"0")+IFERROR(V224/H224,"0")</f>
        <v>0</v>
      </c>
      <c r="W225" s="44">
        <f>IFERROR(IF(W219="",0,W219),"0")+IFERROR(IF(W220="",0,W220),"0")+IFERROR(IF(W221="",0,W221),"0")+IFERROR(IF(W222="",0,W222),"0")+IFERROR(IF(W223="",0,W223),"0")+IFERROR(IF(W224="",0,W224),"0")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21"/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2"/>
      <c r="M226" s="318" t="s">
        <v>43</v>
      </c>
      <c r="N226" s="319"/>
      <c r="O226" s="319"/>
      <c r="P226" s="319"/>
      <c r="Q226" s="319"/>
      <c r="R226" s="319"/>
      <c r="S226" s="320"/>
      <c r="T226" s="43" t="s">
        <v>0</v>
      </c>
      <c r="U226" s="44">
        <f>IFERROR(SUM(U219:U224),"0")</f>
        <v>0</v>
      </c>
      <c r="V226" s="44">
        <f>IFERROR(SUM(V219:V224),"0")</f>
        <v>0</v>
      </c>
      <c r="W226" s="43"/>
      <c r="X226" s="68"/>
      <c r="Y226" s="68"/>
    </row>
    <row r="227" spans="1:52" ht="14.25" customHeight="1" x14ac:dyDescent="0.25">
      <c r="A227" s="330" t="s">
        <v>211</v>
      </c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30"/>
      <c r="P227" s="330"/>
      <c r="Q227" s="330"/>
      <c r="R227" s="330"/>
      <c r="S227" s="330"/>
      <c r="T227" s="330"/>
      <c r="U227" s="330"/>
      <c r="V227" s="330"/>
      <c r="W227" s="330"/>
      <c r="X227" s="67"/>
      <c r="Y227" s="67"/>
    </row>
    <row r="228" spans="1:52" ht="16.5" customHeight="1" x14ac:dyDescent="0.25">
      <c r="A228" s="64" t="s">
        <v>367</v>
      </c>
      <c r="B228" s="64" t="s">
        <v>368</v>
      </c>
      <c r="C228" s="37">
        <v>4301060326</v>
      </c>
      <c r="D228" s="314">
        <v>4607091380880</v>
      </c>
      <c r="E228" s="314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16"/>
      <c r="O228" s="316"/>
      <c r="P228" s="316"/>
      <c r="Q228" s="317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369</v>
      </c>
      <c r="B229" s="64" t="s">
        <v>370</v>
      </c>
      <c r="C229" s="37">
        <v>4301060308</v>
      </c>
      <c r="D229" s="314">
        <v>4607091384482</v>
      </c>
      <c r="E229" s="314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4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16"/>
      <c r="O229" s="316"/>
      <c r="P229" s="316"/>
      <c r="Q229" s="317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371</v>
      </c>
      <c r="B230" s="64" t="s">
        <v>372</v>
      </c>
      <c r="C230" s="37">
        <v>4301060325</v>
      </c>
      <c r="D230" s="314">
        <v>4607091380897</v>
      </c>
      <c r="E230" s="314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16"/>
      <c r="O230" s="316"/>
      <c r="P230" s="316"/>
      <c r="Q230" s="317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373</v>
      </c>
      <c r="B231" s="64" t="s">
        <v>374</v>
      </c>
      <c r="C231" s="37">
        <v>4301060337</v>
      </c>
      <c r="D231" s="314">
        <v>4680115880368</v>
      </c>
      <c r="E231" s="314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137</v>
      </c>
      <c r="L231" s="38">
        <v>40</v>
      </c>
      <c r="M231" s="43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16"/>
      <c r="O231" s="316"/>
      <c r="P231" s="316"/>
      <c r="Q231" s="317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8" t="s">
        <v>43</v>
      </c>
      <c r="N232" s="319"/>
      <c r="O232" s="319"/>
      <c r="P232" s="319"/>
      <c r="Q232" s="319"/>
      <c r="R232" s="319"/>
      <c r="S232" s="320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2"/>
      <c r="M233" s="318" t="s">
        <v>43</v>
      </c>
      <c r="N233" s="319"/>
      <c r="O233" s="319"/>
      <c r="P233" s="319"/>
      <c r="Q233" s="319"/>
      <c r="R233" s="319"/>
      <c r="S233" s="320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30" t="s">
        <v>92</v>
      </c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30"/>
      <c r="P234" s="330"/>
      <c r="Q234" s="330"/>
      <c r="R234" s="330"/>
      <c r="S234" s="330"/>
      <c r="T234" s="330"/>
      <c r="U234" s="330"/>
      <c r="V234" s="330"/>
      <c r="W234" s="330"/>
      <c r="X234" s="67"/>
      <c r="Y234" s="67"/>
    </row>
    <row r="235" spans="1:52" ht="16.5" customHeight="1" x14ac:dyDescent="0.25">
      <c r="A235" s="64" t="s">
        <v>375</v>
      </c>
      <c r="B235" s="64" t="s">
        <v>376</v>
      </c>
      <c r="C235" s="37">
        <v>4301030232</v>
      </c>
      <c r="D235" s="314">
        <v>4607091388374</v>
      </c>
      <c r="E235" s="314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433" t="s">
        <v>377</v>
      </c>
      <c r="N235" s="316"/>
      <c r="O235" s="316"/>
      <c r="P235" s="316"/>
      <c r="Q235" s="317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4301030235</v>
      </c>
      <c r="D236" s="314">
        <v>4607091388381</v>
      </c>
      <c r="E236" s="314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434" t="s">
        <v>380</v>
      </c>
      <c r="N236" s="316"/>
      <c r="O236" s="316"/>
      <c r="P236" s="316"/>
      <c r="Q236" s="317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4301030233</v>
      </c>
      <c r="D237" s="314">
        <v>4607091388404</v>
      </c>
      <c r="E237" s="314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4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16"/>
      <c r="O237" s="316"/>
      <c r="P237" s="316"/>
      <c r="Q237" s="317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8" t="s">
        <v>43</v>
      </c>
      <c r="N238" s="319"/>
      <c r="O238" s="319"/>
      <c r="P238" s="319"/>
      <c r="Q238" s="319"/>
      <c r="R238" s="319"/>
      <c r="S238" s="320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2"/>
      <c r="M239" s="318" t="s">
        <v>43</v>
      </c>
      <c r="N239" s="319"/>
      <c r="O239" s="319"/>
      <c r="P239" s="319"/>
      <c r="Q239" s="319"/>
      <c r="R239" s="319"/>
      <c r="S239" s="320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30" t="s">
        <v>383</v>
      </c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0"/>
      <c r="P240" s="330"/>
      <c r="Q240" s="330"/>
      <c r="R240" s="330"/>
      <c r="S240" s="330"/>
      <c r="T240" s="330"/>
      <c r="U240" s="330"/>
      <c r="V240" s="330"/>
      <c r="W240" s="330"/>
      <c r="X240" s="67"/>
      <c r="Y240" s="67"/>
    </row>
    <row r="241" spans="1:52" ht="16.5" customHeight="1" x14ac:dyDescent="0.25">
      <c r="A241" s="64" t="s">
        <v>384</v>
      </c>
      <c r="B241" s="64" t="s">
        <v>385</v>
      </c>
      <c r="C241" s="37">
        <v>4301180007</v>
      </c>
      <c r="D241" s="314">
        <v>4680115881808</v>
      </c>
      <c r="E241" s="314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386</v>
      </c>
      <c r="L241" s="38">
        <v>730</v>
      </c>
      <c r="M241" s="4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16"/>
      <c r="O241" s="316"/>
      <c r="P241" s="316"/>
      <c r="Q241" s="31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387</v>
      </c>
      <c r="B242" s="64" t="s">
        <v>388</v>
      </c>
      <c r="C242" s="37">
        <v>4301180006</v>
      </c>
      <c r="D242" s="314">
        <v>4680115881822</v>
      </c>
      <c r="E242" s="314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386</v>
      </c>
      <c r="L242" s="38">
        <v>730</v>
      </c>
      <c r="M242" s="4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16"/>
      <c r="O242" s="316"/>
      <c r="P242" s="316"/>
      <c r="Q242" s="31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389</v>
      </c>
      <c r="B243" s="64" t="s">
        <v>390</v>
      </c>
      <c r="C243" s="37">
        <v>4301180001</v>
      </c>
      <c r="D243" s="314">
        <v>4680115880016</v>
      </c>
      <c r="E243" s="314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386</v>
      </c>
      <c r="L243" s="38">
        <v>730</v>
      </c>
      <c r="M243" s="4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16"/>
      <c r="O243" s="316"/>
      <c r="P243" s="316"/>
      <c r="Q243" s="317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8" t="s">
        <v>43</v>
      </c>
      <c r="N244" s="319"/>
      <c r="O244" s="319"/>
      <c r="P244" s="319"/>
      <c r="Q244" s="319"/>
      <c r="R244" s="319"/>
      <c r="S244" s="320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2"/>
      <c r="M245" s="318" t="s">
        <v>43</v>
      </c>
      <c r="N245" s="319"/>
      <c r="O245" s="319"/>
      <c r="P245" s="319"/>
      <c r="Q245" s="319"/>
      <c r="R245" s="319"/>
      <c r="S245" s="320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29" t="s">
        <v>391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66"/>
      <c r="Y246" s="66"/>
    </row>
    <row r="247" spans="1:52" ht="14.25" customHeight="1" x14ac:dyDescent="0.25">
      <c r="A247" s="330" t="s">
        <v>113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67"/>
      <c r="Y247" s="67"/>
    </row>
    <row r="248" spans="1:52" ht="27" customHeight="1" x14ac:dyDescent="0.25">
      <c r="A248" s="64" t="s">
        <v>392</v>
      </c>
      <c r="B248" s="64" t="s">
        <v>393</v>
      </c>
      <c r="C248" s="37">
        <v>4301011315</v>
      </c>
      <c r="D248" s="314">
        <v>4607091387421</v>
      </c>
      <c r="E248" s="314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4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7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392</v>
      </c>
      <c r="B249" s="64" t="s">
        <v>394</v>
      </c>
      <c r="C249" s="37">
        <v>4301011121</v>
      </c>
      <c r="D249" s="314">
        <v>4607091387421</v>
      </c>
      <c r="E249" s="314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320</v>
      </c>
      <c r="L249" s="38">
        <v>55</v>
      </c>
      <c r="M249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6"/>
      <c r="O249" s="316"/>
      <c r="P249" s="316"/>
      <c r="Q249" s="317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396</v>
      </c>
      <c r="C250" s="37">
        <v>4301011619</v>
      </c>
      <c r="D250" s="314">
        <v>4607091387452</v>
      </c>
      <c r="E250" s="314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428" t="s">
        <v>397</v>
      </c>
      <c r="N250" s="316"/>
      <c r="O250" s="316"/>
      <c r="P250" s="316"/>
      <c r="Q250" s="317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398</v>
      </c>
      <c r="C251" s="37">
        <v>4301011396</v>
      </c>
      <c r="D251" s="314">
        <v>4607091387452</v>
      </c>
      <c r="E251" s="314"/>
      <c r="F251" s="63">
        <v>1.35</v>
      </c>
      <c r="G251" s="38">
        <v>8</v>
      </c>
      <c r="H251" s="63">
        <v>10.8</v>
      </c>
      <c r="I251" s="63">
        <v>11.28</v>
      </c>
      <c r="J251" s="38">
        <v>48</v>
      </c>
      <c r="K251" s="39" t="s">
        <v>320</v>
      </c>
      <c r="L251" s="38">
        <v>55</v>
      </c>
      <c r="M251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6"/>
      <c r="O251" s="316"/>
      <c r="P251" s="316"/>
      <c r="Q251" s="317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IFERROR(IF(V251=0,"",ROUNDUP(V251/H251,0)*0.02039),"")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399</v>
      </c>
      <c r="B252" s="64" t="s">
        <v>400</v>
      </c>
      <c r="C252" s="37">
        <v>4301011313</v>
      </c>
      <c r="D252" s="314">
        <v>4607091385984</v>
      </c>
      <c r="E252" s="314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4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16"/>
      <c r="O252" s="316"/>
      <c r="P252" s="316"/>
      <c r="Q252" s="317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401</v>
      </c>
      <c r="B253" s="64" t="s">
        <v>402</v>
      </c>
      <c r="C253" s="37">
        <v>4301011316</v>
      </c>
      <c r="D253" s="314">
        <v>4607091387438</v>
      </c>
      <c r="E253" s="314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4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16"/>
      <c r="O253" s="316"/>
      <c r="P253" s="316"/>
      <c r="Q253" s="317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403</v>
      </c>
      <c r="B254" s="64" t="s">
        <v>404</v>
      </c>
      <c r="C254" s="37">
        <v>4301011318</v>
      </c>
      <c r="D254" s="314">
        <v>4607091387469</v>
      </c>
      <c r="E254" s="314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4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16"/>
      <c r="O254" s="316"/>
      <c r="P254" s="316"/>
      <c r="Q254" s="317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8" t="s">
        <v>43</v>
      </c>
      <c r="N255" s="319"/>
      <c r="O255" s="319"/>
      <c r="P255" s="319"/>
      <c r="Q255" s="319"/>
      <c r="R255" s="319"/>
      <c r="S255" s="320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21"/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2"/>
      <c r="M256" s="318" t="s">
        <v>43</v>
      </c>
      <c r="N256" s="319"/>
      <c r="O256" s="319"/>
      <c r="P256" s="319"/>
      <c r="Q256" s="319"/>
      <c r="R256" s="319"/>
      <c r="S256" s="320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30" t="s">
        <v>75</v>
      </c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30"/>
      <c r="P257" s="330"/>
      <c r="Q257" s="330"/>
      <c r="R257" s="330"/>
      <c r="S257" s="330"/>
      <c r="T257" s="330"/>
      <c r="U257" s="330"/>
      <c r="V257" s="330"/>
      <c r="W257" s="330"/>
      <c r="X257" s="67"/>
      <c r="Y257" s="67"/>
    </row>
    <row r="258" spans="1:52" ht="27" customHeight="1" x14ac:dyDescent="0.25">
      <c r="A258" s="64" t="s">
        <v>405</v>
      </c>
      <c r="B258" s="64" t="s">
        <v>406</v>
      </c>
      <c r="C258" s="37">
        <v>4301031154</v>
      </c>
      <c r="D258" s="314">
        <v>4607091387292</v>
      </c>
      <c r="E258" s="314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4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16"/>
      <c r="O258" s="316"/>
      <c r="P258" s="316"/>
      <c r="Q258" s="31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407</v>
      </c>
      <c r="B259" s="64" t="s">
        <v>408</v>
      </c>
      <c r="C259" s="37">
        <v>4301031155</v>
      </c>
      <c r="D259" s="314">
        <v>4607091387315</v>
      </c>
      <c r="E259" s="314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16"/>
      <c r="O259" s="316"/>
      <c r="P259" s="316"/>
      <c r="Q259" s="317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8" t="s">
        <v>43</v>
      </c>
      <c r="N260" s="319"/>
      <c r="O260" s="319"/>
      <c r="P260" s="319"/>
      <c r="Q260" s="319"/>
      <c r="R260" s="319"/>
      <c r="S260" s="320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21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2"/>
      <c r="M261" s="318" t="s">
        <v>43</v>
      </c>
      <c r="N261" s="319"/>
      <c r="O261" s="319"/>
      <c r="P261" s="319"/>
      <c r="Q261" s="319"/>
      <c r="R261" s="319"/>
      <c r="S261" s="320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29" t="s">
        <v>409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66"/>
      <c r="Y262" s="66"/>
    </row>
    <row r="263" spans="1:52" ht="14.25" customHeight="1" x14ac:dyDescent="0.25">
      <c r="A263" s="330" t="s">
        <v>75</v>
      </c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67"/>
      <c r="Y263" s="67"/>
    </row>
    <row r="264" spans="1:52" ht="27" customHeight="1" x14ac:dyDescent="0.25">
      <c r="A264" s="64" t="s">
        <v>410</v>
      </c>
      <c r="B264" s="64" t="s">
        <v>411</v>
      </c>
      <c r="C264" s="37">
        <v>4301031066</v>
      </c>
      <c r="D264" s="314">
        <v>4607091383836</v>
      </c>
      <c r="E264" s="314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4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6"/>
      <c r="O264" s="316"/>
      <c r="P264" s="316"/>
      <c r="Q264" s="317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8" t="s">
        <v>43</v>
      </c>
      <c r="N265" s="319"/>
      <c r="O265" s="319"/>
      <c r="P265" s="319"/>
      <c r="Q265" s="319"/>
      <c r="R265" s="319"/>
      <c r="S265" s="320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2"/>
      <c r="M266" s="318" t="s">
        <v>43</v>
      </c>
      <c r="N266" s="319"/>
      <c r="O266" s="319"/>
      <c r="P266" s="319"/>
      <c r="Q266" s="319"/>
      <c r="R266" s="319"/>
      <c r="S266" s="320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customHeight="1" x14ac:dyDescent="0.25">
      <c r="A267" s="330" t="s">
        <v>79</v>
      </c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30"/>
      <c r="P267" s="330"/>
      <c r="Q267" s="330"/>
      <c r="R267" s="330"/>
      <c r="S267" s="330"/>
      <c r="T267" s="330"/>
      <c r="U267" s="330"/>
      <c r="V267" s="330"/>
      <c r="W267" s="330"/>
      <c r="X267" s="67"/>
      <c r="Y267" s="67"/>
    </row>
    <row r="268" spans="1:52" ht="27" customHeight="1" x14ac:dyDescent="0.25">
      <c r="A268" s="64" t="s">
        <v>412</v>
      </c>
      <c r="B268" s="64" t="s">
        <v>413</v>
      </c>
      <c r="C268" s="37">
        <v>4301051142</v>
      </c>
      <c r="D268" s="314">
        <v>4607091387919</v>
      </c>
      <c r="E268" s="314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4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6"/>
      <c r="O268" s="316"/>
      <c r="P268" s="316"/>
      <c r="Q268" s="317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414</v>
      </c>
      <c r="B269" s="64" t="s">
        <v>415</v>
      </c>
      <c r="C269" s="37">
        <v>4301051109</v>
      </c>
      <c r="D269" s="314">
        <v>4607091383942</v>
      </c>
      <c r="E269" s="314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137</v>
      </c>
      <c r="L269" s="38">
        <v>45</v>
      </c>
      <c r="M269" s="41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6"/>
      <c r="O269" s="316"/>
      <c r="P269" s="316"/>
      <c r="Q269" s="317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416</v>
      </c>
      <c r="B270" s="64" t="s">
        <v>417</v>
      </c>
      <c r="C270" s="37">
        <v>4301051300</v>
      </c>
      <c r="D270" s="314">
        <v>4607091383959</v>
      </c>
      <c r="E270" s="314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41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6"/>
      <c r="O270" s="316"/>
      <c r="P270" s="316"/>
      <c r="Q270" s="317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8" t="s">
        <v>43</v>
      </c>
      <c r="N271" s="319"/>
      <c r="O271" s="319"/>
      <c r="P271" s="319"/>
      <c r="Q271" s="319"/>
      <c r="R271" s="319"/>
      <c r="S271" s="320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21"/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2"/>
      <c r="M272" s="318" t="s">
        <v>43</v>
      </c>
      <c r="N272" s="319"/>
      <c r="O272" s="319"/>
      <c r="P272" s="319"/>
      <c r="Q272" s="319"/>
      <c r="R272" s="319"/>
      <c r="S272" s="320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30" t="s">
        <v>211</v>
      </c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30"/>
      <c r="P273" s="330"/>
      <c r="Q273" s="330"/>
      <c r="R273" s="330"/>
      <c r="S273" s="330"/>
      <c r="T273" s="330"/>
      <c r="U273" s="330"/>
      <c r="V273" s="330"/>
      <c r="W273" s="330"/>
      <c r="X273" s="67"/>
      <c r="Y273" s="67"/>
    </row>
    <row r="274" spans="1:52" ht="27" customHeight="1" x14ac:dyDescent="0.25">
      <c r="A274" s="64" t="s">
        <v>418</v>
      </c>
      <c r="B274" s="64" t="s">
        <v>419</v>
      </c>
      <c r="C274" s="37">
        <v>4301060324</v>
      </c>
      <c r="D274" s="314">
        <v>4607091388831</v>
      </c>
      <c r="E274" s="314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4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6"/>
      <c r="O274" s="316"/>
      <c r="P274" s="316"/>
      <c r="Q274" s="317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8" t="s">
        <v>43</v>
      </c>
      <c r="N275" s="319"/>
      <c r="O275" s="319"/>
      <c r="P275" s="319"/>
      <c r="Q275" s="319"/>
      <c r="R275" s="319"/>
      <c r="S275" s="320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2"/>
      <c r="M276" s="318" t="s">
        <v>43</v>
      </c>
      <c r="N276" s="319"/>
      <c r="O276" s="319"/>
      <c r="P276" s="319"/>
      <c r="Q276" s="319"/>
      <c r="R276" s="319"/>
      <c r="S276" s="320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30" t="s">
        <v>92</v>
      </c>
      <c r="B277" s="330"/>
      <c r="C277" s="330"/>
      <c r="D277" s="330"/>
      <c r="E277" s="330"/>
      <c r="F277" s="330"/>
      <c r="G277" s="330"/>
      <c r="H277" s="330"/>
      <c r="I277" s="330"/>
      <c r="J277" s="330"/>
      <c r="K277" s="330"/>
      <c r="L277" s="330"/>
      <c r="M277" s="330"/>
      <c r="N277" s="330"/>
      <c r="O277" s="330"/>
      <c r="P277" s="330"/>
      <c r="Q277" s="330"/>
      <c r="R277" s="330"/>
      <c r="S277" s="330"/>
      <c r="T277" s="330"/>
      <c r="U277" s="330"/>
      <c r="V277" s="330"/>
      <c r="W277" s="330"/>
      <c r="X277" s="67"/>
      <c r="Y277" s="67"/>
    </row>
    <row r="278" spans="1:52" ht="27" customHeight="1" x14ac:dyDescent="0.25">
      <c r="A278" s="64" t="s">
        <v>420</v>
      </c>
      <c r="B278" s="64" t="s">
        <v>421</v>
      </c>
      <c r="C278" s="37">
        <v>4301032015</v>
      </c>
      <c r="D278" s="314">
        <v>4607091383102</v>
      </c>
      <c r="E278" s="314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4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6"/>
      <c r="O278" s="316"/>
      <c r="P278" s="316"/>
      <c r="Q278" s="317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8" t="s">
        <v>43</v>
      </c>
      <c r="N279" s="319"/>
      <c r="O279" s="319"/>
      <c r="P279" s="319"/>
      <c r="Q279" s="319"/>
      <c r="R279" s="319"/>
      <c r="S279" s="320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21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2"/>
      <c r="M280" s="318" t="s">
        <v>43</v>
      </c>
      <c r="N280" s="319"/>
      <c r="O280" s="319"/>
      <c r="P280" s="319"/>
      <c r="Q280" s="319"/>
      <c r="R280" s="319"/>
      <c r="S280" s="320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35" t="s">
        <v>422</v>
      </c>
      <c r="B281" s="335"/>
      <c r="C281" s="335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55"/>
      <c r="Y281" s="55"/>
    </row>
    <row r="282" spans="1:52" ht="16.5" customHeight="1" x14ac:dyDescent="0.25">
      <c r="A282" s="329" t="s">
        <v>423</v>
      </c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66"/>
      <c r="Y282" s="66"/>
    </row>
    <row r="283" spans="1:52" ht="14.25" customHeight="1" x14ac:dyDescent="0.25">
      <c r="A283" s="330" t="s">
        <v>113</v>
      </c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0"/>
      <c r="N283" s="330"/>
      <c r="O283" s="330"/>
      <c r="P283" s="330"/>
      <c r="Q283" s="330"/>
      <c r="R283" s="330"/>
      <c r="S283" s="330"/>
      <c r="T283" s="330"/>
      <c r="U283" s="330"/>
      <c r="V283" s="330"/>
      <c r="W283" s="330"/>
      <c r="X283" s="67"/>
      <c r="Y283" s="67"/>
    </row>
    <row r="284" spans="1:52" ht="27" customHeight="1" x14ac:dyDescent="0.25">
      <c r="A284" s="64" t="s">
        <v>424</v>
      </c>
      <c r="B284" s="64" t="s">
        <v>425</v>
      </c>
      <c r="C284" s="37">
        <v>4301011239</v>
      </c>
      <c r="D284" s="314">
        <v>4607091383997</v>
      </c>
      <c r="E284" s="314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320</v>
      </c>
      <c r="L284" s="38">
        <v>60</v>
      </c>
      <c r="M28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7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424</v>
      </c>
      <c r="B285" s="64" t="s">
        <v>426</v>
      </c>
      <c r="C285" s="37">
        <v>4301011339</v>
      </c>
      <c r="D285" s="314">
        <v>4607091383997</v>
      </c>
      <c r="E285" s="314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6"/>
      <c r="O285" s="316"/>
      <c r="P285" s="316"/>
      <c r="Q285" s="317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428</v>
      </c>
      <c r="C286" s="37">
        <v>4301011326</v>
      </c>
      <c r="D286" s="314">
        <v>4607091384130</v>
      </c>
      <c r="E286" s="314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7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429</v>
      </c>
      <c r="C287" s="37">
        <v>4301011240</v>
      </c>
      <c r="D287" s="314">
        <v>4607091384130</v>
      </c>
      <c r="E287" s="314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320</v>
      </c>
      <c r="L287" s="38">
        <v>60</v>
      </c>
      <c r="M287" s="4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6"/>
      <c r="O287" s="316"/>
      <c r="P287" s="316"/>
      <c r="Q287" s="317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430</v>
      </c>
      <c r="B288" s="64" t="s">
        <v>431</v>
      </c>
      <c r="C288" s="37">
        <v>4301011330</v>
      </c>
      <c r="D288" s="314">
        <v>4607091384147</v>
      </c>
      <c r="E288" s="314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6"/>
      <c r="O288" s="316"/>
      <c r="P288" s="316"/>
      <c r="Q288" s="317"/>
      <c r="R288" s="40" t="s">
        <v>48</v>
      </c>
      <c r="S288" s="40" t="s">
        <v>48</v>
      </c>
      <c r="T288" s="41" t="s">
        <v>0</v>
      </c>
      <c r="U288" s="59">
        <v>3000</v>
      </c>
      <c r="V288" s="56">
        <f t="shared" si="14"/>
        <v>3000</v>
      </c>
      <c r="W288" s="42">
        <f>IFERROR(IF(V288=0,"",ROUNDUP(V288/H288,0)*0.02175),"")</f>
        <v>4.3499999999999996</v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432</v>
      </c>
      <c r="C289" s="37">
        <v>4301011238</v>
      </c>
      <c r="D289" s="314">
        <v>4607091384147</v>
      </c>
      <c r="E289" s="314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320</v>
      </c>
      <c r="L289" s="38">
        <v>60</v>
      </c>
      <c r="M289" s="409" t="s">
        <v>433</v>
      </c>
      <c r="N289" s="316"/>
      <c r="O289" s="316"/>
      <c r="P289" s="316"/>
      <c r="Q289" s="317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434</v>
      </c>
      <c r="B290" s="64" t="s">
        <v>435</v>
      </c>
      <c r="C290" s="37">
        <v>4301011327</v>
      </c>
      <c r="D290" s="314">
        <v>4607091384154</v>
      </c>
      <c r="E290" s="314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6"/>
      <c r="O290" s="316"/>
      <c r="P290" s="316"/>
      <c r="Q290" s="317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436</v>
      </c>
      <c r="B291" s="64" t="s">
        <v>437</v>
      </c>
      <c r="C291" s="37">
        <v>4301011332</v>
      </c>
      <c r="D291" s="314">
        <v>4607091384161</v>
      </c>
      <c r="E291" s="314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6"/>
      <c r="O291" s="316"/>
      <c r="P291" s="316"/>
      <c r="Q291" s="317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8" t="s">
        <v>43</v>
      </c>
      <c r="N292" s="319"/>
      <c r="O292" s="319"/>
      <c r="P292" s="319"/>
      <c r="Q292" s="319"/>
      <c r="R292" s="319"/>
      <c r="S292" s="320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200</v>
      </c>
      <c r="V292" s="44">
        <f>IFERROR(V284/H284,"0")+IFERROR(V285/H285,"0")+IFERROR(V286/H286,"0")+IFERROR(V287/H287,"0")+IFERROR(V288/H288,"0")+IFERROR(V289/H289,"0")+IFERROR(V290/H290,"0")+IFERROR(V291/H291,"0")</f>
        <v>200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4.3499999999999996</v>
      </c>
      <c r="X292" s="68"/>
      <c r="Y292" s="68"/>
    </row>
    <row r="293" spans="1:52" x14ac:dyDescent="0.2">
      <c r="A293" s="321"/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2"/>
      <c r="M293" s="318" t="s">
        <v>43</v>
      </c>
      <c r="N293" s="319"/>
      <c r="O293" s="319"/>
      <c r="P293" s="319"/>
      <c r="Q293" s="319"/>
      <c r="R293" s="319"/>
      <c r="S293" s="320"/>
      <c r="T293" s="43" t="s">
        <v>0</v>
      </c>
      <c r="U293" s="44">
        <f>IFERROR(SUM(U284:U291),"0")</f>
        <v>3000</v>
      </c>
      <c r="V293" s="44">
        <f>IFERROR(SUM(V284:V291),"0")</f>
        <v>3000</v>
      </c>
      <c r="W293" s="43"/>
      <c r="X293" s="68"/>
      <c r="Y293" s="68"/>
    </row>
    <row r="294" spans="1:52" ht="14.25" customHeight="1" x14ac:dyDescent="0.25">
      <c r="A294" s="330" t="s">
        <v>106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67"/>
      <c r="Y294" s="67"/>
    </row>
    <row r="295" spans="1:52" ht="27" customHeight="1" x14ac:dyDescent="0.25">
      <c r="A295" s="64" t="s">
        <v>438</v>
      </c>
      <c r="B295" s="64" t="s">
        <v>439</v>
      </c>
      <c r="C295" s="37">
        <v>4301020178</v>
      </c>
      <c r="D295" s="314">
        <v>4607091383980</v>
      </c>
      <c r="E295" s="31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4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6"/>
      <c r="O295" s="316"/>
      <c r="P295" s="316"/>
      <c r="Q295" s="317"/>
      <c r="R295" s="40" t="s">
        <v>48</v>
      </c>
      <c r="S295" s="40" t="s">
        <v>48</v>
      </c>
      <c r="T295" s="41" t="s">
        <v>0</v>
      </c>
      <c r="U295" s="59">
        <v>3850</v>
      </c>
      <c r="V295" s="56">
        <f>IFERROR(IF(U295="",0,CEILING((U295/$H295),1)*$H295),"")</f>
        <v>3855</v>
      </c>
      <c r="W295" s="42">
        <f>IFERROR(IF(V295=0,"",ROUNDUP(V295/H295,0)*0.02175),"")</f>
        <v>5.5897499999999996</v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440</v>
      </c>
      <c r="B296" s="64" t="s">
        <v>441</v>
      </c>
      <c r="C296" s="37">
        <v>4301020179</v>
      </c>
      <c r="D296" s="314">
        <v>4607091384178</v>
      </c>
      <c r="E296" s="314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4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6"/>
      <c r="O296" s="316"/>
      <c r="P296" s="316"/>
      <c r="Q296" s="317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8" t="s">
        <v>43</v>
      </c>
      <c r="N297" s="319"/>
      <c r="O297" s="319"/>
      <c r="P297" s="319"/>
      <c r="Q297" s="319"/>
      <c r="R297" s="319"/>
      <c r="S297" s="320"/>
      <c r="T297" s="43" t="s">
        <v>42</v>
      </c>
      <c r="U297" s="44">
        <f>IFERROR(U295/H295,"0")+IFERROR(U296/H296,"0")</f>
        <v>256.66666666666669</v>
      </c>
      <c r="V297" s="44">
        <f>IFERROR(V295/H295,"0")+IFERROR(V296/H296,"0")</f>
        <v>257</v>
      </c>
      <c r="W297" s="44">
        <f>IFERROR(IF(W295="",0,W295),"0")+IFERROR(IF(W296="",0,W296),"0")</f>
        <v>5.5897499999999996</v>
      </c>
      <c r="X297" s="68"/>
      <c r="Y297" s="68"/>
    </row>
    <row r="298" spans="1:52" x14ac:dyDescent="0.2">
      <c r="A298" s="321"/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2"/>
      <c r="M298" s="318" t="s">
        <v>43</v>
      </c>
      <c r="N298" s="319"/>
      <c r="O298" s="319"/>
      <c r="P298" s="319"/>
      <c r="Q298" s="319"/>
      <c r="R298" s="319"/>
      <c r="S298" s="320"/>
      <c r="T298" s="43" t="s">
        <v>0</v>
      </c>
      <c r="U298" s="44">
        <f>IFERROR(SUM(U295:U296),"0")</f>
        <v>3850</v>
      </c>
      <c r="V298" s="44">
        <f>IFERROR(SUM(V295:V296),"0")</f>
        <v>3855</v>
      </c>
      <c r="W298" s="43"/>
      <c r="X298" s="68"/>
      <c r="Y298" s="68"/>
    </row>
    <row r="299" spans="1:52" ht="14.25" customHeight="1" x14ac:dyDescent="0.25">
      <c r="A299" s="330" t="s">
        <v>79</v>
      </c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30"/>
      <c r="P299" s="330"/>
      <c r="Q299" s="330"/>
      <c r="R299" s="330"/>
      <c r="S299" s="330"/>
      <c r="T299" s="330"/>
      <c r="U299" s="330"/>
      <c r="V299" s="330"/>
      <c r="W299" s="330"/>
      <c r="X299" s="67"/>
      <c r="Y299" s="67"/>
    </row>
    <row r="300" spans="1:52" ht="27" customHeight="1" x14ac:dyDescent="0.25">
      <c r="A300" s="64" t="s">
        <v>442</v>
      </c>
      <c r="B300" s="64" t="s">
        <v>443</v>
      </c>
      <c r="C300" s="37">
        <v>4301051298</v>
      </c>
      <c r="D300" s="314">
        <v>4607091384260</v>
      </c>
      <c r="E300" s="314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78</v>
      </c>
      <c r="L300" s="38">
        <v>35</v>
      </c>
      <c r="M300" s="4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16"/>
      <c r="O300" s="316"/>
      <c r="P300" s="316"/>
      <c r="Q300" s="31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8" t="s">
        <v>43</v>
      </c>
      <c r="N301" s="319"/>
      <c r="O301" s="319"/>
      <c r="P301" s="319"/>
      <c r="Q301" s="319"/>
      <c r="R301" s="319"/>
      <c r="S301" s="320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2"/>
      <c r="M302" s="318" t="s">
        <v>43</v>
      </c>
      <c r="N302" s="319"/>
      <c r="O302" s="319"/>
      <c r="P302" s="319"/>
      <c r="Q302" s="319"/>
      <c r="R302" s="319"/>
      <c r="S302" s="320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30" t="s">
        <v>211</v>
      </c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30"/>
      <c r="P303" s="330"/>
      <c r="Q303" s="330"/>
      <c r="R303" s="330"/>
      <c r="S303" s="330"/>
      <c r="T303" s="330"/>
      <c r="U303" s="330"/>
      <c r="V303" s="330"/>
      <c r="W303" s="330"/>
      <c r="X303" s="67"/>
      <c r="Y303" s="67"/>
    </row>
    <row r="304" spans="1:52" ht="16.5" customHeight="1" x14ac:dyDescent="0.25">
      <c r="A304" s="64" t="s">
        <v>444</v>
      </c>
      <c r="B304" s="64" t="s">
        <v>445</v>
      </c>
      <c r="C304" s="37">
        <v>4301060314</v>
      </c>
      <c r="D304" s="314">
        <v>4607091384673</v>
      </c>
      <c r="E304" s="314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30</v>
      </c>
      <c r="M304" s="4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16"/>
      <c r="O304" s="316"/>
      <c r="P304" s="316"/>
      <c r="Q304" s="31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8" t="s">
        <v>43</v>
      </c>
      <c r="N305" s="319"/>
      <c r="O305" s="319"/>
      <c r="P305" s="319"/>
      <c r="Q305" s="319"/>
      <c r="R305" s="319"/>
      <c r="S305" s="320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21"/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2"/>
      <c r="M306" s="318" t="s">
        <v>43</v>
      </c>
      <c r="N306" s="319"/>
      <c r="O306" s="319"/>
      <c r="P306" s="319"/>
      <c r="Q306" s="319"/>
      <c r="R306" s="319"/>
      <c r="S306" s="320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6.5" customHeight="1" x14ac:dyDescent="0.25">
      <c r="A307" s="329" t="s">
        <v>446</v>
      </c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29"/>
      <c r="P307" s="329"/>
      <c r="Q307" s="329"/>
      <c r="R307" s="329"/>
      <c r="S307" s="329"/>
      <c r="T307" s="329"/>
      <c r="U307" s="329"/>
      <c r="V307" s="329"/>
      <c r="W307" s="329"/>
      <c r="X307" s="66"/>
      <c r="Y307" s="66"/>
    </row>
    <row r="308" spans="1:52" ht="14.25" customHeight="1" x14ac:dyDescent="0.25">
      <c r="A308" s="330" t="s">
        <v>113</v>
      </c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30"/>
      <c r="P308" s="330"/>
      <c r="Q308" s="330"/>
      <c r="R308" s="330"/>
      <c r="S308" s="330"/>
      <c r="T308" s="330"/>
      <c r="U308" s="330"/>
      <c r="V308" s="330"/>
      <c r="W308" s="330"/>
      <c r="X308" s="67"/>
      <c r="Y308" s="67"/>
    </row>
    <row r="309" spans="1:52" ht="27" customHeight="1" x14ac:dyDescent="0.25">
      <c r="A309" s="64" t="s">
        <v>447</v>
      </c>
      <c r="B309" s="64" t="s">
        <v>448</v>
      </c>
      <c r="C309" s="37">
        <v>4301011324</v>
      </c>
      <c r="D309" s="314">
        <v>4607091384185</v>
      </c>
      <c r="E309" s="314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78</v>
      </c>
      <c r="L309" s="38">
        <v>60</v>
      </c>
      <c r="M309" s="40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16"/>
      <c r="O309" s="316"/>
      <c r="P309" s="316"/>
      <c r="Q309" s="317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449</v>
      </c>
      <c r="B310" s="64" t="s">
        <v>450</v>
      </c>
      <c r="C310" s="37">
        <v>4301011312</v>
      </c>
      <c r="D310" s="314">
        <v>4607091384192</v>
      </c>
      <c r="E310" s="314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109</v>
      </c>
      <c r="L310" s="38">
        <v>60</v>
      </c>
      <c r="M310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16"/>
      <c r="O310" s="316"/>
      <c r="P310" s="316"/>
      <c r="Q310" s="31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451</v>
      </c>
      <c r="B311" s="64" t="s">
        <v>452</v>
      </c>
      <c r="C311" s="37">
        <v>4301011483</v>
      </c>
      <c r="D311" s="314">
        <v>4680115881907</v>
      </c>
      <c r="E311" s="314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78</v>
      </c>
      <c r="L311" s="38">
        <v>60</v>
      </c>
      <c r="M311" s="3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16"/>
      <c r="O311" s="316"/>
      <c r="P311" s="316"/>
      <c r="Q311" s="31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453</v>
      </c>
      <c r="B312" s="64" t="s">
        <v>454</v>
      </c>
      <c r="C312" s="37">
        <v>4301011303</v>
      </c>
      <c r="D312" s="314">
        <v>4607091384680</v>
      </c>
      <c r="E312" s="314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78</v>
      </c>
      <c r="L312" s="38">
        <v>60</v>
      </c>
      <c r="M312" s="39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16"/>
      <c r="O312" s="316"/>
      <c r="P312" s="316"/>
      <c r="Q312" s="31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8" t="s">
        <v>43</v>
      </c>
      <c r="N313" s="319"/>
      <c r="O313" s="319"/>
      <c r="P313" s="319"/>
      <c r="Q313" s="319"/>
      <c r="R313" s="319"/>
      <c r="S313" s="320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52" x14ac:dyDescent="0.2">
      <c r="A314" s="321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2"/>
      <c r="M314" s="318" t="s">
        <v>43</v>
      </c>
      <c r="N314" s="319"/>
      <c r="O314" s="319"/>
      <c r="P314" s="319"/>
      <c r="Q314" s="319"/>
      <c r="R314" s="319"/>
      <c r="S314" s="320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52" ht="14.25" customHeight="1" x14ac:dyDescent="0.25">
      <c r="A315" s="330" t="s">
        <v>75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67"/>
      <c r="Y315" s="67"/>
    </row>
    <row r="316" spans="1:52" ht="27" customHeight="1" x14ac:dyDescent="0.25">
      <c r="A316" s="64" t="s">
        <v>455</v>
      </c>
      <c r="B316" s="64" t="s">
        <v>456</v>
      </c>
      <c r="C316" s="37">
        <v>4301031139</v>
      </c>
      <c r="D316" s="314">
        <v>4607091384802</v>
      </c>
      <c r="E316" s="314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78</v>
      </c>
      <c r="L316" s="38">
        <v>35</v>
      </c>
      <c r="M316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16"/>
      <c r="O316" s="316"/>
      <c r="P316" s="316"/>
      <c r="Q316" s="31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IFERROR(IF(V316=0,"",ROUNDUP(V316/H316,0)*0.00753),"")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457</v>
      </c>
      <c r="B317" s="64" t="s">
        <v>458</v>
      </c>
      <c r="C317" s="37">
        <v>4301031140</v>
      </c>
      <c r="D317" s="314">
        <v>4607091384826</v>
      </c>
      <c r="E317" s="314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78</v>
      </c>
      <c r="L317" s="38">
        <v>35</v>
      </c>
      <c r="M317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16"/>
      <c r="O317" s="316"/>
      <c r="P317" s="316"/>
      <c r="Q317" s="317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8" t="s">
        <v>43</v>
      </c>
      <c r="N318" s="319"/>
      <c r="O318" s="319"/>
      <c r="P318" s="319"/>
      <c r="Q318" s="319"/>
      <c r="R318" s="319"/>
      <c r="S318" s="320"/>
      <c r="T318" s="43" t="s">
        <v>42</v>
      </c>
      <c r="U318" s="44">
        <f>IFERROR(U316/H316,"0")+IFERROR(U317/H317,"0")</f>
        <v>0</v>
      </c>
      <c r="V318" s="44">
        <f>IFERROR(V316/H316,"0")+IFERROR(V317/H317,"0")</f>
        <v>0</v>
      </c>
      <c r="W318" s="44">
        <f>IFERROR(IF(W316="",0,W316),"0")+IFERROR(IF(W317="",0,W317),"0")</f>
        <v>0</v>
      </c>
      <c r="X318" s="68"/>
      <c r="Y318" s="68"/>
    </row>
    <row r="319" spans="1:52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2"/>
      <c r="M319" s="318" t="s">
        <v>43</v>
      </c>
      <c r="N319" s="319"/>
      <c r="O319" s="319"/>
      <c r="P319" s="319"/>
      <c r="Q319" s="319"/>
      <c r="R319" s="319"/>
      <c r="S319" s="320"/>
      <c r="T319" s="43" t="s">
        <v>0</v>
      </c>
      <c r="U319" s="44">
        <f>IFERROR(SUM(U316:U317),"0")</f>
        <v>0</v>
      </c>
      <c r="V319" s="44">
        <f>IFERROR(SUM(V316:V317),"0")</f>
        <v>0</v>
      </c>
      <c r="W319" s="43"/>
      <c r="X319" s="68"/>
      <c r="Y319" s="68"/>
    </row>
    <row r="320" spans="1:52" ht="14.25" customHeight="1" x14ac:dyDescent="0.25">
      <c r="A320" s="330" t="s">
        <v>79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67"/>
      <c r="Y320" s="67"/>
    </row>
    <row r="321" spans="1:52" ht="27" customHeight="1" x14ac:dyDescent="0.25">
      <c r="A321" s="64" t="s">
        <v>459</v>
      </c>
      <c r="B321" s="64" t="s">
        <v>460</v>
      </c>
      <c r="C321" s="37">
        <v>4301051303</v>
      </c>
      <c r="D321" s="314">
        <v>4607091384246</v>
      </c>
      <c r="E321" s="314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78</v>
      </c>
      <c r="L321" s="38">
        <v>40</v>
      </c>
      <c r="M321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16"/>
      <c r="O321" s="316"/>
      <c r="P321" s="316"/>
      <c r="Q321" s="317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461</v>
      </c>
      <c r="B322" s="64" t="s">
        <v>462</v>
      </c>
      <c r="C322" s="37">
        <v>4301051445</v>
      </c>
      <c r="D322" s="314">
        <v>4680115881976</v>
      </c>
      <c r="E322" s="314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78</v>
      </c>
      <c r="L322" s="38">
        <v>40</v>
      </c>
      <c r="M322" s="3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16"/>
      <c r="O322" s="316"/>
      <c r="P322" s="316"/>
      <c r="Q322" s="31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463</v>
      </c>
      <c r="B323" s="64" t="s">
        <v>464</v>
      </c>
      <c r="C323" s="37">
        <v>4301051297</v>
      </c>
      <c r="D323" s="314">
        <v>4607091384253</v>
      </c>
      <c r="E323" s="314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78</v>
      </c>
      <c r="L323" s="38">
        <v>40</v>
      </c>
      <c r="M323" s="3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16"/>
      <c r="O323" s="316"/>
      <c r="P323" s="316"/>
      <c r="Q323" s="31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465</v>
      </c>
      <c r="B324" s="64" t="s">
        <v>466</v>
      </c>
      <c r="C324" s="37">
        <v>4301051444</v>
      </c>
      <c r="D324" s="314">
        <v>4680115881969</v>
      </c>
      <c r="E324" s="314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78</v>
      </c>
      <c r="L324" s="38">
        <v>40</v>
      </c>
      <c r="M324" s="3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16"/>
      <c r="O324" s="316"/>
      <c r="P324" s="316"/>
      <c r="Q324" s="317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8" t="s">
        <v>43</v>
      </c>
      <c r="N325" s="319"/>
      <c r="O325" s="319"/>
      <c r="P325" s="319"/>
      <c r="Q325" s="319"/>
      <c r="R325" s="319"/>
      <c r="S325" s="320"/>
      <c r="T325" s="43" t="s">
        <v>42</v>
      </c>
      <c r="U325" s="44">
        <f>IFERROR(U321/H321,"0")+IFERROR(U322/H322,"0")+IFERROR(U323/H323,"0")+IFERROR(U324/H324,"0")</f>
        <v>0</v>
      </c>
      <c r="V325" s="44">
        <f>IFERROR(V321/H321,"0")+IFERROR(V322/H322,"0")+IFERROR(V323/H323,"0")+IFERROR(V324/H324,"0")</f>
        <v>0</v>
      </c>
      <c r="W325" s="44">
        <f>IFERROR(IF(W321="",0,W321),"0")+IFERROR(IF(W322="",0,W322),"0")+IFERROR(IF(W323="",0,W323),"0")+IFERROR(IF(W324="",0,W324),"0")</f>
        <v>0</v>
      </c>
      <c r="X325" s="68"/>
      <c r="Y325" s="68"/>
    </row>
    <row r="326" spans="1:52" x14ac:dyDescent="0.2">
      <c r="A326" s="321"/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2"/>
      <c r="M326" s="318" t="s">
        <v>43</v>
      </c>
      <c r="N326" s="319"/>
      <c r="O326" s="319"/>
      <c r="P326" s="319"/>
      <c r="Q326" s="319"/>
      <c r="R326" s="319"/>
      <c r="S326" s="320"/>
      <c r="T326" s="43" t="s">
        <v>0</v>
      </c>
      <c r="U326" s="44">
        <f>IFERROR(SUM(U321:U324),"0")</f>
        <v>0</v>
      </c>
      <c r="V326" s="44">
        <f>IFERROR(SUM(V321:V324),"0")</f>
        <v>0</v>
      </c>
      <c r="W326" s="43"/>
      <c r="X326" s="68"/>
      <c r="Y326" s="68"/>
    </row>
    <row r="327" spans="1:52" ht="14.25" customHeight="1" x14ac:dyDescent="0.25">
      <c r="A327" s="330" t="s">
        <v>211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67"/>
      <c r="Y327" s="67"/>
    </row>
    <row r="328" spans="1:52" ht="27" customHeight="1" x14ac:dyDescent="0.25">
      <c r="A328" s="64" t="s">
        <v>467</v>
      </c>
      <c r="B328" s="64" t="s">
        <v>468</v>
      </c>
      <c r="C328" s="37">
        <v>4301060322</v>
      </c>
      <c r="D328" s="314">
        <v>4607091389357</v>
      </c>
      <c r="E328" s="314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3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16"/>
      <c r="O328" s="316"/>
      <c r="P328" s="316"/>
      <c r="Q328" s="317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8" t="s">
        <v>43</v>
      </c>
      <c r="N329" s="319"/>
      <c r="O329" s="319"/>
      <c r="P329" s="319"/>
      <c r="Q329" s="319"/>
      <c r="R329" s="319"/>
      <c r="S329" s="320"/>
      <c r="T329" s="43" t="s">
        <v>42</v>
      </c>
      <c r="U329" s="44">
        <f>IFERROR(U328/H328,"0")</f>
        <v>0</v>
      </c>
      <c r="V329" s="44">
        <f>IFERROR(V328/H328,"0")</f>
        <v>0</v>
      </c>
      <c r="W329" s="44">
        <f>IFERROR(IF(W328="",0,W328),"0")</f>
        <v>0</v>
      </c>
      <c r="X329" s="68"/>
      <c r="Y329" s="68"/>
    </row>
    <row r="330" spans="1:52" x14ac:dyDescent="0.2">
      <c r="A330" s="321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2"/>
      <c r="M330" s="318" t="s">
        <v>43</v>
      </c>
      <c r="N330" s="319"/>
      <c r="O330" s="319"/>
      <c r="P330" s="319"/>
      <c r="Q330" s="319"/>
      <c r="R330" s="319"/>
      <c r="S330" s="320"/>
      <c r="T330" s="43" t="s">
        <v>0</v>
      </c>
      <c r="U330" s="44">
        <f>IFERROR(SUM(U328:U328),"0")</f>
        <v>0</v>
      </c>
      <c r="V330" s="44">
        <f>IFERROR(SUM(V328:V328),"0")</f>
        <v>0</v>
      </c>
      <c r="W330" s="43"/>
      <c r="X330" s="68"/>
      <c r="Y330" s="68"/>
    </row>
    <row r="331" spans="1:52" ht="27.75" customHeight="1" x14ac:dyDescent="0.2">
      <c r="A331" s="335" t="s">
        <v>469</v>
      </c>
      <c r="B331" s="335"/>
      <c r="C331" s="335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55"/>
      <c r="Y331" s="55"/>
    </row>
    <row r="332" spans="1:52" ht="16.5" customHeight="1" x14ac:dyDescent="0.25">
      <c r="A332" s="329" t="s">
        <v>470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66"/>
      <c r="Y332" s="66"/>
    </row>
    <row r="333" spans="1:52" ht="14.25" customHeight="1" x14ac:dyDescent="0.25">
      <c r="A333" s="330" t="s">
        <v>113</v>
      </c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30"/>
      <c r="P333" s="330"/>
      <c r="Q333" s="330"/>
      <c r="R333" s="330"/>
      <c r="S333" s="330"/>
      <c r="T333" s="330"/>
      <c r="U333" s="330"/>
      <c r="V333" s="330"/>
      <c r="W333" s="330"/>
      <c r="X333" s="67"/>
      <c r="Y333" s="67"/>
    </row>
    <row r="334" spans="1:52" ht="27" customHeight="1" x14ac:dyDescent="0.25">
      <c r="A334" s="64" t="s">
        <v>471</v>
      </c>
      <c r="B334" s="64" t="s">
        <v>472</v>
      </c>
      <c r="C334" s="37">
        <v>4301011428</v>
      </c>
      <c r="D334" s="314">
        <v>4607091389708</v>
      </c>
      <c r="E334" s="314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3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16"/>
      <c r="O334" s="316"/>
      <c r="P334" s="316"/>
      <c r="Q334" s="317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t="27" customHeight="1" x14ac:dyDescent="0.25">
      <c r="A335" s="64" t="s">
        <v>473</v>
      </c>
      <c r="B335" s="64" t="s">
        <v>474</v>
      </c>
      <c r="C335" s="37">
        <v>4301011427</v>
      </c>
      <c r="D335" s="314">
        <v>4607091389692</v>
      </c>
      <c r="E335" s="314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3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16"/>
      <c r="O335" s="316"/>
      <c r="P335" s="316"/>
      <c r="Q335" s="317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8" t="s">
        <v>43</v>
      </c>
      <c r="N336" s="319"/>
      <c r="O336" s="319"/>
      <c r="P336" s="319"/>
      <c r="Q336" s="319"/>
      <c r="R336" s="319"/>
      <c r="S336" s="320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21"/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2"/>
      <c r="M337" s="318" t="s">
        <v>43</v>
      </c>
      <c r="N337" s="319"/>
      <c r="O337" s="319"/>
      <c r="P337" s="319"/>
      <c r="Q337" s="319"/>
      <c r="R337" s="319"/>
      <c r="S337" s="320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30" t="s">
        <v>75</v>
      </c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0"/>
      <c r="N338" s="330"/>
      <c r="O338" s="330"/>
      <c r="P338" s="330"/>
      <c r="Q338" s="330"/>
      <c r="R338" s="330"/>
      <c r="S338" s="330"/>
      <c r="T338" s="330"/>
      <c r="U338" s="330"/>
      <c r="V338" s="330"/>
      <c r="W338" s="330"/>
      <c r="X338" s="67"/>
      <c r="Y338" s="67"/>
    </row>
    <row r="339" spans="1:52" ht="27" customHeight="1" x14ac:dyDescent="0.25">
      <c r="A339" s="64" t="s">
        <v>475</v>
      </c>
      <c r="B339" s="64" t="s">
        <v>476</v>
      </c>
      <c r="C339" s="37">
        <v>4301031177</v>
      </c>
      <c r="D339" s="314">
        <v>4607091389753</v>
      </c>
      <c r="E339" s="314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3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16"/>
      <c r="O339" s="316"/>
      <c r="P339" s="316"/>
      <c r="Q339" s="317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ref="V339:V351" si="15"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477</v>
      </c>
      <c r="B340" s="64" t="s">
        <v>478</v>
      </c>
      <c r="C340" s="37">
        <v>4301031174</v>
      </c>
      <c r="D340" s="314">
        <v>4607091389760</v>
      </c>
      <c r="E340" s="314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16"/>
      <c r="O340" s="316"/>
      <c r="P340" s="316"/>
      <c r="Q340" s="317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479</v>
      </c>
      <c r="B341" s="64" t="s">
        <v>480</v>
      </c>
      <c r="C341" s="37">
        <v>4301031175</v>
      </c>
      <c r="D341" s="314">
        <v>4607091389746</v>
      </c>
      <c r="E341" s="314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16"/>
      <c r="O341" s="316"/>
      <c r="P341" s="316"/>
      <c r="Q341" s="317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37.5" customHeight="1" x14ac:dyDescent="0.25">
      <c r="A342" s="64" t="s">
        <v>481</v>
      </c>
      <c r="B342" s="64" t="s">
        <v>482</v>
      </c>
      <c r="C342" s="37">
        <v>4301031236</v>
      </c>
      <c r="D342" s="314">
        <v>4680115882928</v>
      </c>
      <c r="E342" s="314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78</v>
      </c>
      <c r="L342" s="38">
        <v>35</v>
      </c>
      <c r="M342" s="3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16"/>
      <c r="O342" s="316"/>
      <c r="P342" s="316"/>
      <c r="Q342" s="317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483</v>
      </c>
      <c r="B343" s="64" t="s">
        <v>484</v>
      </c>
      <c r="C343" s="37">
        <v>4301031257</v>
      </c>
      <c r="D343" s="314">
        <v>4680115883147</v>
      </c>
      <c r="E343" s="314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78</v>
      </c>
      <c r="L343" s="38">
        <v>45</v>
      </c>
      <c r="M343" s="3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16"/>
      <c r="O343" s="316"/>
      <c r="P343" s="316"/>
      <c r="Q343" s="317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485</v>
      </c>
      <c r="B344" s="64" t="s">
        <v>486</v>
      </c>
      <c r="C344" s="37">
        <v>4301031178</v>
      </c>
      <c r="D344" s="314">
        <v>4607091384338</v>
      </c>
      <c r="E344" s="314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16"/>
      <c r="O344" s="316"/>
      <c r="P344" s="316"/>
      <c r="Q344" s="317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487</v>
      </c>
      <c r="B345" s="64" t="s">
        <v>488</v>
      </c>
      <c r="C345" s="37">
        <v>4301031254</v>
      </c>
      <c r="D345" s="314">
        <v>4680115883154</v>
      </c>
      <c r="E345" s="314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16"/>
      <c r="O345" s="316"/>
      <c r="P345" s="316"/>
      <c r="Q345" s="317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489</v>
      </c>
      <c r="B346" s="64" t="s">
        <v>490</v>
      </c>
      <c r="C346" s="37">
        <v>4301031171</v>
      </c>
      <c r="D346" s="314">
        <v>4607091389524</v>
      </c>
      <c r="E346" s="314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78</v>
      </c>
      <c r="L346" s="38">
        <v>45</v>
      </c>
      <c r="M346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16"/>
      <c r="O346" s="316"/>
      <c r="P346" s="316"/>
      <c r="Q346" s="317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491</v>
      </c>
      <c r="B347" s="64" t="s">
        <v>492</v>
      </c>
      <c r="C347" s="37">
        <v>4301031258</v>
      </c>
      <c r="D347" s="314">
        <v>4680115883161</v>
      </c>
      <c r="E347" s="314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3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16"/>
      <c r="O347" s="316"/>
      <c r="P347" s="316"/>
      <c r="Q347" s="317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493</v>
      </c>
      <c r="B348" s="64" t="s">
        <v>494</v>
      </c>
      <c r="C348" s="37">
        <v>4301031170</v>
      </c>
      <c r="D348" s="314">
        <v>4607091384345</v>
      </c>
      <c r="E348" s="314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16"/>
      <c r="O348" s="316"/>
      <c r="P348" s="316"/>
      <c r="Q348" s="317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495</v>
      </c>
      <c r="B349" s="64" t="s">
        <v>496</v>
      </c>
      <c r="C349" s="37">
        <v>4301031256</v>
      </c>
      <c r="D349" s="314">
        <v>4680115883178</v>
      </c>
      <c r="E349" s="314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16"/>
      <c r="O349" s="316"/>
      <c r="P349" s="316"/>
      <c r="Q349" s="317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497</v>
      </c>
      <c r="B350" s="64" t="s">
        <v>498</v>
      </c>
      <c r="C350" s="37">
        <v>4301031172</v>
      </c>
      <c r="D350" s="314">
        <v>4607091389531</v>
      </c>
      <c r="E350" s="314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16"/>
      <c r="O350" s="316"/>
      <c r="P350" s="316"/>
      <c r="Q350" s="317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499</v>
      </c>
      <c r="B351" s="64" t="s">
        <v>500</v>
      </c>
      <c r="C351" s="37">
        <v>4301031255</v>
      </c>
      <c r="D351" s="314">
        <v>4680115883185</v>
      </c>
      <c r="E351" s="314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81" t="s">
        <v>501</v>
      </c>
      <c r="N351" s="316"/>
      <c r="O351" s="316"/>
      <c r="P351" s="316"/>
      <c r="Q351" s="317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8" t="s">
        <v>43</v>
      </c>
      <c r="N352" s="319"/>
      <c r="O352" s="319"/>
      <c r="P352" s="319"/>
      <c r="Q352" s="319"/>
      <c r="R352" s="319"/>
      <c r="S352" s="320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68"/>
      <c r="Y352" s="68"/>
    </row>
    <row r="353" spans="1:52" x14ac:dyDescent="0.2">
      <c r="A353" s="321"/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2"/>
      <c r="M353" s="318" t="s">
        <v>43</v>
      </c>
      <c r="N353" s="319"/>
      <c r="O353" s="319"/>
      <c r="P353" s="319"/>
      <c r="Q353" s="319"/>
      <c r="R353" s="319"/>
      <c r="S353" s="320"/>
      <c r="T353" s="43" t="s">
        <v>0</v>
      </c>
      <c r="U353" s="44">
        <f>IFERROR(SUM(U339:U351),"0")</f>
        <v>0</v>
      </c>
      <c r="V353" s="44">
        <f>IFERROR(SUM(V339:V351),"0")</f>
        <v>0</v>
      </c>
      <c r="W353" s="43"/>
      <c r="X353" s="68"/>
      <c r="Y353" s="68"/>
    </row>
    <row r="354" spans="1:52" ht="14.25" customHeight="1" x14ac:dyDescent="0.25">
      <c r="A354" s="330" t="s">
        <v>79</v>
      </c>
      <c r="B354" s="330"/>
      <c r="C354" s="330"/>
      <c r="D354" s="330"/>
      <c r="E354" s="330"/>
      <c r="F354" s="330"/>
      <c r="G354" s="330"/>
      <c r="H354" s="330"/>
      <c r="I354" s="330"/>
      <c r="J354" s="330"/>
      <c r="K354" s="330"/>
      <c r="L354" s="330"/>
      <c r="M354" s="330"/>
      <c r="N354" s="330"/>
      <c r="O354" s="330"/>
      <c r="P354" s="330"/>
      <c r="Q354" s="330"/>
      <c r="R354" s="330"/>
      <c r="S354" s="330"/>
      <c r="T354" s="330"/>
      <c r="U354" s="330"/>
      <c r="V354" s="330"/>
      <c r="W354" s="330"/>
      <c r="X354" s="67"/>
      <c r="Y354" s="67"/>
    </row>
    <row r="355" spans="1:52" ht="27" customHeight="1" x14ac:dyDescent="0.25">
      <c r="A355" s="64" t="s">
        <v>502</v>
      </c>
      <c r="B355" s="64" t="s">
        <v>503</v>
      </c>
      <c r="C355" s="37">
        <v>4301051258</v>
      </c>
      <c r="D355" s="314">
        <v>4607091389685</v>
      </c>
      <c r="E355" s="314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137</v>
      </c>
      <c r="L355" s="38">
        <v>45</v>
      </c>
      <c r="M355" s="3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16"/>
      <c r="O355" s="316"/>
      <c r="P355" s="316"/>
      <c r="Q355" s="31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4301051431</v>
      </c>
      <c r="D356" s="314">
        <v>4607091389654</v>
      </c>
      <c r="E356" s="314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137</v>
      </c>
      <c r="L356" s="38">
        <v>45</v>
      </c>
      <c r="M356" s="3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16"/>
      <c r="O356" s="316"/>
      <c r="P356" s="316"/>
      <c r="Q356" s="31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506</v>
      </c>
      <c r="B357" s="64" t="s">
        <v>507</v>
      </c>
      <c r="C357" s="37">
        <v>4301051284</v>
      </c>
      <c r="D357" s="314">
        <v>4607091384352</v>
      </c>
      <c r="E357" s="314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137</v>
      </c>
      <c r="L357" s="38">
        <v>45</v>
      </c>
      <c r="M357" s="3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16"/>
      <c r="O357" s="316"/>
      <c r="P357" s="316"/>
      <c r="Q357" s="317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508</v>
      </c>
      <c r="B358" s="64" t="s">
        <v>509</v>
      </c>
      <c r="C358" s="37">
        <v>4301051257</v>
      </c>
      <c r="D358" s="314">
        <v>4607091389661</v>
      </c>
      <c r="E358" s="314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137</v>
      </c>
      <c r="L358" s="38">
        <v>45</v>
      </c>
      <c r="M358" s="3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16"/>
      <c r="O358" s="316"/>
      <c r="P358" s="316"/>
      <c r="Q358" s="317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8" t="s">
        <v>43</v>
      </c>
      <c r="N359" s="319"/>
      <c r="O359" s="319"/>
      <c r="P359" s="319"/>
      <c r="Q359" s="319"/>
      <c r="R359" s="319"/>
      <c r="S359" s="320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x14ac:dyDescent="0.2">
      <c r="A360" s="321"/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2"/>
      <c r="M360" s="318" t="s">
        <v>43</v>
      </c>
      <c r="N360" s="319"/>
      <c r="O360" s="319"/>
      <c r="P360" s="319"/>
      <c r="Q360" s="319"/>
      <c r="R360" s="319"/>
      <c r="S360" s="320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customHeight="1" x14ac:dyDescent="0.25">
      <c r="A361" s="330" t="s">
        <v>211</v>
      </c>
      <c r="B361" s="330"/>
      <c r="C361" s="330"/>
      <c r="D361" s="330"/>
      <c r="E361" s="330"/>
      <c r="F361" s="330"/>
      <c r="G361" s="330"/>
      <c r="H361" s="330"/>
      <c r="I361" s="330"/>
      <c r="J361" s="330"/>
      <c r="K361" s="330"/>
      <c r="L361" s="330"/>
      <c r="M361" s="330"/>
      <c r="N361" s="330"/>
      <c r="O361" s="330"/>
      <c r="P361" s="330"/>
      <c r="Q361" s="330"/>
      <c r="R361" s="330"/>
      <c r="S361" s="330"/>
      <c r="T361" s="330"/>
      <c r="U361" s="330"/>
      <c r="V361" s="330"/>
      <c r="W361" s="330"/>
      <c r="X361" s="67"/>
      <c r="Y361" s="67"/>
    </row>
    <row r="362" spans="1:52" ht="27" customHeight="1" x14ac:dyDescent="0.25">
      <c r="A362" s="64" t="s">
        <v>510</v>
      </c>
      <c r="B362" s="64" t="s">
        <v>511</v>
      </c>
      <c r="C362" s="37">
        <v>4301060352</v>
      </c>
      <c r="D362" s="314">
        <v>4680115881648</v>
      </c>
      <c r="E362" s="314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78</v>
      </c>
      <c r="L362" s="38">
        <v>35</v>
      </c>
      <c r="M362" s="3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16"/>
      <c r="O362" s="316"/>
      <c r="P362" s="316"/>
      <c r="Q362" s="31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8" t="s">
        <v>43</v>
      </c>
      <c r="N363" s="319"/>
      <c r="O363" s="319"/>
      <c r="P363" s="319"/>
      <c r="Q363" s="319"/>
      <c r="R363" s="319"/>
      <c r="S363" s="320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21"/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2"/>
      <c r="M364" s="318" t="s">
        <v>43</v>
      </c>
      <c r="N364" s="319"/>
      <c r="O364" s="319"/>
      <c r="P364" s="319"/>
      <c r="Q364" s="319"/>
      <c r="R364" s="319"/>
      <c r="S364" s="320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30" t="s">
        <v>92</v>
      </c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0"/>
      <c r="N365" s="330"/>
      <c r="O365" s="330"/>
      <c r="P365" s="330"/>
      <c r="Q365" s="330"/>
      <c r="R365" s="330"/>
      <c r="S365" s="330"/>
      <c r="T365" s="330"/>
      <c r="U365" s="330"/>
      <c r="V365" s="330"/>
      <c r="W365" s="330"/>
      <c r="X365" s="67"/>
      <c r="Y365" s="67"/>
    </row>
    <row r="366" spans="1:52" ht="27" customHeight="1" x14ac:dyDescent="0.25">
      <c r="A366" s="64" t="s">
        <v>512</v>
      </c>
      <c r="B366" s="64" t="s">
        <v>513</v>
      </c>
      <c r="C366" s="37">
        <v>4301032042</v>
      </c>
      <c r="D366" s="314">
        <v>4680115883017</v>
      </c>
      <c r="E366" s="314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514</v>
      </c>
      <c r="L366" s="38">
        <v>60</v>
      </c>
      <c r="M366" s="36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16"/>
      <c r="O366" s="316"/>
      <c r="P366" s="316"/>
      <c r="Q366" s="317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515</v>
      </c>
      <c r="B367" s="64" t="s">
        <v>516</v>
      </c>
      <c r="C367" s="37">
        <v>4301032043</v>
      </c>
      <c r="D367" s="314">
        <v>4680115883031</v>
      </c>
      <c r="E367" s="314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37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16"/>
      <c r="O367" s="316"/>
      <c r="P367" s="316"/>
      <c r="Q367" s="317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517</v>
      </c>
      <c r="B368" s="64" t="s">
        <v>518</v>
      </c>
      <c r="C368" s="37">
        <v>4301032041</v>
      </c>
      <c r="D368" s="314">
        <v>4680115883024</v>
      </c>
      <c r="E368" s="314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37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16"/>
      <c r="O368" s="316"/>
      <c r="P368" s="316"/>
      <c r="Q368" s="317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8" t="s">
        <v>43</v>
      </c>
      <c r="N369" s="319"/>
      <c r="O369" s="319"/>
      <c r="P369" s="319"/>
      <c r="Q369" s="319"/>
      <c r="R369" s="319"/>
      <c r="S369" s="320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2"/>
      <c r="M370" s="318" t="s">
        <v>43</v>
      </c>
      <c r="N370" s="319"/>
      <c r="O370" s="319"/>
      <c r="P370" s="319"/>
      <c r="Q370" s="319"/>
      <c r="R370" s="319"/>
      <c r="S370" s="320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30" t="s">
        <v>519</v>
      </c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0"/>
      <c r="N371" s="330"/>
      <c r="O371" s="330"/>
      <c r="P371" s="330"/>
      <c r="Q371" s="330"/>
      <c r="R371" s="330"/>
      <c r="S371" s="330"/>
      <c r="T371" s="330"/>
      <c r="U371" s="330"/>
      <c r="V371" s="330"/>
      <c r="W371" s="330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4301170009</v>
      </c>
      <c r="D372" s="314">
        <v>4680115882997</v>
      </c>
      <c r="E372" s="314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514</v>
      </c>
      <c r="L372" s="38">
        <v>150</v>
      </c>
      <c r="M372" s="367" t="s">
        <v>522</v>
      </c>
      <c r="N372" s="316"/>
      <c r="O372" s="316"/>
      <c r="P372" s="316"/>
      <c r="Q372" s="317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8" t="s">
        <v>43</v>
      </c>
      <c r="N373" s="319"/>
      <c r="O373" s="319"/>
      <c r="P373" s="319"/>
      <c r="Q373" s="319"/>
      <c r="R373" s="319"/>
      <c r="S373" s="320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2"/>
      <c r="M374" s="318" t="s">
        <v>43</v>
      </c>
      <c r="N374" s="319"/>
      <c r="O374" s="319"/>
      <c r="P374" s="319"/>
      <c r="Q374" s="319"/>
      <c r="R374" s="319"/>
      <c r="S374" s="320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29" t="s">
        <v>523</v>
      </c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29"/>
      <c r="N375" s="329"/>
      <c r="O375" s="329"/>
      <c r="P375" s="329"/>
      <c r="Q375" s="329"/>
      <c r="R375" s="329"/>
      <c r="S375" s="329"/>
      <c r="T375" s="329"/>
      <c r="U375" s="329"/>
      <c r="V375" s="329"/>
      <c r="W375" s="329"/>
      <c r="X375" s="66"/>
      <c r="Y375" s="66"/>
    </row>
    <row r="376" spans="1:52" ht="14.25" customHeight="1" x14ac:dyDescent="0.25">
      <c r="A376" s="330" t="s">
        <v>106</v>
      </c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0"/>
      <c r="N376" s="330"/>
      <c r="O376" s="330"/>
      <c r="P376" s="330"/>
      <c r="Q376" s="330"/>
      <c r="R376" s="330"/>
      <c r="S376" s="330"/>
      <c r="T376" s="330"/>
      <c r="U376" s="330"/>
      <c r="V376" s="330"/>
      <c r="W376" s="330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4301020196</v>
      </c>
      <c r="D377" s="314">
        <v>4607091389388</v>
      </c>
      <c r="E377" s="314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137</v>
      </c>
      <c r="L377" s="38">
        <v>35</v>
      </c>
      <c r="M377" s="3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16"/>
      <c r="O377" s="316"/>
      <c r="P377" s="316"/>
      <c r="Q377" s="317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ht="27" customHeight="1" x14ac:dyDescent="0.25">
      <c r="A378" s="64" t="s">
        <v>526</v>
      </c>
      <c r="B378" s="64" t="s">
        <v>527</v>
      </c>
      <c r="C378" s="37">
        <v>4301020185</v>
      </c>
      <c r="D378" s="314">
        <v>4607091389364</v>
      </c>
      <c r="E378" s="314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137</v>
      </c>
      <c r="L378" s="38">
        <v>35</v>
      </c>
      <c r="M378" s="3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16"/>
      <c r="O378" s="316"/>
      <c r="P378" s="316"/>
      <c r="Q378" s="317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8" t="s">
        <v>43</v>
      </c>
      <c r="N379" s="319"/>
      <c r="O379" s="319"/>
      <c r="P379" s="319"/>
      <c r="Q379" s="319"/>
      <c r="R379" s="319"/>
      <c r="S379" s="320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x14ac:dyDescent="0.2">
      <c r="A380" s="321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2"/>
      <c r="M380" s="318" t="s">
        <v>43</v>
      </c>
      <c r="N380" s="319"/>
      <c r="O380" s="319"/>
      <c r="P380" s="319"/>
      <c r="Q380" s="319"/>
      <c r="R380" s="319"/>
      <c r="S380" s="320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customHeight="1" x14ac:dyDescent="0.25">
      <c r="A381" s="330" t="s">
        <v>75</v>
      </c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0"/>
      <c r="M381" s="330"/>
      <c r="N381" s="330"/>
      <c r="O381" s="330"/>
      <c r="P381" s="330"/>
      <c r="Q381" s="330"/>
      <c r="R381" s="330"/>
      <c r="S381" s="330"/>
      <c r="T381" s="330"/>
      <c r="U381" s="330"/>
      <c r="V381" s="330"/>
      <c r="W381" s="330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4301031212</v>
      </c>
      <c r="D382" s="314">
        <v>4607091389739</v>
      </c>
      <c r="E382" s="314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109</v>
      </c>
      <c r="L382" s="38">
        <v>45</v>
      </c>
      <c r="M382" s="3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16"/>
      <c r="O382" s="316"/>
      <c r="P382" s="316"/>
      <c r="Q382" s="317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ref="V382:V388" si="17"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4301031247</v>
      </c>
      <c r="D383" s="314">
        <v>4680115883048</v>
      </c>
      <c r="E383" s="314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78</v>
      </c>
      <c r="L383" s="38">
        <v>40</v>
      </c>
      <c r="M383" s="3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16"/>
      <c r="O383" s="316"/>
      <c r="P383" s="316"/>
      <c r="Q383" s="317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532</v>
      </c>
      <c r="B384" s="64" t="s">
        <v>533</v>
      </c>
      <c r="C384" s="37">
        <v>4301031176</v>
      </c>
      <c r="D384" s="314">
        <v>4607091389425</v>
      </c>
      <c r="E384" s="314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78</v>
      </c>
      <c r="L384" s="38">
        <v>45</v>
      </c>
      <c r="M384" s="3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16"/>
      <c r="O384" s="316"/>
      <c r="P384" s="316"/>
      <c r="Q384" s="317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534</v>
      </c>
      <c r="B385" s="64" t="s">
        <v>535</v>
      </c>
      <c r="C385" s="37">
        <v>4301031215</v>
      </c>
      <c r="D385" s="314">
        <v>4680115882911</v>
      </c>
      <c r="E385" s="314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78</v>
      </c>
      <c r="L385" s="38">
        <v>40</v>
      </c>
      <c r="M385" s="360" t="s">
        <v>536</v>
      </c>
      <c r="N385" s="316"/>
      <c r="O385" s="316"/>
      <c r="P385" s="316"/>
      <c r="Q385" s="31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4301031167</v>
      </c>
      <c r="D386" s="314">
        <v>4680115880771</v>
      </c>
      <c r="E386" s="314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78</v>
      </c>
      <c r="L386" s="38">
        <v>45</v>
      </c>
      <c r="M386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16"/>
      <c r="O386" s="316"/>
      <c r="P386" s="316"/>
      <c r="Q386" s="31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539</v>
      </c>
      <c r="B387" s="64" t="s">
        <v>540</v>
      </c>
      <c r="C387" s="37">
        <v>4301031173</v>
      </c>
      <c r="D387" s="314">
        <v>4607091389500</v>
      </c>
      <c r="E387" s="314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3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16"/>
      <c r="O387" s="316"/>
      <c r="P387" s="316"/>
      <c r="Q387" s="31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541</v>
      </c>
      <c r="B388" s="64" t="s">
        <v>542</v>
      </c>
      <c r="C388" s="37">
        <v>4301031103</v>
      </c>
      <c r="D388" s="314">
        <v>4680115881983</v>
      </c>
      <c r="E388" s="314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78</v>
      </c>
      <c r="L388" s="38">
        <v>40</v>
      </c>
      <c r="M388" s="3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16"/>
      <c r="O388" s="316"/>
      <c r="P388" s="316"/>
      <c r="Q388" s="31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8" t="s">
        <v>43</v>
      </c>
      <c r="N389" s="319"/>
      <c r="O389" s="319"/>
      <c r="P389" s="319"/>
      <c r="Q389" s="319"/>
      <c r="R389" s="319"/>
      <c r="S389" s="320"/>
      <c r="T389" s="43" t="s">
        <v>42</v>
      </c>
      <c r="U389" s="44">
        <f>IFERROR(U382/H382,"0")+IFERROR(U383/H383,"0")+IFERROR(U384/H384,"0")+IFERROR(U385/H385,"0")+IFERROR(U386/H386,"0")+IFERROR(U387/H387,"0")+IFERROR(U388/H388,"0")</f>
        <v>0</v>
      </c>
      <c r="V389" s="44">
        <f>IFERROR(V382/H382,"0")+IFERROR(V383/H383,"0")+IFERROR(V384/H384,"0")+IFERROR(V385/H385,"0")+IFERROR(V386/H386,"0")+IFERROR(V387/H387,"0")+IFERROR(V388/H388,"0")</f>
        <v>0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52" x14ac:dyDescent="0.2">
      <c r="A390" s="321"/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2"/>
      <c r="M390" s="318" t="s">
        <v>43</v>
      </c>
      <c r="N390" s="319"/>
      <c r="O390" s="319"/>
      <c r="P390" s="319"/>
      <c r="Q390" s="319"/>
      <c r="R390" s="319"/>
      <c r="S390" s="320"/>
      <c r="T390" s="43" t="s">
        <v>0</v>
      </c>
      <c r="U390" s="44">
        <f>IFERROR(SUM(U382:U388),"0")</f>
        <v>0</v>
      </c>
      <c r="V390" s="44">
        <f>IFERROR(SUM(V382:V388),"0")</f>
        <v>0</v>
      </c>
      <c r="W390" s="43"/>
      <c r="X390" s="68"/>
      <c r="Y390" s="68"/>
    </row>
    <row r="391" spans="1:52" ht="14.25" customHeight="1" x14ac:dyDescent="0.25">
      <c r="A391" s="330" t="s">
        <v>92</v>
      </c>
      <c r="B391" s="330"/>
      <c r="C391" s="330"/>
      <c r="D391" s="330"/>
      <c r="E391" s="330"/>
      <c r="F391" s="330"/>
      <c r="G391" s="330"/>
      <c r="H391" s="330"/>
      <c r="I391" s="330"/>
      <c r="J391" s="330"/>
      <c r="K391" s="330"/>
      <c r="L391" s="330"/>
      <c r="M391" s="330"/>
      <c r="N391" s="330"/>
      <c r="O391" s="330"/>
      <c r="P391" s="330"/>
      <c r="Q391" s="330"/>
      <c r="R391" s="330"/>
      <c r="S391" s="330"/>
      <c r="T391" s="330"/>
      <c r="U391" s="330"/>
      <c r="V391" s="330"/>
      <c r="W391" s="330"/>
      <c r="X391" s="67"/>
      <c r="Y391" s="67"/>
    </row>
    <row r="392" spans="1:52" ht="27" customHeight="1" x14ac:dyDescent="0.25">
      <c r="A392" s="64" t="s">
        <v>543</v>
      </c>
      <c r="B392" s="64" t="s">
        <v>544</v>
      </c>
      <c r="C392" s="37">
        <v>4301032044</v>
      </c>
      <c r="D392" s="314">
        <v>4680115883000</v>
      </c>
      <c r="E392" s="314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514</v>
      </c>
      <c r="L392" s="38">
        <v>60</v>
      </c>
      <c r="M392" s="35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16"/>
      <c r="O392" s="316"/>
      <c r="P392" s="316"/>
      <c r="Q392" s="317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8" t="s">
        <v>43</v>
      </c>
      <c r="N393" s="319"/>
      <c r="O393" s="319"/>
      <c r="P393" s="319"/>
      <c r="Q393" s="319"/>
      <c r="R393" s="319"/>
      <c r="S393" s="320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21"/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2"/>
      <c r="M394" s="318" t="s">
        <v>43</v>
      </c>
      <c r="N394" s="319"/>
      <c r="O394" s="319"/>
      <c r="P394" s="319"/>
      <c r="Q394" s="319"/>
      <c r="R394" s="319"/>
      <c r="S394" s="320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30" t="s">
        <v>519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67"/>
      <c r="Y395" s="67"/>
    </row>
    <row r="396" spans="1:52" ht="27" customHeight="1" x14ac:dyDescent="0.25">
      <c r="A396" s="64" t="s">
        <v>545</v>
      </c>
      <c r="B396" s="64" t="s">
        <v>546</v>
      </c>
      <c r="C396" s="37">
        <v>4301170008</v>
      </c>
      <c r="D396" s="314">
        <v>4680115882980</v>
      </c>
      <c r="E396" s="314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514</v>
      </c>
      <c r="L396" s="38">
        <v>150</v>
      </c>
      <c r="M396" s="35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16"/>
      <c r="O396" s="316"/>
      <c r="P396" s="316"/>
      <c r="Q396" s="317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8" t="s">
        <v>43</v>
      </c>
      <c r="N397" s="319"/>
      <c r="O397" s="319"/>
      <c r="P397" s="319"/>
      <c r="Q397" s="319"/>
      <c r="R397" s="319"/>
      <c r="S397" s="320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21"/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2"/>
      <c r="M398" s="318" t="s">
        <v>43</v>
      </c>
      <c r="N398" s="319"/>
      <c r="O398" s="319"/>
      <c r="P398" s="319"/>
      <c r="Q398" s="319"/>
      <c r="R398" s="319"/>
      <c r="S398" s="320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35" t="s">
        <v>547</v>
      </c>
      <c r="B399" s="335"/>
      <c r="C399" s="335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55"/>
      <c r="Y399" s="55"/>
    </row>
    <row r="400" spans="1:52" ht="16.5" customHeight="1" x14ac:dyDescent="0.25">
      <c r="A400" s="329" t="s">
        <v>547</v>
      </c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29"/>
      <c r="N400" s="329"/>
      <c r="O400" s="329"/>
      <c r="P400" s="329"/>
      <c r="Q400" s="329"/>
      <c r="R400" s="329"/>
      <c r="S400" s="329"/>
      <c r="T400" s="329"/>
      <c r="U400" s="329"/>
      <c r="V400" s="329"/>
      <c r="W400" s="329"/>
      <c r="X400" s="66"/>
      <c r="Y400" s="66"/>
    </row>
    <row r="401" spans="1:52" ht="14.25" customHeight="1" x14ac:dyDescent="0.25">
      <c r="A401" s="330" t="s">
        <v>113</v>
      </c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0"/>
      <c r="M401" s="330"/>
      <c r="N401" s="330"/>
      <c r="O401" s="330"/>
      <c r="P401" s="330"/>
      <c r="Q401" s="330"/>
      <c r="R401" s="330"/>
      <c r="S401" s="330"/>
      <c r="T401" s="330"/>
      <c r="U401" s="330"/>
      <c r="V401" s="330"/>
      <c r="W401" s="330"/>
      <c r="X401" s="67"/>
      <c r="Y401" s="67"/>
    </row>
    <row r="402" spans="1:52" ht="27" customHeight="1" x14ac:dyDescent="0.25">
      <c r="A402" s="64" t="s">
        <v>548</v>
      </c>
      <c r="B402" s="64" t="s">
        <v>549</v>
      </c>
      <c r="C402" s="37">
        <v>4301011371</v>
      </c>
      <c r="D402" s="314">
        <v>4607091389067</v>
      </c>
      <c r="E402" s="31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137</v>
      </c>
      <c r="L402" s="38">
        <v>55</v>
      </c>
      <c r="M402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16"/>
      <c r="O402" s="316"/>
      <c r="P402" s="316"/>
      <c r="Q402" s="317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ref="V402:V410" si="18"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550</v>
      </c>
      <c r="B403" s="64" t="s">
        <v>551</v>
      </c>
      <c r="C403" s="37">
        <v>4301011363</v>
      </c>
      <c r="D403" s="314">
        <v>4607091383522</v>
      </c>
      <c r="E403" s="31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55</v>
      </c>
      <c r="M403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16"/>
      <c r="O403" s="316"/>
      <c r="P403" s="316"/>
      <c r="Q403" s="31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552</v>
      </c>
      <c r="B404" s="64" t="s">
        <v>553</v>
      </c>
      <c r="C404" s="37">
        <v>4301011431</v>
      </c>
      <c r="D404" s="314">
        <v>4607091384437</v>
      </c>
      <c r="E404" s="31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50</v>
      </c>
      <c r="M404" s="3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16"/>
      <c r="O404" s="316"/>
      <c r="P404" s="316"/>
      <c r="Q404" s="31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554</v>
      </c>
      <c r="B405" s="64" t="s">
        <v>555</v>
      </c>
      <c r="C405" s="37">
        <v>4301011365</v>
      </c>
      <c r="D405" s="314">
        <v>4607091389104</v>
      </c>
      <c r="E405" s="31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55</v>
      </c>
      <c r="M405" s="3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16"/>
      <c r="O405" s="316"/>
      <c r="P405" s="316"/>
      <c r="Q405" s="317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556</v>
      </c>
      <c r="B406" s="64" t="s">
        <v>557</v>
      </c>
      <c r="C406" s="37">
        <v>4301011367</v>
      </c>
      <c r="D406" s="314">
        <v>4680115880603</v>
      </c>
      <c r="E406" s="314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35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16"/>
      <c r="O406" s="316"/>
      <c r="P406" s="316"/>
      <c r="Q406" s="31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558</v>
      </c>
      <c r="B407" s="64" t="s">
        <v>559</v>
      </c>
      <c r="C407" s="37">
        <v>4301011168</v>
      </c>
      <c r="D407" s="314">
        <v>4607091389999</v>
      </c>
      <c r="E407" s="31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34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16"/>
      <c r="O407" s="316"/>
      <c r="P407" s="316"/>
      <c r="Q407" s="31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560</v>
      </c>
      <c r="B408" s="64" t="s">
        <v>561</v>
      </c>
      <c r="C408" s="37">
        <v>4301011372</v>
      </c>
      <c r="D408" s="314">
        <v>4680115882782</v>
      </c>
      <c r="E408" s="314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50</v>
      </c>
      <c r="M408" s="34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16"/>
      <c r="O408" s="316"/>
      <c r="P408" s="316"/>
      <c r="Q408" s="31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562</v>
      </c>
      <c r="B409" s="64" t="s">
        <v>563</v>
      </c>
      <c r="C409" s="37">
        <v>4301011190</v>
      </c>
      <c r="D409" s="314">
        <v>4607091389098</v>
      </c>
      <c r="E409" s="314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137</v>
      </c>
      <c r="L409" s="38">
        <v>50</v>
      </c>
      <c r="M409" s="3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16"/>
      <c r="O409" s="316"/>
      <c r="P409" s="316"/>
      <c r="Q409" s="31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564</v>
      </c>
      <c r="B410" s="64" t="s">
        <v>565</v>
      </c>
      <c r="C410" s="37">
        <v>4301011366</v>
      </c>
      <c r="D410" s="314">
        <v>4607091389982</v>
      </c>
      <c r="E410" s="314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35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16"/>
      <c r="O410" s="316"/>
      <c r="P410" s="316"/>
      <c r="Q410" s="31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8" t="s">
        <v>43</v>
      </c>
      <c r="N411" s="319"/>
      <c r="O411" s="319"/>
      <c r="P411" s="319"/>
      <c r="Q411" s="319"/>
      <c r="R411" s="319"/>
      <c r="S411" s="320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0</v>
      </c>
      <c r="V411" s="44">
        <f>IFERROR(V402/H402,"0")+IFERROR(V403/H403,"0")+IFERROR(V404/H404,"0")+IFERROR(V405/H405,"0")+IFERROR(V406/H406,"0")+IFERROR(V407/H407,"0")+IFERROR(V408/H408,"0")+IFERROR(V409/H409,"0")+IFERROR(V410/H410,"0")</f>
        <v>0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68"/>
      <c r="Y411" s="68"/>
    </row>
    <row r="412" spans="1:52" x14ac:dyDescent="0.2">
      <c r="A412" s="321"/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2"/>
      <c r="M412" s="318" t="s">
        <v>43</v>
      </c>
      <c r="N412" s="319"/>
      <c r="O412" s="319"/>
      <c r="P412" s="319"/>
      <c r="Q412" s="319"/>
      <c r="R412" s="319"/>
      <c r="S412" s="320"/>
      <c r="T412" s="43" t="s">
        <v>0</v>
      </c>
      <c r="U412" s="44">
        <f>IFERROR(SUM(U402:U410),"0")</f>
        <v>0</v>
      </c>
      <c r="V412" s="44">
        <f>IFERROR(SUM(V402:V410),"0")</f>
        <v>0</v>
      </c>
      <c r="W412" s="43"/>
      <c r="X412" s="68"/>
      <c r="Y412" s="68"/>
    </row>
    <row r="413" spans="1:52" ht="14.25" customHeight="1" x14ac:dyDescent="0.25">
      <c r="A413" s="330" t="s">
        <v>106</v>
      </c>
      <c r="B413" s="330"/>
      <c r="C413" s="330"/>
      <c r="D413" s="330"/>
      <c r="E413" s="330"/>
      <c r="F413" s="330"/>
      <c r="G413" s="330"/>
      <c r="H413" s="330"/>
      <c r="I413" s="330"/>
      <c r="J413" s="330"/>
      <c r="K413" s="330"/>
      <c r="L413" s="330"/>
      <c r="M413" s="330"/>
      <c r="N413" s="330"/>
      <c r="O413" s="330"/>
      <c r="P413" s="330"/>
      <c r="Q413" s="330"/>
      <c r="R413" s="330"/>
      <c r="S413" s="330"/>
      <c r="T413" s="330"/>
      <c r="U413" s="330"/>
      <c r="V413" s="330"/>
      <c r="W413" s="330"/>
      <c r="X413" s="67"/>
      <c r="Y413" s="67"/>
    </row>
    <row r="414" spans="1:52" ht="16.5" customHeight="1" x14ac:dyDescent="0.25">
      <c r="A414" s="64" t="s">
        <v>566</v>
      </c>
      <c r="B414" s="64" t="s">
        <v>567</v>
      </c>
      <c r="C414" s="37">
        <v>4301020222</v>
      </c>
      <c r="D414" s="314">
        <v>4607091388930</v>
      </c>
      <c r="E414" s="314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109</v>
      </c>
      <c r="L414" s="38">
        <v>55</v>
      </c>
      <c r="M414" s="3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16"/>
      <c r="O414" s="316"/>
      <c r="P414" s="316"/>
      <c r="Q414" s="317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IFERROR(IF(V414=0,"",ROUNDUP(V414/H414,0)*0.01196),"")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16.5" customHeight="1" x14ac:dyDescent="0.25">
      <c r="A415" s="64" t="s">
        <v>568</v>
      </c>
      <c r="B415" s="64" t="s">
        <v>569</v>
      </c>
      <c r="C415" s="37">
        <v>4301020206</v>
      </c>
      <c r="D415" s="314">
        <v>4680115880054</v>
      </c>
      <c r="E415" s="314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3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16"/>
      <c r="O415" s="316"/>
      <c r="P415" s="316"/>
      <c r="Q415" s="31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8" t="s">
        <v>43</v>
      </c>
      <c r="N416" s="319"/>
      <c r="O416" s="319"/>
      <c r="P416" s="319"/>
      <c r="Q416" s="319"/>
      <c r="R416" s="319"/>
      <c r="S416" s="320"/>
      <c r="T416" s="43" t="s">
        <v>42</v>
      </c>
      <c r="U416" s="44">
        <f>IFERROR(U414/H414,"0")+IFERROR(U415/H415,"0")</f>
        <v>0</v>
      </c>
      <c r="V416" s="44">
        <f>IFERROR(V414/H414,"0")+IFERROR(V415/H415,"0")</f>
        <v>0</v>
      </c>
      <c r="W416" s="44">
        <f>IFERROR(IF(W414="",0,W414),"0")+IFERROR(IF(W415="",0,W415),"0")</f>
        <v>0</v>
      </c>
      <c r="X416" s="68"/>
      <c r="Y416" s="68"/>
    </row>
    <row r="417" spans="1:52" x14ac:dyDescent="0.2">
      <c r="A417" s="321"/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2"/>
      <c r="M417" s="318" t="s">
        <v>43</v>
      </c>
      <c r="N417" s="319"/>
      <c r="O417" s="319"/>
      <c r="P417" s="319"/>
      <c r="Q417" s="319"/>
      <c r="R417" s="319"/>
      <c r="S417" s="320"/>
      <c r="T417" s="43" t="s">
        <v>0</v>
      </c>
      <c r="U417" s="44">
        <f>IFERROR(SUM(U414:U415),"0")</f>
        <v>0</v>
      </c>
      <c r="V417" s="44">
        <f>IFERROR(SUM(V414:V415),"0")</f>
        <v>0</v>
      </c>
      <c r="W417" s="43"/>
      <c r="X417" s="68"/>
      <c r="Y417" s="68"/>
    </row>
    <row r="418" spans="1:52" ht="14.25" customHeight="1" x14ac:dyDescent="0.25">
      <c r="A418" s="330" t="s">
        <v>75</v>
      </c>
      <c r="B418" s="330"/>
      <c r="C418" s="330"/>
      <c r="D418" s="330"/>
      <c r="E418" s="330"/>
      <c r="F418" s="330"/>
      <c r="G418" s="330"/>
      <c r="H418" s="330"/>
      <c r="I418" s="330"/>
      <c r="J418" s="330"/>
      <c r="K418" s="330"/>
      <c r="L418" s="330"/>
      <c r="M418" s="330"/>
      <c r="N418" s="330"/>
      <c r="O418" s="330"/>
      <c r="P418" s="330"/>
      <c r="Q418" s="330"/>
      <c r="R418" s="330"/>
      <c r="S418" s="330"/>
      <c r="T418" s="330"/>
      <c r="U418" s="330"/>
      <c r="V418" s="330"/>
      <c r="W418" s="330"/>
      <c r="X418" s="67"/>
      <c r="Y418" s="67"/>
    </row>
    <row r="419" spans="1:52" ht="27" customHeight="1" x14ac:dyDescent="0.25">
      <c r="A419" s="64" t="s">
        <v>570</v>
      </c>
      <c r="B419" s="64" t="s">
        <v>571</v>
      </c>
      <c r="C419" s="37">
        <v>4301031252</v>
      </c>
      <c r="D419" s="314">
        <v>4680115883116</v>
      </c>
      <c r="E419" s="314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60</v>
      </c>
      <c r="M419" s="3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16"/>
      <c r="O419" s="316"/>
      <c r="P419" s="316"/>
      <c r="Q419" s="317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ref="V419:V424" si="19"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572</v>
      </c>
      <c r="B420" s="64" t="s">
        <v>573</v>
      </c>
      <c r="C420" s="37">
        <v>4301031248</v>
      </c>
      <c r="D420" s="314">
        <v>4680115883093</v>
      </c>
      <c r="E420" s="314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3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16"/>
      <c r="O420" s="316"/>
      <c r="P420" s="316"/>
      <c r="Q420" s="317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574</v>
      </c>
      <c r="B421" s="64" t="s">
        <v>575</v>
      </c>
      <c r="C421" s="37">
        <v>4301031250</v>
      </c>
      <c r="D421" s="314">
        <v>4680115883109</v>
      </c>
      <c r="E421" s="314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3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16"/>
      <c r="O421" s="316"/>
      <c r="P421" s="316"/>
      <c r="Q421" s="317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576</v>
      </c>
      <c r="B422" s="64" t="s">
        <v>577</v>
      </c>
      <c r="C422" s="37">
        <v>4301031249</v>
      </c>
      <c r="D422" s="314">
        <v>4680115882072</v>
      </c>
      <c r="E422" s="314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109</v>
      </c>
      <c r="L422" s="38">
        <v>60</v>
      </c>
      <c r="M422" s="344" t="s">
        <v>578</v>
      </c>
      <c r="N422" s="316"/>
      <c r="O422" s="316"/>
      <c r="P422" s="316"/>
      <c r="Q422" s="317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4301031251</v>
      </c>
      <c r="D423" s="314">
        <v>4680115882102</v>
      </c>
      <c r="E423" s="314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345" t="s">
        <v>581</v>
      </c>
      <c r="N423" s="316"/>
      <c r="O423" s="316"/>
      <c r="P423" s="316"/>
      <c r="Q423" s="317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4301031253</v>
      </c>
      <c r="D424" s="314">
        <v>4680115882096</v>
      </c>
      <c r="E424" s="314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338" t="s">
        <v>584</v>
      </c>
      <c r="N424" s="316"/>
      <c r="O424" s="316"/>
      <c r="P424" s="316"/>
      <c r="Q424" s="317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8" t="s">
        <v>43</v>
      </c>
      <c r="N425" s="319"/>
      <c r="O425" s="319"/>
      <c r="P425" s="319"/>
      <c r="Q425" s="319"/>
      <c r="R425" s="319"/>
      <c r="S425" s="320"/>
      <c r="T425" s="43" t="s">
        <v>42</v>
      </c>
      <c r="U425" s="44">
        <f>IFERROR(U419/H419,"0")+IFERROR(U420/H420,"0")+IFERROR(U421/H421,"0")+IFERROR(U422/H422,"0")+IFERROR(U423/H423,"0")+IFERROR(U424/H424,"0")</f>
        <v>0</v>
      </c>
      <c r="V425" s="44">
        <f>IFERROR(V419/H419,"0")+IFERROR(V420/H420,"0")+IFERROR(V421/H421,"0")+IFERROR(V422/H422,"0")+IFERROR(V423/H423,"0")+IFERROR(V424/H424,"0")</f>
        <v>0</v>
      </c>
      <c r="W425" s="44">
        <f>IFERROR(IF(W419="",0,W419),"0")+IFERROR(IF(W420="",0,W420),"0")+IFERROR(IF(W421="",0,W421),"0")+IFERROR(IF(W422="",0,W422),"0")+IFERROR(IF(W423="",0,W423),"0")+IFERROR(IF(W424="",0,W424),"0")</f>
        <v>0</v>
      </c>
      <c r="X425" s="68"/>
      <c r="Y425" s="68"/>
    </row>
    <row r="426" spans="1:52" x14ac:dyDescent="0.2">
      <c r="A426" s="321"/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2"/>
      <c r="M426" s="318" t="s">
        <v>43</v>
      </c>
      <c r="N426" s="319"/>
      <c r="O426" s="319"/>
      <c r="P426" s="319"/>
      <c r="Q426" s="319"/>
      <c r="R426" s="319"/>
      <c r="S426" s="320"/>
      <c r="T426" s="43" t="s">
        <v>0</v>
      </c>
      <c r="U426" s="44">
        <f>IFERROR(SUM(U419:U424),"0")</f>
        <v>0</v>
      </c>
      <c r="V426" s="44">
        <f>IFERROR(SUM(V419:V424),"0")</f>
        <v>0</v>
      </c>
      <c r="W426" s="43"/>
      <c r="X426" s="68"/>
      <c r="Y426" s="68"/>
    </row>
    <row r="427" spans="1:52" ht="14.25" customHeight="1" x14ac:dyDescent="0.25">
      <c r="A427" s="330" t="s">
        <v>79</v>
      </c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0"/>
      <c r="N427" s="330"/>
      <c r="O427" s="330"/>
      <c r="P427" s="330"/>
      <c r="Q427" s="330"/>
      <c r="R427" s="330"/>
      <c r="S427" s="330"/>
      <c r="T427" s="330"/>
      <c r="U427" s="330"/>
      <c r="V427" s="330"/>
      <c r="W427" s="330"/>
      <c r="X427" s="67"/>
      <c r="Y427" s="67"/>
    </row>
    <row r="428" spans="1:52" ht="16.5" customHeight="1" x14ac:dyDescent="0.25">
      <c r="A428" s="64" t="s">
        <v>585</v>
      </c>
      <c r="B428" s="64" t="s">
        <v>586</v>
      </c>
      <c r="C428" s="37">
        <v>4301051230</v>
      </c>
      <c r="D428" s="314">
        <v>4607091383409</v>
      </c>
      <c r="E428" s="314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3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16"/>
      <c r="O428" s="316"/>
      <c r="P428" s="316"/>
      <c r="Q428" s="31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16.5" customHeight="1" x14ac:dyDescent="0.25">
      <c r="A429" s="64" t="s">
        <v>587</v>
      </c>
      <c r="B429" s="64" t="s">
        <v>588</v>
      </c>
      <c r="C429" s="37">
        <v>4301051231</v>
      </c>
      <c r="D429" s="314">
        <v>4607091383416</v>
      </c>
      <c r="E429" s="314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16"/>
      <c r="O429" s="316"/>
      <c r="P429" s="316"/>
      <c r="Q429" s="317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8" t="s">
        <v>43</v>
      </c>
      <c r="N430" s="319"/>
      <c r="O430" s="319"/>
      <c r="P430" s="319"/>
      <c r="Q430" s="319"/>
      <c r="R430" s="319"/>
      <c r="S430" s="320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21"/>
      <c r="B431" s="321"/>
      <c r="C431" s="321"/>
      <c r="D431" s="321"/>
      <c r="E431" s="321"/>
      <c r="F431" s="321"/>
      <c r="G431" s="321"/>
      <c r="H431" s="321"/>
      <c r="I431" s="321"/>
      <c r="J431" s="321"/>
      <c r="K431" s="321"/>
      <c r="L431" s="322"/>
      <c r="M431" s="318" t="s">
        <v>43</v>
      </c>
      <c r="N431" s="319"/>
      <c r="O431" s="319"/>
      <c r="P431" s="319"/>
      <c r="Q431" s="319"/>
      <c r="R431" s="319"/>
      <c r="S431" s="320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35" t="s">
        <v>589</v>
      </c>
      <c r="B432" s="335"/>
      <c r="C432" s="335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55"/>
      <c r="Y432" s="55"/>
    </row>
    <row r="433" spans="1:52" ht="16.5" customHeight="1" x14ac:dyDescent="0.25">
      <c r="A433" s="329" t="s">
        <v>590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66"/>
      <c r="Y433" s="66"/>
    </row>
    <row r="434" spans="1:52" ht="14.25" customHeight="1" x14ac:dyDescent="0.25">
      <c r="A434" s="330" t="s">
        <v>113</v>
      </c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0"/>
      <c r="M434" s="330"/>
      <c r="N434" s="330"/>
      <c r="O434" s="330"/>
      <c r="P434" s="330"/>
      <c r="Q434" s="330"/>
      <c r="R434" s="330"/>
      <c r="S434" s="330"/>
      <c r="T434" s="330"/>
      <c r="U434" s="330"/>
      <c r="V434" s="330"/>
      <c r="W434" s="330"/>
      <c r="X434" s="67"/>
      <c r="Y434" s="67"/>
    </row>
    <row r="435" spans="1:52" ht="27" customHeight="1" x14ac:dyDescent="0.25">
      <c r="A435" s="64" t="s">
        <v>591</v>
      </c>
      <c r="B435" s="64" t="s">
        <v>592</v>
      </c>
      <c r="C435" s="37">
        <v>4301011434</v>
      </c>
      <c r="D435" s="314">
        <v>4680115881099</v>
      </c>
      <c r="E435" s="314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33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16"/>
      <c r="O435" s="316"/>
      <c r="P435" s="316"/>
      <c r="Q435" s="317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t="27" customHeight="1" x14ac:dyDescent="0.25">
      <c r="A436" s="64" t="s">
        <v>593</v>
      </c>
      <c r="B436" s="64" t="s">
        <v>594</v>
      </c>
      <c r="C436" s="37">
        <v>4301011435</v>
      </c>
      <c r="D436" s="314">
        <v>4680115881150</v>
      </c>
      <c r="E436" s="314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33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16"/>
      <c r="O436" s="316"/>
      <c r="P436" s="316"/>
      <c r="Q436" s="317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8" t="s">
        <v>43</v>
      </c>
      <c r="N437" s="319"/>
      <c r="O437" s="319"/>
      <c r="P437" s="319"/>
      <c r="Q437" s="319"/>
      <c r="R437" s="319"/>
      <c r="S437" s="320"/>
      <c r="T437" s="43" t="s">
        <v>42</v>
      </c>
      <c r="U437" s="44">
        <f>IFERROR(U435/H435,"0")+IFERROR(U436/H436,"0")</f>
        <v>0</v>
      </c>
      <c r="V437" s="44">
        <f>IFERROR(V435/H435,"0")+IFERROR(V436/H436,"0")</f>
        <v>0</v>
      </c>
      <c r="W437" s="44">
        <f>IFERROR(IF(W435="",0,W435),"0")+IFERROR(IF(W436="",0,W436),"0")</f>
        <v>0</v>
      </c>
      <c r="X437" s="68"/>
      <c r="Y437" s="68"/>
    </row>
    <row r="438" spans="1:52" x14ac:dyDescent="0.2">
      <c r="A438" s="321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2"/>
      <c r="M438" s="318" t="s">
        <v>43</v>
      </c>
      <c r="N438" s="319"/>
      <c r="O438" s="319"/>
      <c r="P438" s="319"/>
      <c r="Q438" s="319"/>
      <c r="R438" s="319"/>
      <c r="S438" s="320"/>
      <c r="T438" s="43" t="s">
        <v>0</v>
      </c>
      <c r="U438" s="44">
        <f>IFERROR(SUM(U435:U436),"0")</f>
        <v>0</v>
      </c>
      <c r="V438" s="44">
        <f>IFERROR(SUM(V435:V436),"0")</f>
        <v>0</v>
      </c>
      <c r="W438" s="43"/>
      <c r="X438" s="68"/>
      <c r="Y438" s="68"/>
    </row>
    <row r="439" spans="1:52" ht="14.25" customHeight="1" x14ac:dyDescent="0.25">
      <c r="A439" s="330" t="s">
        <v>106</v>
      </c>
      <c r="B439" s="330"/>
      <c r="C439" s="330"/>
      <c r="D439" s="330"/>
      <c r="E439" s="330"/>
      <c r="F439" s="330"/>
      <c r="G439" s="330"/>
      <c r="H439" s="330"/>
      <c r="I439" s="330"/>
      <c r="J439" s="330"/>
      <c r="K439" s="330"/>
      <c r="L439" s="330"/>
      <c r="M439" s="330"/>
      <c r="N439" s="330"/>
      <c r="O439" s="330"/>
      <c r="P439" s="330"/>
      <c r="Q439" s="330"/>
      <c r="R439" s="330"/>
      <c r="S439" s="330"/>
      <c r="T439" s="330"/>
      <c r="U439" s="330"/>
      <c r="V439" s="330"/>
      <c r="W439" s="330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4301020231</v>
      </c>
      <c r="D440" s="314">
        <v>4680115881129</v>
      </c>
      <c r="E440" s="314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33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16"/>
      <c r="O440" s="316"/>
      <c r="P440" s="316"/>
      <c r="Q440" s="317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16.5" customHeight="1" x14ac:dyDescent="0.25">
      <c r="A441" s="64" t="s">
        <v>597</v>
      </c>
      <c r="B441" s="64" t="s">
        <v>598</v>
      </c>
      <c r="C441" s="37">
        <v>4301020230</v>
      </c>
      <c r="D441" s="314">
        <v>4680115881112</v>
      </c>
      <c r="E441" s="314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16"/>
      <c r="O441" s="316"/>
      <c r="P441" s="316"/>
      <c r="Q441" s="317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8" t="s">
        <v>43</v>
      </c>
      <c r="N442" s="319"/>
      <c r="O442" s="319"/>
      <c r="P442" s="319"/>
      <c r="Q442" s="319"/>
      <c r="R442" s="319"/>
      <c r="S442" s="320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21"/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2"/>
      <c r="M443" s="318" t="s">
        <v>43</v>
      </c>
      <c r="N443" s="319"/>
      <c r="O443" s="319"/>
      <c r="P443" s="319"/>
      <c r="Q443" s="319"/>
      <c r="R443" s="319"/>
      <c r="S443" s="320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30" t="s">
        <v>75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4301031192</v>
      </c>
      <c r="D445" s="314">
        <v>4680115881167</v>
      </c>
      <c r="E445" s="314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33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16"/>
      <c r="O445" s="316"/>
      <c r="P445" s="316"/>
      <c r="Q445" s="317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ht="27" customHeight="1" x14ac:dyDescent="0.25">
      <c r="A446" s="64" t="s">
        <v>601</v>
      </c>
      <c r="B446" s="64" t="s">
        <v>602</v>
      </c>
      <c r="C446" s="37">
        <v>4301031193</v>
      </c>
      <c r="D446" s="314">
        <v>4680115881136</v>
      </c>
      <c r="E446" s="314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33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16"/>
      <c r="O446" s="316"/>
      <c r="P446" s="316"/>
      <c r="Q446" s="317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8" t="s">
        <v>43</v>
      </c>
      <c r="N447" s="319"/>
      <c r="O447" s="319"/>
      <c r="P447" s="319"/>
      <c r="Q447" s="319"/>
      <c r="R447" s="319"/>
      <c r="S447" s="320"/>
      <c r="T447" s="43" t="s">
        <v>42</v>
      </c>
      <c r="U447" s="44">
        <f>IFERROR(U445/H445,"0")+IFERROR(U446/H446,"0")</f>
        <v>0</v>
      </c>
      <c r="V447" s="44">
        <f>IFERROR(V445/H445,"0")+IFERROR(V446/H446,"0")</f>
        <v>0</v>
      </c>
      <c r="W447" s="44">
        <f>IFERROR(IF(W445="",0,W445),"0")+IFERROR(IF(W446="",0,W446),"0")</f>
        <v>0</v>
      </c>
      <c r="X447" s="68"/>
      <c r="Y447" s="68"/>
    </row>
    <row r="448" spans="1:52" x14ac:dyDescent="0.2">
      <c r="A448" s="321"/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2"/>
      <c r="M448" s="318" t="s">
        <v>43</v>
      </c>
      <c r="N448" s="319"/>
      <c r="O448" s="319"/>
      <c r="P448" s="319"/>
      <c r="Q448" s="319"/>
      <c r="R448" s="319"/>
      <c r="S448" s="320"/>
      <c r="T448" s="43" t="s">
        <v>0</v>
      </c>
      <c r="U448" s="44">
        <f>IFERROR(SUM(U445:U446),"0")</f>
        <v>0</v>
      </c>
      <c r="V448" s="44">
        <f>IFERROR(SUM(V445:V446),"0")</f>
        <v>0</v>
      </c>
      <c r="W448" s="43"/>
      <c r="X448" s="68"/>
      <c r="Y448" s="68"/>
    </row>
    <row r="449" spans="1:52" ht="14.25" customHeight="1" x14ac:dyDescent="0.25">
      <c r="A449" s="330" t="s">
        <v>79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67"/>
      <c r="Y449" s="67"/>
    </row>
    <row r="450" spans="1:52" ht="27" customHeight="1" x14ac:dyDescent="0.25">
      <c r="A450" s="64" t="s">
        <v>603</v>
      </c>
      <c r="B450" s="64" t="s">
        <v>604</v>
      </c>
      <c r="C450" s="37">
        <v>4301051381</v>
      </c>
      <c r="D450" s="314">
        <v>4680115881068</v>
      </c>
      <c r="E450" s="314"/>
      <c r="F450" s="63">
        <v>1.3</v>
      </c>
      <c r="G450" s="38">
        <v>6</v>
      </c>
      <c r="H450" s="63">
        <v>7.8</v>
      </c>
      <c r="I450" s="63">
        <v>8.2799999999999994</v>
      </c>
      <c r="J450" s="38">
        <v>56</v>
      </c>
      <c r="K450" s="39" t="s">
        <v>78</v>
      </c>
      <c r="L450" s="38">
        <v>30</v>
      </c>
      <c r="M450" s="32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16"/>
      <c r="O450" s="316"/>
      <c r="P450" s="316"/>
      <c r="Q450" s="317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ht="27" customHeight="1" x14ac:dyDescent="0.25">
      <c r="A451" s="64" t="s">
        <v>605</v>
      </c>
      <c r="B451" s="64" t="s">
        <v>606</v>
      </c>
      <c r="C451" s="37">
        <v>4301051382</v>
      </c>
      <c r="D451" s="314">
        <v>4680115881075</v>
      </c>
      <c r="E451" s="314"/>
      <c r="F451" s="63">
        <v>0.5</v>
      </c>
      <c r="G451" s="38">
        <v>6</v>
      </c>
      <c r="H451" s="63">
        <v>3</v>
      </c>
      <c r="I451" s="63">
        <v>3.2</v>
      </c>
      <c r="J451" s="38">
        <v>156</v>
      </c>
      <c r="K451" s="39" t="s">
        <v>78</v>
      </c>
      <c r="L451" s="38">
        <v>30</v>
      </c>
      <c r="M451" s="32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16"/>
      <c r="O451" s="316"/>
      <c r="P451" s="316"/>
      <c r="Q451" s="317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8" t="s">
        <v>43</v>
      </c>
      <c r="N452" s="319"/>
      <c r="O452" s="319"/>
      <c r="P452" s="319"/>
      <c r="Q452" s="319"/>
      <c r="R452" s="319"/>
      <c r="S452" s="320"/>
      <c r="T452" s="43" t="s">
        <v>42</v>
      </c>
      <c r="U452" s="44">
        <f>IFERROR(U450/H450,"0")+IFERROR(U451/H451,"0")</f>
        <v>0</v>
      </c>
      <c r="V452" s="44">
        <f>IFERROR(V450/H450,"0")+IFERROR(V451/H451,"0")</f>
        <v>0</v>
      </c>
      <c r="W452" s="44">
        <f>IFERROR(IF(W450="",0,W450),"0")+IFERROR(IF(W451="",0,W451),"0")</f>
        <v>0</v>
      </c>
      <c r="X452" s="68"/>
      <c r="Y452" s="68"/>
    </row>
    <row r="453" spans="1:52" x14ac:dyDescent="0.2">
      <c r="A453" s="321"/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2"/>
      <c r="M453" s="318" t="s">
        <v>43</v>
      </c>
      <c r="N453" s="319"/>
      <c r="O453" s="319"/>
      <c r="P453" s="319"/>
      <c r="Q453" s="319"/>
      <c r="R453" s="319"/>
      <c r="S453" s="320"/>
      <c r="T453" s="43" t="s">
        <v>0</v>
      </c>
      <c r="U453" s="44">
        <f>IFERROR(SUM(U450:U451),"0")</f>
        <v>0</v>
      </c>
      <c r="V453" s="44">
        <f>IFERROR(SUM(V450:V451),"0")</f>
        <v>0</v>
      </c>
      <c r="W453" s="43"/>
      <c r="X453" s="68"/>
      <c r="Y453" s="68"/>
    </row>
    <row r="454" spans="1:52" ht="16.5" customHeight="1" x14ac:dyDescent="0.25">
      <c r="A454" s="329" t="s">
        <v>607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66"/>
      <c r="Y454" s="66"/>
    </row>
    <row r="455" spans="1:52" ht="14.25" customHeight="1" x14ac:dyDescent="0.25">
      <c r="A455" s="330" t="s">
        <v>79</v>
      </c>
      <c r="B455" s="330"/>
      <c r="C455" s="330"/>
      <c r="D455" s="330"/>
      <c r="E455" s="330"/>
      <c r="F455" s="330"/>
      <c r="G455" s="330"/>
      <c r="H455" s="330"/>
      <c r="I455" s="330"/>
      <c r="J455" s="330"/>
      <c r="K455" s="330"/>
      <c r="L455" s="330"/>
      <c r="M455" s="330"/>
      <c r="N455" s="330"/>
      <c r="O455" s="330"/>
      <c r="P455" s="330"/>
      <c r="Q455" s="330"/>
      <c r="R455" s="330"/>
      <c r="S455" s="330"/>
      <c r="T455" s="330"/>
      <c r="U455" s="330"/>
      <c r="V455" s="330"/>
      <c r="W455" s="330"/>
      <c r="X455" s="67"/>
      <c r="Y455" s="67"/>
    </row>
    <row r="456" spans="1:52" ht="16.5" customHeight="1" x14ac:dyDescent="0.25">
      <c r="A456" s="64" t="s">
        <v>608</v>
      </c>
      <c r="B456" s="64" t="s">
        <v>609</v>
      </c>
      <c r="C456" s="37">
        <v>4301051310</v>
      </c>
      <c r="D456" s="314">
        <v>4680115880870</v>
      </c>
      <c r="E456" s="314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9" t="s">
        <v>137</v>
      </c>
      <c r="L456" s="38">
        <v>40</v>
      </c>
      <c r="M456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16"/>
      <c r="O456" s="316"/>
      <c r="P456" s="316"/>
      <c r="Q456" s="317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IFERROR(IF(V456=0,"",ROUNDUP(V456/H456,0)*0.02175),"")</f>
        <v/>
      </c>
      <c r="X456" s="69" t="s">
        <v>48</v>
      </c>
      <c r="Y456" s="70" t="s">
        <v>48</v>
      </c>
      <c r="AC456" s="71"/>
      <c r="AZ456" s="310" t="s">
        <v>65</v>
      </c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8" t="s">
        <v>43</v>
      </c>
      <c r="N457" s="319"/>
      <c r="O457" s="319"/>
      <c r="P457" s="319"/>
      <c r="Q457" s="319"/>
      <c r="R457" s="319"/>
      <c r="S457" s="320"/>
      <c r="T457" s="43" t="s">
        <v>42</v>
      </c>
      <c r="U457" s="44">
        <f>IFERROR(U456/H456,"0")</f>
        <v>0</v>
      </c>
      <c r="V457" s="44">
        <f>IFERROR(V456/H456,"0")</f>
        <v>0</v>
      </c>
      <c r="W457" s="44">
        <f>IFERROR(IF(W456="",0,W456),"0")</f>
        <v>0</v>
      </c>
      <c r="X457" s="68"/>
      <c r="Y457" s="68"/>
    </row>
    <row r="458" spans="1:52" x14ac:dyDescent="0.2">
      <c r="A458" s="321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2"/>
      <c r="M458" s="318" t="s">
        <v>43</v>
      </c>
      <c r="N458" s="319"/>
      <c r="O458" s="319"/>
      <c r="P458" s="319"/>
      <c r="Q458" s="319"/>
      <c r="R458" s="319"/>
      <c r="S458" s="320"/>
      <c r="T458" s="43" t="s">
        <v>0</v>
      </c>
      <c r="U458" s="44">
        <f>IFERROR(SUM(U456:U456),"0")</f>
        <v>0</v>
      </c>
      <c r="V458" s="44">
        <f>IFERROR(SUM(V456:V456),"0")</f>
        <v>0</v>
      </c>
      <c r="W458" s="43"/>
      <c r="X458" s="68"/>
      <c r="Y458" s="68"/>
    </row>
    <row r="459" spans="1:52" ht="15" customHeight="1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6"/>
      <c r="M459" s="323" t="s">
        <v>36</v>
      </c>
      <c r="N459" s="324"/>
      <c r="O459" s="324"/>
      <c r="P459" s="324"/>
      <c r="Q459" s="324"/>
      <c r="R459" s="324"/>
      <c r="S459" s="325"/>
      <c r="T459" s="43" t="s">
        <v>0</v>
      </c>
      <c r="U459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6850</v>
      </c>
      <c r="V459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6855</v>
      </c>
      <c r="W459" s="43"/>
      <c r="X459" s="68"/>
      <c r="Y459" s="68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6"/>
      <c r="M460" s="323" t="s">
        <v>37</v>
      </c>
      <c r="N460" s="324"/>
      <c r="O460" s="324"/>
      <c r="P460" s="324"/>
      <c r="Q460" s="324"/>
      <c r="R460" s="324"/>
      <c r="S460" s="325"/>
      <c r="T460" s="43" t="s">
        <v>0</v>
      </c>
      <c r="U46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7069.2</v>
      </c>
      <c r="V46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7074.3600000000006</v>
      </c>
      <c r="W460" s="43"/>
      <c r="X460" s="68"/>
      <c r="Y460" s="68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6"/>
      <c r="M461" s="323" t="s">
        <v>38</v>
      </c>
      <c r="N461" s="324"/>
      <c r="O461" s="324"/>
      <c r="P461" s="324"/>
      <c r="Q461" s="324"/>
      <c r="R461" s="324"/>
      <c r="S461" s="325"/>
      <c r="T461" s="43" t="s">
        <v>23</v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10</v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10</v>
      </c>
      <c r="W461" s="43"/>
      <c r="X461" s="68"/>
      <c r="Y461" s="68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6"/>
      <c r="M462" s="323" t="s">
        <v>39</v>
      </c>
      <c r="N462" s="324"/>
      <c r="O462" s="324"/>
      <c r="P462" s="324"/>
      <c r="Q462" s="324"/>
      <c r="R462" s="324"/>
      <c r="S462" s="325"/>
      <c r="T462" s="43" t="s">
        <v>0</v>
      </c>
      <c r="U462" s="44">
        <f>GrossWeightTotal+PalletQtyTotal*25</f>
        <v>7319.2</v>
      </c>
      <c r="V462" s="44">
        <f>GrossWeightTotalR+PalletQtyTotalR*25</f>
        <v>7324.3600000000006</v>
      </c>
      <c r="W462" s="43"/>
      <c r="X462" s="68"/>
      <c r="Y462" s="68"/>
    </row>
    <row r="463" spans="1:52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6"/>
      <c r="M463" s="323" t="s">
        <v>40</v>
      </c>
      <c r="N463" s="324"/>
      <c r="O463" s="324"/>
      <c r="P463" s="324"/>
      <c r="Q463" s="324"/>
      <c r="R463" s="324"/>
      <c r="S463" s="325"/>
      <c r="T463" s="43" t="s">
        <v>23</v>
      </c>
      <c r="U463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456.66666666666669</v>
      </c>
      <c r="V463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457</v>
      </c>
      <c r="W463" s="43"/>
      <c r="X463" s="68"/>
      <c r="Y463" s="68"/>
    </row>
    <row r="464" spans="1:52" ht="14.25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6"/>
      <c r="M464" s="323" t="s">
        <v>41</v>
      </c>
      <c r="N464" s="324"/>
      <c r="O464" s="324"/>
      <c r="P464" s="324"/>
      <c r="Q464" s="324"/>
      <c r="R464" s="324"/>
      <c r="S464" s="325"/>
      <c r="T464" s="46" t="s">
        <v>54</v>
      </c>
      <c r="U464" s="43"/>
      <c r="V464" s="43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9.9397500000000001</v>
      </c>
      <c r="X464" s="68"/>
      <c r="Y464" s="68"/>
    </row>
    <row r="465" spans="1:28" ht="13.5" thickBot="1" x14ac:dyDescent="0.25"/>
    <row r="466" spans="1:28" ht="27" thickTop="1" thickBot="1" x14ac:dyDescent="0.25">
      <c r="A466" s="47" t="s">
        <v>9</v>
      </c>
      <c r="B466" s="72" t="s">
        <v>74</v>
      </c>
      <c r="C466" s="311" t="s">
        <v>104</v>
      </c>
      <c r="D466" s="311" t="s">
        <v>104</v>
      </c>
      <c r="E466" s="311" t="s">
        <v>104</v>
      </c>
      <c r="F466" s="311" t="s">
        <v>104</v>
      </c>
      <c r="G466" s="311" t="s">
        <v>233</v>
      </c>
      <c r="H466" s="311" t="s">
        <v>233</v>
      </c>
      <c r="I466" s="311" t="s">
        <v>233</v>
      </c>
      <c r="J466" s="311" t="s">
        <v>233</v>
      </c>
      <c r="K466" s="311" t="s">
        <v>233</v>
      </c>
      <c r="L466" s="311" t="s">
        <v>233</v>
      </c>
      <c r="M466" s="311" t="s">
        <v>422</v>
      </c>
      <c r="N466" s="311" t="s">
        <v>422</v>
      </c>
      <c r="O466" s="311" t="s">
        <v>469</v>
      </c>
      <c r="P466" s="311" t="s">
        <v>469</v>
      </c>
      <c r="Q466" s="72" t="s">
        <v>547</v>
      </c>
      <c r="R466" s="311" t="s">
        <v>589</v>
      </c>
      <c r="S466" s="311" t="s">
        <v>589</v>
      </c>
      <c r="T466" s="1"/>
      <c r="Y466" s="61"/>
      <c r="AB466" s="1"/>
    </row>
    <row r="467" spans="1:28" ht="14.25" customHeight="1" thickTop="1" x14ac:dyDescent="0.2">
      <c r="A467" s="312" t="s">
        <v>10</v>
      </c>
      <c r="B467" s="311" t="s">
        <v>74</v>
      </c>
      <c r="C467" s="311" t="s">
        <v>105</v>
      </c>
      <c r="D467" s="311" t="s">
        <v>112</v>
      </c>
      <c r="E467" s="311" t="s">
        <v>104</v>
      </c>
      <c r="F467" s="311" t="s">
        <v>224</v>
      </c>
      <c r="G467" s="311" t="s">
        <v>234</v>
      </c>
      <c r="H467" s="311" t="s">
        <v>241</v>
      </c>
      <c r="I467" s="311" t="s">
        <v>258</v>
      </c>
      <c r="J467" s="311" t="s">
        <v>315</v>
      </c>
      <c r="K467" s="311" t="s">
        <v>391</v>
      </c>
      <c r="L467" s="311" t="s">
        <v>409</v>
      </c>
      <c r="M467" s="311" t="s">
        <v>423</v>
      </c>
      <c r="N467" s="311" t="s">
        <v>446</v>
      </c>
      <c r="O467" s="311" t="s">
        <v>470</v>
      </c>
      <c r="P467" s="311" t="s">
        <v>523</v>
      </c>
      <c r="Q467" s="311" t="s">
        <v>547</v>
      </c>
      <c r="R467" s="311" t="s">
        <v>590</v>
      </c>
      <c r="S467" s="311" t="s">
        <v>607</v>
      </c>
      <c r="T467" s="1"/>
      <c r="Y467" s="61"/>
      <c r="AB467" s="1"/>
    </row>
    <row r="468" spans="1:28" ht="13.5" thickBot="1" x14ac:dyDescent="0.25">
      <c r="A468" s="313"/>
      <c r="B468" s="311"/>
      <c r="C468" s="311"/>
      <c r="D468" s="311"/>
      <c r="E468" s="311"/>
      <c r="F468" s="311"/>
      <c r="G468" s="311"/>
      <c r="H468" s="311"/>
      <c r="I468" s="311"/>
      <c r="J468" s="311"/>
      <c r="K468" s="311"/>
      <c r="L468" s="311"/>
      <c r="M468" s="311"/>
      <c r="N468" s="311"/>
      <c r="O468" s="311"/>
      <c r="P468" s="311"/>
      <c r="Q468" s="311"/>
      <c r="R468" s="311"/>
      <c r="S468" s="311"/>
      <c r="T468" s="1"/>
      <c r="Y468" s="61"/>
      <c r="AB468" s="1"/>
    </row>
    <row r="469" spans="1:28" ht="18" thickTop="1" thickBot="1" x14ac:dyDescent="0.25">
      <c r="A469" s="47" t="s">
        <v>13</v>
      </c>
      <c r="B469" s="53">
        <f>IFERROR(V22*1,"0")+IFERROR(V26*1,"0")+IFERROR(V27*1,"0")+IFERROR(V28*1,"0")+IFERROR(V29*1,"0")+IFERROR(V30*1,"0")+IFERROR(V31*1,"0")+IFERROR(V35*1,"0")+IFERROR(V36*1,"0")+IFERROR(V40*1,"0")</f>
        <v>0</v>
      </c>
      <c r="C469" s="53">
        <f>IFERROR(V46*1,"0")+IFERROR(V47*1,"0")</f>
        <v>0</v>
      </c>
      <c r="D469" s="53">
        <f>IFERROR(V52*1,"0")+IFERROR(V53*1,"0")+IFERROR(V54*1,"0")</f>
        <v>0</v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69" s="53">
        <f>IFERROR(V119*1,"0")+IFERROR(V120*1,"0")+IFERROR(V121*1,"0")+IFERROR(V122*1,"0")</f>
        <v>0</v>
      </c>
      <c r="G469" s="53">
        <f>IFERROR(V128*1,"0")+IFERROR(V129*1,"0")+IFERROR(V130*1,"0")</f>
        <v>0</v>
      </c>
      <c r="H469" s="53">
        <f>IFERROR(V135*1,"0")+IFERROR(V136*1,"0")+IFERROR(V137*1,"0")+IFERROR(V138*1,"0")+IFERROR(V139*1,"0")+IFERROR(V140*1,"0")+IFERROR(V141*1,"0")+IFERROR(V142*1,"0")</f>
        <v>0</v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69" s="53">
        <f>IFERROR(V248*1,"0")+IFERROR(V249*1,"0")+IFERROR(V250*1,"0")+IFERROR(V251*1,"0")+IFERROR(V252*1,"0")+IFERROR(V253*1,"0")+IFERROR(V254*1,"0")+IFERROR(V258*1,"0")+IFERROR(V259*1,"0")</f>
        <v>0</v>
      </c>
      <c r="L469" s="53">
        <f>IFERROR(V264*1,"0")+IFERROR(V268*1,"0")+IFERROR(V269*1,"0")+IFERROR(V270*1,"0")+IFERROR(V274*1,"0")+IFERROR(V278*1,"0")</f>
        <v>0</v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>6855</v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69" s="53">
        <f>IFERROR(V435*1,"0")+IFERROR(V436*1,"0")+IFERROR(V440*1,"0")+IFERROR(V441*1,"0")+IFERROR(V445*1,"0")+IFERROR(V446*1,"0")+IFERROR(V450*1,"0")+IFERROR(V451*1,"0")</f>
        <v>0</v>
      </c>
      <c r="S469" s="53">
        <f>IFERROR(V456*1,"0")</f>
        <v>0</v>
      </c>
      <c r="T469" s="1"/>
      <c r="Y469" s="61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8" spans="2:8" x14ac:dyDescent="0.2">
      <c r="B8" s="54" t="s">
        <v>619</v>
      </c>
      <c r="C8" s="54" t="s">
        <v>620</v>
      </c>
      <c r="D8" s="54" t="s">
        <v>621</v>
      </c>
      <c r="E8" s="54" t="s">
        <v>48</v>
      </c>
    </row>
    <row r="9" spans="2:8" x14ac:dyDescent="0.2">
      <c r="B9" s="54" t="s">
        <v>622</v>
      </c>
      <c r="C9" s="54" t="s">
        <v>623</v>
      </c>
      <c r="D9" s="54" t="s">
        <v>624</v>
      </c>
      <c r="E9" s="54" t="s">
        <v>48</v>
      </c>
    </row>
    <row r="10" spans="2:8" x14ac:dyDescent="0.2">
      <c r="B10" s="54" t="s">
        <v>625</v>
      </c>
      <c r="C10" s="54" t="s">
        <v>626</v>
      </c>
      <c r="D10" s="54" t="s">
        <v>627</v>
      </c>
      <c r="E10" s="54" t="s">
        <v>48</v>
      </c>
    </row>
    <row r="11" spans="2:8" x14ac:dyDescent="0.2">
      <c r="B11" s="54" t="s">
        <v>628</v>
      </c>
      <c r="C11" s="54" t="s">
        <v>629</v>
      </c>
      <c r="D11" s="54" t="s">
        <v>630</v>
      </c>
      <c r="E11" s="54" t="s">
        <v>48</v>
      </c>
    </row>
    <row r="13" spans="2:8" x14ac:dyDescent="0.2">
      <c r="B13" s="54" t="s">
        <v>631</v>
      </c>
      <c r="C13" s="54" t="s">
        <v>614</v>
      </c>
      <c r="D13" s="54" t="s">
        <v>48</v>
      </c>
      <c r="E13" s="54" t="s">
        <v>48</v>
      </c>
    </row>
    <row r="15" spans="2:8" x14ac:dyDescent="0.2">
      <c r="B15" s="54" t="s">
        <v>632</v>
      </c>
      <c r="C15" s="54" t="s">
        <v>617</v>
      </c>
      <c r="D15" s="54" t="s">
        <v>48</v>
      </c>
      <c r="E15" s="54" t="s">
        <v>48</v>
      </c>
    </row>
    <row r="17" spans="2:5" x14ac:dyDescent="0.2">
      <c r="B17" s="54" t="s">
        <v>633</v>
      </c>
      <c r="C17" s="54" t="s">
        <v>620</v>
      </c>
      <c r="D17" s="54" t="s">
        <v>48</v>
      </c>
      <c r="E17" s="54" t="s">
        <v>48</v>
      </c>
    </row>
    <row r="19" spans="2:5" x14ac:dyDescent="0.2">
      <c r="B19" s="54" t="s">
        <v>634</v>
      </c>
      <c r="C19" s="54" t="s">
        <v>623</v>
      </c>
      <c r="D19" s="54" t="s">
        <v>48</v>
      </c>
      <c r="E19" s="54" t="s">
        <v>48</v>
      </c>
    </row>
    <row r="21" spans="2:5" x14ac:dyDescent="0.2">
      <c r="B21" s="54" t="s">
        <v>635</v>
      </c>
      <c r="C21" s="54" t="s">
        <v>626</v>
      </c>
      <c r="D21" s="54" t="s">
        <v>48</v>
      </c>
      <c r="E21" s="54" t="s">
        <v>48</v>
      </c>
    </row>
    <row r="23" spans="2:5" x14ac:dyDescent="0.2">
      <c r="B23" s="54" t="s">
        <v>636</v>
      </c>
      <c r="C23" s="54" t="s">
        <v>629</v>
      </c>
      <c r="D23" s="54" t="s">
        <v>48</v>
      </c>
      <c r="E23" s="54" t="s">
        <v>48</v>
      </c>
    </row>
    <row r="25" spans="2:5" x14ac:dyDescent="0.2">
      <c r="B25" s="54" t="s">
        <v>637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643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647</v>
      </c>
      <c r="C35" s="54" t="s">
        <v>48</v>
      </c>
      <c r="D35" s="54" t="s">
        <v>48</v>
      </c>
      <c r="E35" s="54" t="s">
        <v>48</v>
      </c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1004</vt:i4>
      </vt:variant>
    </vt:vector>
  </HeadingPairs>
  <TitlesOfParts>
    <vt:vector size="100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2023-09-19T10:45:21Z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