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4" i="2" l="1"/>
  <c r="U463" i="2"/>
  <c r="U461" i="2"/>
  <c r="U460" i="2"/>
  <c r="V459" i="2"/>
  <c r="V461" i="2" s="1"/>
  <c r="M459" i="2"/>
  <c r="U457" i="2"/>
  <c r="U456" i="2"/>
  <c r="V455" i="2"/>
  <c r="M455" i="2"/>
  <c r="U452" i="2"/>
  <c r="U451" i="2"/>
  <c r="V450" i="2"/>
  <c r="W450" i="2" s="1"/>
  <c r="M450" i="2"/>
  <c r="V449" i="2"/>
  <c r="W449" i="2" s="1"/>
  <c r="W451" i="2" s="1"/>
  <c r="M449" i="2"/>
  <c r="U447" i="2"/>
  <c r="U446" i="2"/>
  <c r="V445" i="2"/>
  <c r="M445" i="2"/>
  <c r="U443" i="2"/>
  <c r="U442" i="2"/>
  <c r="V441" i="2"/>
  <c r="W441" i="2" s="1"/>
  <c r="M441" i="2"/>
  <c r="W440" i="2"/>
  <c r="W442" i="2" s="1"/>
  <c r="V440" i="2"/>
  <c r="M440" i="2"/>
  <c r="U438" i="2"/>
  <c r="U437" i="2"/>
  <c r="V436" i="2"/>
  <c r="W436" i="2" s="1"/>
  <c r="M436" i="2"/>
  <c r="V435" i="2"/>
  <c r="R472" i="2" s="1"/>
  <c r="M435" i="2"/>
  <c r="U431" i="2"/>
  <c r="U430" i="2"/>
  <c r="V429" i="2"/>
  <c r="W429" i="2" s="1"/>
  <c r="M429" i="2"/>
  <c r="V428" i="2"/>
  <c r="V431" i="2" s="1"/>
  <c r="M428" i="2"/>
  <c r="U426" i="2"/>
  <c r="U425" i="2"/>
  <c r="V424" i="2"/>
  <c r="W424" i="2" s="1"/>
  <c r="V423" i="2"/>
  <c r="W423" i="2" s="1"/>
  <c r="V422" i="2"/>
  <c r="W422" i="2" s="1"/>
  <c r="W421" i="2"/>
  <c r="V421" i="2"/>
  <c r="M421" i="2"/>
  <c r="V420" i="2"/>
  <c r="M420" i="2"/>
  <c r="V419" i="2"/>
  <c r="W419" i="2" s="1"/>
  <c r="M419" i="2"/>
  <c r="U417" i="2"/>
  <c r="U416" i="2"/>
  <c r="V415" i="2"/>
  <c r="W415" i="2" s="1"/>
  <c r="M415" i="2"/>
  <c r="V414" i="2"/>
  <c r="M414" i="2"/>
  <c r="U412" i="2"/>
  <c r="U411" i="2"/>
  <c r="W410" i="2"/>
  <c r="V410" i="2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W402" i="2"/>
  <c r="V402" i="2"/>
  <c r="M402" i="2"/>
  <c r="U398" i="2"/>
  <c r="U397" i="2"/>
  <c r="V396" i="2"/>
  <c r="M396" i="2"/>
  <c r="V394" i="2"/>
  <c r="U394" i="2"/>
  <c r="V393" i="2"/>
  <c r="U393" i="2"/>
  <c r="W392" i="2"/>
  <c r="W393" i="2" s="1"/>
  <c r="V392" i="2"/>
  <c r="M392" i="2"/>
  <c r="U390" i="2"/>
  <c r="U389" i="2"/>
  <c r="V388" i="2"/>
  <c r="W388" i="2" s="1"/>
  <c r="M388" i="2"/>
  <c r="V387" i="2"/>
  <c r="W387" i="2" s="1"/>
  <c r="M387" i="2"/>
  <c r="V386" i="2"/>
  <c r="W386" i="2" s="1"/>
  <c r="M386" i="2"/>
  <c r="V385" i="2"/>
  <c r="W385" i="2" s="1"/>
  <c r="V384" i="2"/>
  <c r="M384" i="2"/>
  <c r="W383" i="2"/>
  <c r="V383" i="2"/>
  <c r="M383" i="2"/>
  <c r="V382" i="2"/>
  <c r="W382" i="2" s="1"/>
  <c r="M382" i="2"/>
  <c r="U380" i="2"/>
  <c r="U379" i="2"/>
  <c r="V378" i="2"/>
  <c r="W378" i="2" s="1"/>
  <c r="M378" i="2"/>
  <c r="V377" i="2"/>
  <c r="M377" i="2"/>
  <c r="V374" i="2"/>
  <c r="U374" i="2"/>
  <c r="V373" i="2"/>
  <c r="U373" i="2"/>
  <c r="W372" i="2"/>
  <c r="W373" i="2" s="1"/>
  <c r="V372" i="2"/>
  <c r="U370" i="2"/>
  <c r="U369" i="2"/>
  <c r="W368" i="2"/>
  <c r="V368" i="2"/>
  <c r="M368" i="2"/>
  <c r="V367" i="2"/>
  <c r="W367" i="2" s="1"/>
  <c r="M367" i="2"/>
  <c r="V366" i="2"/>
  <c r="W366" i="2" s="1"/>
  <c r="M366" i="2"/>
  <c r="U364" i="2"/>
  <c r="U363" i="2"/>
  <c r="V362" i="2"/>
  <c r="V364" i="2" s="1"/>
  <c r="M362" i="2"/>
  <c r="U360" i="2"/>
  <c r="U359" i="2"/>
  <c r="W358" i="2"/>
  <c r="V358" i="2"/>
  <c r="M358" i="2"/>
  <c r="V357" i="2"/>
  <c r="W357" i="2" s="1"/>
  <c r="M357" i="2"/>
  <c r="V356" i="2"/>
  <c r="M356" i="2"/>
  <c r="W355" i="2"/>
  <c r="V355" i="2"/>
  <c r="M355" i="2"/>
  <c r="U353" i="2"/>
  <c r="U352" i="2"/>
  <c r="V351" i="2"/>
  <c r="W351" i="2" s="1"/>
  <c r="W350" i="2"/>
  <c r="V350" i="2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W342" i="2"/>
  <c r="V342" i="2"/>
  <c r="M342" i="2"/>
  <c r="V341" i="2"/>
  <c r="W341" i="2" s="1"/>
  <c r="M341" i="2"/>
  <c r="V340" i="2"/>
  <c r="W340" i="2" s="1"/>
  <c r="M340" i="2"/>
  <c r="V339" i="2"/>
  <c r="M339" i="2"/>
  <c r="U337" i="2"/>
  <c r="U336" i="2"/>
  <c r="V335" i="2"/>
  <c r="W335" i="2" s="1"/>
  <c r="M335" i="2"/>
  <c r="V334" i="2"/>
  <c r="M334" i="2"/>
  <c r="V330" i="2"/>
  <c r="U330" i="2"/>
  <c r="V329" i="2"/>
  <c r="U329" i="2"/>
  <c r="W328" i="2"/>
  <c r="W329" i="2" s="1"/>
  <c r="V328" i="2"/>
  <c r="M328" i="2"/>
  <c r="U326" i="2"/>
  <c r="U325" i="2"/>
  <c r="V324" i="2"/>
  <c r="W324" i="2" s="1"/>
  <c r="M324" i="2"/>
  <c r="V323" i="2"/>
  <c r="W323" i="2" s="1"/>
  <c r="M323" i="2"/>
  <c r="V322" i="2"/>
  <c r="W322" i="2" s="1"/>
  <c r="M322" i="2"/>
  <c r="V321" i="2"/>
  <c r="W321" i="2" s="1"/>
  <c r="M321" i="2"/>
  <c r="V319" i="2"/>
  <c r="U319" i="2"/>
  <c r="V318" i="2"/>
  <c r="U318" i="2"/>
  <c r="W317" i="2"/>
  <c r="V317" i="2"/>
  <c r="M317" i="2"/>
  <c r="V316" i="2"/>
  <c r="W316" i="2" s="1"/>
  <c r="M316" i="2"/>
  <c r="U314" i="2"/>
  <c r="U313" i="2"/>
  <c r="V312" i="2"/>
  <c r="W312" i="2" s="1"/>
  <c r="M312" i="2"/>
  <c r="W311" i="2"/>
  <c r="V311" i="2"/>
  <c r="M311" i="2"/>
  <c r="V310" i="2"/>
  <c r="M310" i="2"/>
  <c r="V309" i="2"/>
  <c r="W309" i="2" s="1"/>
  <c r="M309" i="2"/>
  <c r="U306" i="2"/>
  <c r="U305" i="2"/>
  <c r="V304" i="2"/>
  <c r="W304" i="2" s="1"/>
  <c r="W305" i="2" s="1"/>
  <c r="M304" i="2"/>
  <c r="U302" i="2"/>
  <c r="V301" i="2"/>
  <c r="U301" i="2"/>
  <c r="W300" i="2"/>
  <c r="W301" i="2" s="1"/>
  <c r="V300" i="2"/>
  <c r="V302" i="2" s="1"/>
  <c r="M300" i="2"/>
  <c r="U298" i="2"/>
  <c r="U297" i="2"/>
  <c r="V296" i="2"/>
  <c r="W296" i="2" s="1"/>
  <c r="M296" i="2"/>
  <c r="W295" i="2"/>
  <c r="W297" i="2" s="1"/>
  <c r="V295" i="2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V287" i="2"/>
  <c r="M287" i="2"/>
  <c r="V286" i="2"/>
  <c r="W286" i="2" s="1"/>
  <c r="M286" i="2"/>
  <c r="V285" i="2"/>
  <c r="W285" i="2" s="1"/>
  <c r="M285" i="2"/>
  <c r="V284" i="2"/>
  <c r="M284" i="2"/>
  <c r="V280" i="2"/>
  <c r="U280" i="2"/>
  <c r="V279" i="2"/>
  <c r="U279" i="2"/>
  <c r="W278" i="2"/>
  <c r="W279" i="2" s="1"/>
  <c r="V278" i="2"/>
  <c r="M278" i="2"/>
  <c r="U276" i="2"/>
  <c r="U275" i="2"/>
  <c r="V274" i="2"/>
  <c r="M274" i="2"/>
  <c r="U272" i="2"/>
  <c r="U271" i="2"/>
  <c r="V270" i="2"/>
  <c r="W270" i="2" s="1"/>
  <c r="M270" i="2"/>
  <c r="W269" i="2"/>
  <c r="V269" i="2"/>
  <c r="M269" i="2"/>
  <c r="V268" i="2"/>
  <c r="M268" i="2"/>
  <c r="U266" i="2"/>
  <c r="U265" i="2"/>
  <c r="V264" i="2"/>
  <c r="V266" i="2" s="1"/>
  <c r="M264" i="2"/>
  <c r="U261" i="2"/>
  <c r="U260" i="2"/>
  <c r="V259" i="2"/>
  <c r="M259" i="2"/>
  <c r="V258" i="2"/>
  <c r="V261" i="2" s="1"/>
  <c r="M258" i="2"/>
  <c r="U256" i="2"/>
  <c r="U255" i="2"/>
  <c r="W254" i="2"/>
  <c r="V254" i="2"/>
  <c r="M254" i="2"/>
  <c r="V253" i="2"/>
  <c r="W253" i="2" s="1"/>
  <c r="M253" i="2"/>
  <c r="V252" i="2"/>
  <c r="W252" i="2" s="1"/>
  <c r="M252" i="2"/>
  <c r="W251" i="2"/>
  <c r="V251" i="2"/>
  <c r="W250" i="2"/>
  <c r="V250" i="2"/>
  <c r="M250" i="2"/>
  <c r="V249" i="2"/>
  <c r="W249" i="2" s="1"/>
  <c r="M249" i="2"/>
  <c r="V248" i="2"/>
  <c r="M248" i="2"/>
  <c r="U245" i="2"/>
  <c r="U244" i="2"/>
  <c r="V243" i="2"/>
  <c r="M243" i="2"/>
  <c r="V242" i="2"/>
  <c r="W242" i="2" s="1"/>
  <c r="M242" i="2"/>
  <c r="W241" i="2"/>
  <c r="V241" i="2"/>
  <c r="M241" i="2"/>
  <c r="U239" i="2"/>
  <c r="U238" i="2"/>
  <c r="V237" i="2"/>
  <c r="W237" i="2" s="1"/>
  <c r="M237" i="2"/>
  <c r="V236" i="2"/>
  <c r="W236" i="2" s="1"/>
  <c r="V235" i="2"/>
  <c r="W235" i="2" s="1"/>
  <c r="U233" i="2"/>
  <c r="U232" i="2"/>
  <c r="V231" i="2"/>
  <c r="W231" i="2" s="1"/>
  <c r="M231" i="2"/>
  <c r="W230" i="2"/>
  <c r="V230" i="2"/>
  <c r="M230" i="2"/>
  <c r="V229" i="2"/>
  <c r="M229" i="2"/>
  <c r="W228" i="2"/>
  <c r="V228" i="2"/>
  <c r="M228" i="2"/>
  <c r="U226" i="2"/>
  <c r="U225" i="2"/>
  <c r="V224" i="2"/>
  <c r="W224" i="2" s="1"/>
  <c r="M224" i="2"/>
  <c r="V223" i="2"/>
  <c r="W223" i="2" s="1"/>
  <c r="M223" i="2"/>
  <c r="W222" i="2"/>
  <c r="V222" i="2"/>
  <c r="M222" i="2"/>
  <c r="V221" i="2"/>
  <c r="M221" i="2"/>
  <c r="V220" i="2"/>
  <c r="W220" i="2" s="1"/>
  <c r="M220" i="2"/>
  <c r="V219" i="2"/>
  <c r="M219" i="2"/>
  <c r="U217" i="2"/>
  <c r="U216" i="2"/>
  <c r="W215" i="2"/>
  <c r="V215" i="2"/>
  <c r="M215" i="2"/>
  <c r="V214" i="2"/>
  <c r="W214" i="2" s="1"/>
  <c r="M214" i="2"/>
  <c r="V213" i="2"/>
  <c r="W213" i="2" s="1"/>
  <c r="M213" i="2"/>
  <c r="V212" i="2"/>
  <c r="W212" i="2" s="1"/>
  <c r="M212" i="2"/>
  <c r="U210" i="2"/>
  <c r="U209" i="2"/>
  <c r="V208" i="2"/>
  <c r="M208" i="2"/>
  <c r="U206" i="2"/>
  <c r="U205" i="2"/>
  <c r="V204" i="2"/>
  <c r="W204" i="2" s="1"/>
  <c r="M204" i="2"/>
  <c r="V203" i="2"/>
  <c r="W203" i="2" s="1"/>
  <c r="M203" i="2"/>
  <c r="W202" i="2"/>
  <c r="V202" i="2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W194" i="2"/>
  <c r="V194" i="2"/>
  <c r="M194" i="2"/>
  <c r="V193" i="2"/>
  <c r="M193" i="2"/>
  <c r="V192" i="2"/>
  <c r="W192" i="2" s="1"/>
  <c r="M192" i="2"/>
  <c r="V191" i="2"/>
  <c r="W191" i="2" s="1"/>
  <c r="M191" i="2"/>
  <c r="V190" i="2"/>
  <c r="M190" i="2"/>
  <c r="U187" i="2"/>
  <c r="U186" i="2"/>
  <c r="V185" i="2"/>
  <c r="W185" i="2" s="1"/>
  <c r="M185" i="2"/>
  <c r="V184" i="2"/>
  <c r="V186" i="2" s="1"/>
  <c r="M184" i="2"/>
  <c r="U182" i="2"/>
  <c r="U181" i="2"/>
  <c r="W180" i="2"/>
  <c r="V180" i="2"/>
  <c r="M180" i="2"/>
  <c r="V179" i="2"/>
  <c r="W179" i="2" s="1"/>
  <c r="M179" i="2"/>
  <c r="V178" i="2"/>
  <c r="W178" i="2" s="1"/>
  <c r="M178" i="2"/>
  <c r="W177" i="2"/>
  <c r="V177" i="2"/>
  <c r="M177" i="2"/>
  <c r="V176" i="2"/>
  <c r="W176" i="2" s="1"/>
  <c r="M176" i="2"/>
  <c r="W175" i="2"/>
  <c r="V175" i="2"/>
  <c r="M175" i="2"/>
  <c r="V174" i="2"/>
  <c r="W174" i="2" s="1"/>
  <c r="M174" i="2"/>
  <c r="V173" i="2"/>
  <c r="W173" i="2" s="1"/>
  <c r="M173" i="2"/>
  <c r="W172" i="2"/>
  <c r="V172" i="2"/>
  <c r="M172" i="2"/>
  <c r="V171" i="2"/>
  <c r="W171" i="2" s="1"/>
  <c r="M171" i="2"/>
  <c r="V170" i="2"/>
  <c r="W170" i="2" s="1"/>
  <c r="M170" i="2"/>
  <c r="W169" i="2"/>
  <c r="V169" i="2"/>
  <c r="M169" i="2"/>
  <c r="V168" i="2"/>
  <c r="W168" i="2" s="1"/>
  <c r="M168" i="2"/>
  <c r="W167" i="2"/>
  <c r="V167" i="2"/>
  <c r="M167" i="2"/>
  <c r="V166" i="2"/>
  <c r="W166" i="2" s="1"/>
  <c r="M166" i="2"/>
  <c r="V165" i="2"/>
  <c r="W165" i="2" s="1"/>
  <c r="V164" i="2"/>
  <c r="M164" i="2"/>
  <c r="U162" i="2"/>
  <c r="U161" i="2"/>
  <c r="V160" i="2"/>
  <c r="W160" i="2" s="1"/>
  <c r="M160" i="2"/>
  <c r="V159" i="2"/>
  <c r="W159" i="2" s="1"/>
  <c r="M159" i="2"/>
  <c r="V158" i="2"/>
  <c r="W158" i="2" s="1"/>
  <c r="M158" i="2"/>
  <c r="V157" i="2"/>
  <c r="V162" i="2" s="1"/>
  <c r="M157" i="2"/>
  <c r="U155" i="2"/>
  <c r="V154" i="2"/>
  <c r="U154" i="2"/>
  <c r="W153" i="2"/>
  <c r="V153" i="2"/>
  <c r="M153" i="2"/>
  <c r="V152" i="2"/>
  <c r="W152" i="2" s="1"/>
  <c r="U150" i="2"/>
  <c r="U149" i="2"/>
  <c r="W148" i="2"/>
  <c r="V148" i="2"/>
  <c r="M148" i="2"/>
  <c r="V147" i="2"/>
  <c r="W147" i="2" s="1"/>
  <c r="M147" i="2"/>
  <c r="U144" i="2"/>
  <c r="U143" i="2"/>
  <c r="V142" i="2"/>
  <c r="W142" i="2" s="1"/>
  <c r="M142" i="2"/>
  <c r="W141" i="2"/>
  <c r="V141" i="2"/>
  <c r="M141" i="2"/>
  <c r="V140" i="2"/>
  <c r="W140" i="2" s="1"/>
  <c r="M140" i="2"/>
  <c r="V139" i="2"/>
  <c r="W139" i="2" s="1"/>
  <c r="M139" i="2"/>
  <c r="W138" i="2"/>
  <c r="V138" i="2"/>
  <c r="M138" i="2"/>
  <c r="V137" i="2"/>
  <c r="W137" i="2" s="1"/>
  <c r="M137" i="2"/>
  <c r="W136" i="2"/>
  <c r="V136" i="2"/>
  <c r="M136" i="2"/>
  <c r="V135" i="2"/>
  <c r="M135" i="2"/>
  <c r="U132" i="2"/>
  <c r="U131" i="2"/>
  <c r="V130" i="2"/>
  <c r="W130" i="2" s="1"/>
  <c r="M130" i="2"/>
  <c r="V129" i="2"/>
  <c r="W129" i="2" s="1"/>
  <c r="M129" i="2"/>
  <c r="V128" i="2"/>
  <c r="G472" i="2" s="1"/>
  <c r="M128" i="2"/>
  <c r="U124" i="2"/>
  <c r="U123" i="2"/>
  <c r="V122" i="2"/>
  <c r="W122" i="2" s="1"/>
  <c r="M122" i="2"/>
  <c r="V121" i="2"/>
  <c r="W121" i="2" s="1"/>
  <c r="M121" i="2"/>
  <c r="W120" i="2"/>
  <c r="V120" i="2"/>
  <c r="M120" i="2"/>
  <c r="V119" i="2"/>
  <c r="M119" i="2"/>
  <c r="U116" i="2"/>
  <c r="U115" i="2"/>
  <c r="V114" i="2"/>
  <c r="W114" i="2" s="1"/>
  <c r="V113" i="2"/>
  <c r="W113" i="2" s="1"/>
  <c r="M113" i="2"/>
  <c r="V112" i="2"/>
  <c r="W112" i="2" s="1"/>
  <c r="M112" i="2"/>
  <c r="V111" i="2"/>
  <c r="W111" i="2" s="1"/>
  <c r="M111" i="2"/>
  <c r="V110" i="2"/>
  <c r="V116" i="2" s="1"/>
  <c r="U108" i="2"/>
  <c r="U107" i="2"/>
  <c r="V106" i="2"/>
  <c r="W106" i="2" s="1"/>
  <c r="M106" i="2"/>
  <c r="V105" i="2"/>
  <c r="W105" i="2" s="1"/>
  <c r="V104" i="2"/>
  <c r="W104" i="2" s="1"/>
  <c r="W103" i="2"/>
  <c r="V103" i="2"/>
  <c r="W102" i="2"/>
  <c r="V102" i="2"/>
  <c r="M102" i="2"/>
  <c r="V101" i="2"/>
  <c r="W101" i="2" s="1"/>
  <c r="M101" i="2"/>
  <c r="V100" i="2"/>
  <c r="W100" i="2" s="1"/>
  <c r="V99" i="2"/>
  <c r="U97" i="2"/>
  <c r="U96" i="2"/>
  <c r="W95" i="2"/>
  <c r="V95" i="2"/>
  <c r="M95" i="2"/>
  <c r="V94" i="2"/>
  <c r="W94" i="2" s="1"/>
  <c r="M94" i="2"/>
  <c r="V93" i="2"/>
  <c r="W93" i="2" s="1"/>
  <c r="M93" i="2"/>
  <c r="W92" i="2"/>
  <c r="V92" i="2"/>
  <c r="M92" i="2"/>
  <c r="V91" i="2"/>
  <c r="W91" i="2" s="1"/>
  <c r="M91" i="2"/>
  <c r="V90" i="2"/>
  <c r="W90" i="2" s="1"/>
  <c r="M90" i="2"/>
  <c r="W89" i="2"/>
  <c r="V89" i="2"/>
  <c r="M89" i="2"/>
  <c r="V88" i="2"/>
  <c r="V96" i="2" s="1"/>
  <c r="M88" i="2"/>
  <c r="W87" i="2"/>
  <c r="V87" i="2"/>
  <c r="M87" i="2"/>
  <c r="U85" i="2"/>
  <c r="U84" i="2"/>
  <c r="V83" i="2"/>
  <c r="W83" i="2" s="1"/>
  <c r="M83" i="2"/>
  <c r="V82" i="2"/>
  <c r="W82" i="2" s="1"/>
  <c r="M82" i="2"/>
  <c r="V81" i="2"/>
  <c r="W81" i="2" s="1"/>
  <c r="V80" i="2"/>
  <c r="W80" i="2" s="1"/>
  <c r="W79" i="2"/>
  <c r="V79" i="2"/>
  <c r="M79" i="2"/>
  <c r="V78" i="2"/>
  <c r="V85" i="2" s="1"/>
  <c r="U76" i="2"/>
  <c r="U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W69" i="2"/>
  <c r="V69" i="2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W61" i="2"/>
  <c r="V61" i="2"/>
  <c r="M61" i="2"/>
  <c r="V60" i="2"/>
  <c r="W60" i="2" s="1"/>
  <c r="M60" i="2"/>
  <c r="V59" i="2"/>
  <c r="U56" i="2"/>
  <c r="U55" i="2"/>
  <c r="V54" i="2"/>
  <c r="W54" i="2" s="1"/>
  <c r="V53" i="2"/>
  <c r="W53" i="2" s="1"/>
  <c r="M53" i="2"/>
  <c r="V52" i="2"/>
  <c r="M52" i="2"/>
  <c r="U49" i="2"/>
  <c r="U48" i="2"/>
  <c r="W47" i="2"/>
  <c r="V47" i="2"/>
  <c r="M47" i="2"/>
  <c r="V46" i="2"/>
  <c r="C472" i="2" s="1"/>
  <c r="M46" i="2"/>
  <c r="U42" i="2"/>
  <c r="U41" i="2"/>
  <c r="V40" i="2"/>
  <c r="W40" i="2" s="1"/>
  <c r="W41" i="2" s="1"/>
  <c r="M40" i="2"/>
  <c r="U38" i="2"/>
  <c r="U37" i="2"/>
  <c r="V36" i="2"/>
  <c r="W36" i="2" s="1"/>
  <c r="M36" i="2"/>
  <c r="W35" i="2"/>
  <c r="W37" i="2" s="1"/>
  <c r="V35" i="2"/>
  <c r="M35" i="2"/>
  <c r="U33" i="2"/>
  <c r="U32" i="2"/>
  <c r="V31" i="2"/>
  <c r="W31" i="2" s="1"/>
  <c r="M31" i="2"/>
  <c r="V30" i="2"/>
  <c r="W30" i="2" s="1"/>
  <c r="M30" i="2"/>
  <c r="W29" i="2"/>
  <c r="V29" i="2"/>
  <c r="M29" i="2"/>
  <c r="V28" i="2"/>
  <c r="W28" i="2" s="1"/>
  <c r="M28" i="2"/>
  <c r="V27" i="2"/>
  <c r="W27" i="2" s="1"/>
  <c r="M27" i="2"/>
  <c r="W26" i="2"/>
  <c r="V26" i="2"/>
  <c r="M26" i="2"/>
  <c r="U24" i="2"/>
  <c r="U23" i="2"/>
  <c r="U466" i="2" s="1"/>
  <c r="V22" i="2"/>
  <c r="M22" i="2"/>
  <c r="H10" i="2"/>
  <c r="A9" i="2"/>
  <c r="J9" i="2" s="1"/>
  <c r="D7" i="2"/>
  <c r="N6" i="2"/>
  <c r="M2" i="2"/>
  <c r="V463" i="2" l="1"/>
  <c r="U462" i="2"/>
  <c r="U465" i="2"/>
  <c r="W32" i="2"/>
  <c r="V37" i="2"/>
  <c r="V38" i="2"/>
  <c r="V48" i="2"/>
  <c r="J472" i="2"/>
  <c r="W190" i="2"/>
  <c r="V210" i="2"/>
  <c r="V209" i="2"/>
  <c r="W208" i="2"/>
  <c r="W209" i="2" s="1"/>
  <c r="V276" i="2"/>
  <c r="V275" i="2"/>
  <c r="W274" i="2"/>
  <c r="W275" i="2" s="1"/>
  <c r="V293" i="2"/>
  <c r="W287" i="2"/>
  <c r="V297" i="2"/>
  <c r="O472" i="2"/>
  <c r="V337" i="2"/>
  <c r="V336" i="2"/>
  <c r="V360" i="2"/>
  <c r="W356" i="2"/>
  <c r="V389" i="2"/>
  <c r="W384" i="2"/>
  <c r="V397" i="2"/>
  <c r="V398" i="2"/>
  <c r="V417" i="2"/>
  <c r="V416" i="2"/>
  <c r="W414" i="2"/>
  <c r="V425" i="2"/>
  <c r="W420" i="2"/>
  <c r="W22" i="2"/>
  <c r="W23" i="2" s="1"/>
  <c r="V23" i="2"/>
  <c r="V24" i="2"/>
  <c r="V33" i="2"/>
  <c r="W46" i="2"/>
  <c r="W48" i="2" s="1"/>
  <c r="V49" i="2"/>
  <c r="D472" i="2"/>
  <c r="E472" i="2"/>
  <c r="W78" i="2"/>
  <c r="W88" i="2"/>
  <c r="V97" i="2"/>
  <c r="V108" i="2"/>
  <c r="W154" i="2"/>
  <c r="V226" i="2"/>
  <c r="W219" i="2"/>
  <c r="V233" i="2"/>
  <c r="W229" i="2"/>
  <c r="V244" i="2"/>
  <c r="V256" i="2"/>
  <c r="V260" i="2"/>
  <c r="V272" i="2"/>
  <c r="W268" i="2"/>
  <c r="M472" i="2"/>
  <c r="V363" i="2"/>
  <c r="P472" i="2"/>
  <c r="V379" i="2"/>
  <c r="W377" i="2"/>
  <c r="W379" i="2" s="1"/>
  <c r="V447" i="2"/>
  <c r="V446" i="2"/>
  <c r="W445" i="2"/>
  <c r="W446" i="2" s="1"/>
  <c r="S472" i="2"/>
  <c r="V457" i="2"/>
  <c r="F472" i="2"/>
  <c r="V144" i="2"/>
  <c r="W149" i="2"/>
  <c r="V150" i="2"/>
  <c r="V155" i="2"/>
  <c r="V181" i="2"/>
  <c r="V205" i="2"/>
  <c r="W216" i="2"/>
  <c r="V225" i="2"/>
  <c r="V232" i="2"/>
  <c r="W238" i="2"/>
  <c r="V245" i="2"/>
  <c r="V298" i="2"/>
  <c r="V305" i="2"/>
  <c r="V306" i="2"/>
  <c r="V314" i="2"/>
  <c r="W318" i="2"/>
  <c r="V353" i="2"/>
  <c r="V359" i="2"/>
  <c r="W369" i="2"/>
  <c r="Q472" i="2"/>
  <c r="W416" i="2"/>
  <c r="V426" i="2"/>
  <c r="V443" i="2"/>
  <c r="V451" i="2"/>
  <c r="H9" i="2"/>
  <c r="A10" i="2"/>
  <c r="F10" i="2"/>
  <c r="W389" i="2"/>
  <c r="W425" i="2"/>
  <c r="W84" i="2"/>
  <c r="W271" i="2"/>
  <c r="W359" i="2"/>
  <c r="W411" i="2"/>
  <c r="W232" i="2"/>
  <c r="W325" i="2"/>
  <c r="W96" i="2"/>
  <c r="V132" i="2"/>
  <c r="W110" i="2"/>
  <c r="W115" i="2" s="1"/>
  <c r="V187" i="2"/>
  <c r="W193" i="2"/>
  <c r="W205" i="2" s="1"/>
  <c r="V216" i="2"/>
  <c r="W221" i="2"/>
  <c r="W225" i="2" s="1"/>
  <c r="W248" i="2"/>
  <c r="W255" i="2" s="1"/>
  <c r="W264" i="2"/>
  <c r="W265" i="2" s="1"/>
  <c r="V292" i="2"/>
  <c r="W310" i="2"/>
  <c r="W313" i="2" s="1"/>
  <c r="V325" i="2"/>
  <c r="V411" i="2"/>
  <c r="W435" i="2"/>
  <c r="W437" i="2" s="1"/>
  <c r="V464" i="2"/>
  <c r="V465" i="2" s="1"/>
  <c r="H472" i="2"/>
  <c r="W99" i="2"/>
  <c r="W107" i="2" s="1"/>
  <c r="W128" i="2"/>
  <c r="W131" i="2" s="1"/>
  <c r="V149" i="2"/>
  <c r="V143" i="2"/>
  <c r="V182" i="2"/>
  <c r="W258" i="2"/>
  <c r="W339" i="2"/>
  <c r="W352" i="2" s="1"/>
  <c r="W362" i="2"/>
  <c r="W363" i="2" s="1"/>
  <c r="W428" i="2"/>
  <c r="W430" i="2" s="1"/>
  <c r="W459" i="2"/>
  <c r="W460" i="2" s="1"/>
  <c r="I472" i="2"/>
  <c r="V115" i="2"/>
  <c r="V42" i="2"/>
  <c r="V56" i="2"/>
  <c r="W135" i="2"/>
  <c r="W143" i="2" s="1"/>
  <c r="V206" i="2"/>
  <c r="V265" i="2"/>
  <c r="W284" i="2"/>
  <c r="W292" i="2" s="1"/>
  <c r="W334" i="2"/>
  <c r="W336" i="2" s="1"/>
  <c r="V352" i="2"/>
  <c r="V380" i="2"/>
  <c r="W396" i="2"/>
  <c r="W397" i="2" s="1"/>
  <c r="V452" i="2"/>
  <c r="V41" i="2"/>
  <c r="V84" i="2"/>
  <c r="V161" i="2"/>
  <c r="V390" i="2"/>
  <c r="V412" i="2"/>
  <c r="V460" i="2"/>
  <c r="K472" i="2"/>
  <c r="V55" i="2"/>
  <c r="V75" i="2"/>
  <c r="V217" i="2"/>
  <c r="V326" i="2"/>
  <c r="V32" i="2"/>
  <c r="W52" i="2"/>
  <c r="W55" i="2" s="1"/>
  <c r="W59" i="2"/>
  <c r="W75" i="2" s="1"/>
  <c r="W157" i="2"/>
  <c r="W161" i="2" s="1"/>
  <c r="W184" i="2"/>
  <c r="W186" i="2" s="1"/>
  <c r="V238" i="2"/>
  <c r="W243" i="2"/>
  <c r="W244" i="2" s="1"/>
  <c r="W259" i="2"/>
  <c r="V271" i="2"/>
  <c r="V442" i="2"/>
  <c r="L472" i="2"/>
  <c r="V369" i="2"/>
  <c r="V437" i="2"/>
  <c r="W455" i="2"/>
  <c r="W456" i="2" s="1"/>
  <c r="V430" i="2"/>
  <c r="B472" i="2"/>
  <c r="N472" i="2"/>
  <c r="V76" i="2"/>
  <c r="V123" i="2"/>
  <c r="F9" i="2"/>
  <c r="V107" i="2"/>
  <c r="W119" i="2"/>
  <c r="W123" i="2" s="1"/>
  <c r="V239" i="2"/>
  <c r="V255" i="2"/>
  <c r="V456" i="2"/>
  <c r="V313" i="2"/>
  <c r="V370" i="2"/>
  <c r="V438" i="2"/>
  <c r="V131" i="2"/>
  <c r="V124" i="2"/>
  <c r="W164" i="2"/>
  <c r="W181" i="2" s="1"/>
  <c r="V466" i="2" l="1"/>
  <c r="V462" i="2"/>
  <c r="W260" i="2"/>
  <c r="W467" i="2" s="1"/>
</calcChain>
</file>

<file path=xl/sharedStrings.xml><?xml version="1.0" encoding="utf-8"?>
<sst xmlns="http://schemas.openxmlformats.org/spreadsheetml/2006/main" count="2676" uniqueCount="633">
  <si>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</si>
  <si>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</si>
  <si>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</si>
  <si>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</si>
  <si>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</si>
  <si>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</si>
  <si>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</si>
  <si>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</si>
  <si>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</si>
  <si>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</si>
  <si>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</si>
  <si>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</si>
  <si>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</si>
  <si>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</si>
  <si>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</si>
  <si>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</si>
  <si>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</si>
  <si>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</si>
  <si>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</si>
  <si>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</si>
  <si>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</si>
  <si>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</si>
  <si>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</si>
  <si>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</si>
  <si>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</si>
  <si>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</si>
  <si>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</si>
  <si>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</si>
  <si>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</si>
  <si>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</si>
  <si>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</si>
  <si>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</si>
  <si>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</si>
  <si>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</si>
  <si>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</si>
  <si>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</si>
  <si>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</si>
  <si>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</si>
  <si>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</si>
  <si>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</si>
  <si>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</si>
  <si>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</si>
  <si>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</si>
  <si>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</si>
  <si>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</si>
  <si>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</si>
  <si>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</si>
  <si>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</si>
  <si>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</si>
  <si>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</si>
  <si>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</si>
  <si>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</si>
  <si>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</si>
  <si>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</si>
  <si>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</si>
  <si>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</si>
  <si>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</si>
  <si>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</si>
  <si>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</si>
  <si>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</si>
  <si>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</si>
  <si>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</si>
  <si>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</si>
  <si>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</si>
  <si>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</si>
  <si>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</si>
  <si>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19.09.2023</t>
  </si>
  <si>
    <t>15.09.2023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</si>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</sst>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1" t="s">
        <v>29</v>
      </c>
      <c r="E1" s="311"/>
      <c r="F1" s="311"/>
      <c r="G1" s="14" t="s">
        <v>65</v>
      </c>
      <c r="H1" s="311" t="s">
        <v>49</v>
      </c>
      <c r="I1" s="311"/>
      <c r="J1" s="311"/>
      <c r="K1" s="311"/>
      <c r="L1" s="311"/>
      <c r="M1" s="311"/>
      <c r="N1" s="311"/>
      <c r="O1" s="312" t="s">
        <v>66</v>
      </c>
      <c r="P1" s="313"/>
      <c r="Q1" s="31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4"/>
      <c r="N3" s="314"/>
      <c r="O3" s="314"/>
      <c r="P3" s="314"/>
      <c r="Q3" s="314"/>
      <c r="R3" s="314"/>
      <c r="S3" s="314"/>
      <c r="T3" s="31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5" t="s">
        <v>8</v>
      </c>
      <c r="B5" s="315"/>
      <c r="C5" s="315"/>
      <c r="D5" s="316"/>
      <c r="E5" s="316"/>
      <c r="F5" s="317" t="s">
        <v>14</v>
      </c>
      <c r="G5" s="317"/>
      <c r="H5" s="316" t="s">
        <v>632</v>
      </c>
      <c r="I5" s="316"/>
      <c r="J5" s="316"/>
      <c r="K5" s="316"/>
      <c r="M5" s="27" t="s">
        <v>4</v>
      </c>
      <c r="N5" s="318">
        <v>45190</v>
      </c>
      <c r="O5" s="318"/>
      <c r="Q5" s="319" t="s">
        <v>3</v>
      </c>
      <c r="R5" s="320"/>
      <c r="S5" s="321" t="s">
        <v>612</v>
      </c>
      <c r="T5" s="322"/>
      <c r="Y5" s="60"/>
      <c r="Z5" s="60"/>
      <c r="AA5" s="60"/>
    </row>
    <row r="6" spans="1:28" s="17" customFormat="1" ht="24" customHeight="1" x14ac:dyDescent="0.2">
      <c r="A6" s="315" t="s">
        <v>1</v>
      </c>
      <c r="B6" s="315"/>
      <c r="C6" s="315"/>
      <c r="D6" s="323" t="s">
        <v>613</v>
      </c>
      <c r="E6" s="323"/>
      <c r="F6" s="323"/>
      <c r="G6" s="323"/>
      <c r="H6" s="323"/>
      <c r="I6" s="323"/>
      <c r="J6" s="323"/>
      <c r="K6" s="323"/>
      <c r="M6" s="27" t="s">
        <v>30</v>
      </c>
      <c r="N6" s="324" t="str">
        <f>IF(N5=0," ",CHOOSE(WEEKDAY(N5,2),"Понедельник","Вторник","Среда","Четверг","Пятница","Суббота","Воскресенье"))</f>
        <v>Четверг</v>
      </c>
      <c r="O6" s="324"/>
      <c r="Q6" s="325" t="s">
        <v>5</v>
      </c>
      <c r="R6" s="326"/>
      <c r="S6" s="327" t="s">
        <v>68</v>
      </c>
      <c r="T6" s="328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3" t="str">
        <f>IFERROR(VLOOKUP(DeliveryAddress,Table,3,0),1)</f>
        <v>1</v>
      </c>
      <c r="E7" s="334"/>
      <c r="F7" s="334"/>
      <c r="G7" s="334"/>
      <c r="H7" s="334"/>
      <c r="I7" s="334"/>
      <c r="J7" s="334"/>
      <c r="K7" s="335"/>
      <c r="M7" s="29"/>
      <c r="N7" s="49"/>
      <c r="O7" s="49"/>
      <c r="Q7" s="325"/>
      <c r="R7" s="326"/>
      <c r="S7" s="329"/>
      <c r="T7" s="330"/>
      <c r="Y7" s="60"/>
      <c r="Z7" s="60"/>
      <c r="AA7" s="60"/>
    </row>
    <row r="8" spans="1:28" s="17" customFormat="1" ht="25.5" customHeight="1" x14ac:dyDescent="0.2">
      <c r="A8" s="336" t="s">
        <v>60</v>
      </c>
      <c r="B8" s="336"/>
      <c r="C8" s="336"/>
      <c r="D8" s="337"/>
      <c r="E8" s="337"/>
      <c r="F8" s="337"/>
      <c r="G8" s="337"/>
      <c r="H8" s="337"/>
      <c r="I8" s="337"/>
      <c r="J8" s="337"/>
      <c r="K8" s="337"/>
      <c r="M8" s="27" t="s">
        <v>11</v>
      </c>
      <c r="N8" s="338">
        <v>0.625</v>
      </c>
      <c r="O8" s="338"/>
      <c r="Q8" s="325"/>
      <c r="R8" s="326"/>
      <c r="S8" s="329"/>
      <c r="T8" s="330"/>
      <c r="Y8" s="60"/>
      <c r="Z8" s="60"/>
      <c r="AA8" s="60"/>
    </row>
    <row r="9" spans="1:28" s="17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340" t="s">
        <v>48</v>
      </c>
      <c r="E9" s="34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M9" s="31" t="s">
        <v>15</v>
      </c>
      <c r="N9" s="318"/>
      <c r="O9" s="318"/>
      <c r="Q9" s="325"/>
      <c r="R9" s="326"/>
      <c r="S9" s="331"/>
      <c r="T9" s="332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340"/>
      <c r="E10" s="34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343" t="str">
        <f>IFERROR(VLOOKUP($D$10,Proxy,2,FALSE),"")</f>
        <v/>
      </c>
      <c r="I10" s="343"/>
      <c r="J10" s="343"/>
      <c r="K10" s="343"/>
      <c r="M10" s="31" t="s">
        <v>35</v>
      </c>
      <c r="N10" s="338"/>
      <c r="O10" s="338"/>
      <c r="R10" s="29" t="s">
        <v>12</v>
      </c>
      <c r="S10" s="344" t="s">
        <v>69</v>
      </c>
      <c r="T10" s="345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8"/>
      <c r="O11" s="338"/>
      <c r="R11" s="29" t="s">
        <v>31</v>
      </c>
      <c r="S11" s="346" t="s">
        <v>57</v>
      </c>
      <c r="T11" s="34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7" t="s">
        <v>70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M12" s="27" t="s">
        <v>33</v>
      </c>
      <c r="N12" s="348"/>
      <c r="O12" s="348"/>
      <c r="P12" s="28"/>
      <c r="Q12"/>
      <c r="R12" s="29" t="s">
        <v>48</v>
      </c>
      <c r="S12" s="349"/>
      <c r="T12" s="349"/>
      <c r="U12"/>
      <c r="Y12" s="60"/>
      <c r="Z12" s="60"/>
      <c r="AA12" s="60"/>
    </row>
    <row r="13" spans="1:28" s="17" customFormat="1" ht="23.25" customHeight="1" x14ac:dyDescent="0.2">
      <c r="A13" s="347" t="s">
        <v>71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1"/>
      <c r="M13" s="31" t="s">
        <v>34</v>
      </c>
      <c r="N13" s="346"/>
      <c r="O13" s="34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7" t="s">
        <v>72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0" t="s">
        <v>73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/>
      <c r="M15" s="351" t="s">
        <v>63</v>
      </c>
      <c r="N15" s="351"/>
      <c r="O15" s="351"/>
      <c r="P15" s="351"/>
      <c r="Q15" s="351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2"/>
      <c r="N16" s="352"/>
      <c r="O16" s="352"/>
      <c r="P16" s="352"/>
      <c r="Q16" s="352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4" t="s">
        <v>61</v>
      </c>
      <c r="B17" s="354" t="s">
        <v>51</v>
      </c>
      <c r="C17" s="355" t="s">
        <v>50</v>
      </c>
      <c r="D17" s="354" t="s">
        <v>52</v>
      </c>
      <c r="E17" s="354"/>
      <c r="F17" s="354" t="s">
        <v>24</v>
      </c>
      <c r="G17" s="354" t="s">
        <v>27</v>
      </c>
      <c r="H17" s="354" t="s">
        <v>25</v>
      </c>
      <c r="I17" s="354" t="s">
        <v>26</v>
      </c>
      <c r="J17" s="356" t="s">
        <v>16</v>
      </c>
      <c r="K17" s="356" t="s">
        <v>2</v>
      </c>
      <c r="L17" s="354" t="s">
        <v>28</v>
      </c>
      <c r="M17" s="354" t="s">
        <v>17</v>
      </c>
      <c r="N17" s="354"/>
      <c r="O17" s="354"/>
      <c r="P17" s="354"/>
      <c r="Q17" s="354"/>
      <c r="R17" s="353" t="s">
        <v>58</v>
      </c>
      <c r="S17" s="354"/>
      <c r="T17" s="354" t="s">
        <v>6</v>
      </c>
      <c r="U17" s="354" t="s">
        <v>44</v>
      </c>
      <c r="V17" s="358" t="s">
        <v>56</v>
      </c>
      <c r="W17" s="354" t="s">
        <v>18</v>
      </c>
      <c r="X17" s="360" t="s">
        <v>62</v>
      </c>
      <c r="Y17" s="360" t="s">
        <v>19</v>
      </c>
      <c r="Z17" s="361" t="s">
        <v>59</v>
      </c>
      <c r="AA17" s="362"/>
      <c r="AB17" s="363"/>
      <c r="AC17" s="367"/>
      <c r="AZ17" s="368" t="s">
        <v>64</v>
      </c>
    </row>
    <row r="18" spans="1:52" ht="14.25" customHeight="1" x14ac:dyDescent="0.2">
      <c r="A18" s="354"/>
      <c r="B18" s="354"/>
      <c r="C18" s="355"/>
      <c r="D18" s="354"/>
      <c r="E18" s="354"/>
      <c r="F18" s="354" t="s">
        <v>20</v>
      </c>
      <c r="G18" s="354" t="s">
        <v>21</v>
      </c>
      <c r="H18" s="354" t="s">
        <v>22</v>
      </c>
      <c r="I18" s="354" t="s">
        <v>22</v>
      </c>
      <c r="J18" s="357"/>
      <c r="K18" s="357"/>
      <c r="L18" s="354"/>
      <c r="M18" s="354"/>
      <c r="N18" s="354"/>
      <c r="O18" s="354"/>
      <c r="P18" s="354"/>
      <c r="Q18" s="354"/>
      <c r="R18" s="36" t="s">
        <v>47</v>
      </c>
      <c r="S18" s="36" t="s">
        <v>46</v>
      </c>
      <c r="T18" s="354"/>
      <c r="U18" s="354"/>
      <c r="V18" s="359"/>
      <c r="W18" s="354"/>
      <c r="X18" s="360"/>
      <c r="Y18" s="360"/>
      <c r="Z18" s="364"/>
      <c r="AA18" s="365"/>
      <c r="AB18" s="366"/>
      <c r="AC18" s="367"/>
      <c r="AZ18" s="368"/>
    </row>
    <row r="19" spans="1:52" ht="27.75" customHeight="1" x14ac:dyDescent="0.2">
      <c r="A19" s="369" t="s">
        <v>74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55"/>
      <c r="Y19" s="55"/>
    </row>
    <row r="20" spans="1:52" ht="16.5" customHeight="1" x14ac:dyDescent="0.25">
      <c r="A20" s="370" t="s">
        <v>74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66"/>
      <c r="Y20" s="66"/>
    </row>
    <row r="21" spans="1:52" ht="14.25" customHeight="1" x14ac:dyDescent="0.25">
      <c r="A21" s="371" t="s">
        <v>75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2">
        <v>4607091389258</v>
      </c>
      <c r="E22" s="37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4"/>
      <c r="O22" s="374"/>
      <c r="P22" s="374"/>
      <c r="Q22" s="375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80"/>
      <c r="M23" s="376" t="s">
        <v>43</v>
      </c>
      <c r="N23" s="377"/>
      <c r="O23" s="377"/>
      <c r="P23" s="377"/>
      <c r="Q23" s="377"/>
      <c r="R23" s="377"/>
      <c r="S23" s="37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80"/>
      <c r="M24" s="376" t="s">
        <v>43</v>
      </c>
      <c r="N24" s="377"/>
      <c r="O24" s="377"/>
      <c r="P24" s="377"/>
      <c r="Q24" s="377"/>
      <c r="R24" s="377"/>
      <c r="S24" s="37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1" t="s">
        <v>79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2">
        <v>4607091383881</v>
      </c>
      <c r="E26" s="37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75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2">
        <v>4607091388237</v>
      </c>
      <c r="E27" s="37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75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2">
        <v>4607091383935</v>
      </c>
      <c r="E28" s="37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75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2">
        <v>4680115881853</v>
      </c>
      <c r="E29" s="37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4"/>
      <c r="O29" s="374"/>
      <c r="P29" s="374"/>
      <c r="Q29" s="375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2">
        <v>4607091383911</v>
      </c>
      <c r="E30" s="37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75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2">
        <v>4607091388244</v>
      </c>
      <c r="E31" s="37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75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80"/>
      <c r="M32" s="376" t="s">
        <v>43</v>
      </c>
      <c r="N32" s="377"/>
      <c r="O32" s="377"/>
      <c r="P32" s="377"/>
      <c r="Q32" s="377"/>
      <c r="R32" s="377"/>
      <c r="S32" s="37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80"/>
      <c r="M33" s="376" t="s">
        <v>43</v>
      </c>
      <c r="N33" s="377"/>
      <c r="O33" s="377"/>
      <c r="P33" s="377"/>
      <c r="Q33" s="377"/>
      <c r="R33" s="377"/>
      <c r="S33" s="37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1" t="s">
        <v>92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2">
        <v>4607091388503</v>
      </c>
      <c r="E35" s="37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75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2">
        <v>4680115880139</v>
      </c>
      <c r="E36" s="372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75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80"/>
      <c r="M37" s="376" t="s">
        <v>43</v>
      </c>
      <c r="N37" s="377"/>
      <c r="O37" s="377"/>
      <c r="P37" s="377"/>
      <c r="Q37" s="377"/>
      <c r="R37" s="377"/>
      <c r="S37" s="37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80"/>
      <c r="M38" s="376" t="s">
        <v>43</v>
      </c>
      <c r="N38" s="377"/>
      <c r="O38" s="377"/>
      <c r="P38" s="377"/>
      <c r="Q38" s="377"/>
      <c r="R38" s="377"/>
      <c r="S38" s="37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1" t="s">
        <v>100</v>
      </c>
      <c r="B39" s="371"/>
      <c r="C39" s="371"/>
      <c r="D39" s="371"/>
      <c r="E39" s="371"/>
      <c r="F39" s="371"/>
      <c r="G39" s="371"/>
      <c r="H39" s="371"/>
      <c r="I39" s="371"/>
      <c r="J39" s="371"/>
      <c r="K39" s="371"/>
      <c r="L39" s="371"/>
      <c r="M39" s="371"/>
      <c r="N39" s="371"/>
      <c r="O39" s="371"/>
      <c r="P39" s="371"/>
      <c r="Q39" s="371"/>
      <c r="R39" s="371"/>
      <c r="S39" s="371"/>
      <c r="T39" s="371"/>
      <c r="U39" s="371"/>
      <c r="V39" s="371"/>
      <c r="W39" s="371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2">
        <v>4607091388282</v>
      </c>
      <c r="E40" s="372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8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75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80"/>
      <c r="M41" s="376" t="s">
        <v>43</v>
      </c>
      <c r="N41" s="377"/>
      <c r="O41" s="377"/>
      <c r="P41" s="377"/>
      <c r="Q41" s="377"/>
      <c r="R41" s="377"/>
      <c r="S41" s="37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79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80"/>
      <c r="M42" s="376" t="s">
        <v>43</v>
      </c>
      <c r="N42" s="377"/>
      <c r="O42" s="377"/>
      <c r="P42" s="377"/>
      <c r="Q42" s="377"/>
      <c r="R42" s="377"/>
      <c r="S42" s="37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69" t="s">
        <v>104</v>
      </c>
      <c r="B43" s="369"/>
      <c r="C43" s="369"/>
      <c r="D43" s="369"/>
      <c r="E43" s="369"/>
      <c r="F43" s="369"/>
      <c r="G43" s="369"/>
      <c r="H43" s="369"/>
      <c r="I43" s="369"/>
      <c r="J43" s="369"/>
      <c r="K43" s="369"/>
      <c r="L43" s="369"/>
      <c r="M43" s="369"/>
      <c r="N43" s="369"/>
      <c r="O43" s="369"/>
      <c r="P43" s="369"/>
      <c r="Q43" s="369"/>
      <c r="R43" s="369"/>
      <c r="S43" s="369"/>
      <c r="T43" s="369"/>
      <c r="U43" s="369"/>
      <c r="V43" s="369"/>
      <c r="W43" s="369"/>
      <c r="X43" s="55"/>
      <c r="Y43" s="55"/>
    </row>
    <row r="44" spans="1:52" ht="16.5" customHeight="1" x14ac:dyDescent="0.25">
      <c r="A44" s="370" t="s">
        <v>105</v>
      </c>
      <c r="B44" s="370"/>
      <c r="C44" s="370"/>
      <c r="D44" s="370"/>
      <c r="E44" s="370"/>
      <c r="F44" s="370"/>
      <c r="G44" s="370"/>
      <c r="H44" s="370"/>
      <c r="I44" s="370"/>
      <c r="J44" s="370"/>
      <c r="K44" s="370"/>
      <c r="L44" s="370"/>
      <c r="M44" s="370"/>
      <c r="N44" s="370"/>
      <c r="O44" s="370"/>
      <c r="P44" s="370"/>
      <c r="Q44" s="370"/>
      <c r="R44" s="370"/>
      <c r="S44" s="370"/>
      <c r="T44" s="370"/>
      <c r="U44" s="370"/>
      <c r="V44" s="370"/>
      <c r="W44" s="370"/>
      <c r="X44" s="66"/>
      <c r="Y44" s="66"/>
    </row>
    <row r="45" spans="1:52" ht="14.25" customHeight="1" x14ac:dyDescent="0.25">
      <c r="A45" s="371" t="s">
        <v>106</v>
      </c>
      <c r="B45" s="371"/>
      <c r="C45" s="371"/>
      <c r="D45" s="371"/>
      <c r="E45" s="371"/>
      <c r="F45" s="371"/>
      <c r="G45" s="371"/>
      <c r="H45" s="371"/>
      <c r="I45" s="371"/>
      <c r="J45" s="371"/>
      <c r="K45" s="371"/>
      <c r="L45" s="371"/>
      <c r="M45" s="371"/>
      <c r="N45" s="371"/>
      <c r="O45" s="371"/>
      <c r="P45" s="371"/>
      <c r="Q45" s="371"/>
      <c r="R45" s="371"/>
      <c r="S45" s="371"/>
      <c r="T45" s="371"/>
      <c r="U45" s="371"/>
      <c r="V45" s="371"/>
      <c r="W45" s="371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2">
        <v>4680115881440</v>
      </c>
      <c r="E46" s="372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4"/>
      <c r="O46" s="374"/>
      <c r="P46" s="374"/>
      <c r="Q46" s="375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2">
        <v>4680115881433</v>
      </c>
      <c r="E47" s="372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4"/>
      <c r="O47" s="374"/>
      <c r="P47" s="374"/>
      <c r="Q47" s="375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79"/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80"/>
      <c r="M48" s="376" t="s">
        <v>43</v>
      </c>
      <c r="N48" s="377"/>
      <c r="O48" s="377"/>
      <c r="P48" s="377"/>
      <c r="Q48" s="377"/>
      <c r="R48" s="377"/>
      <c r="S48" s="378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80"/>
      <c r="M49" s="376" t="s">
        <v>43</v>
      </c>
      <c r="N49" s="377"/>
      <c r="O49" s="377"/>
      <c r="P49" s="377"/>
      <c r="Q49" s="377"/>
      <c r="R49" s="377"/>
      <c r="S49" s="378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0" t="s">
        <v>112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66"/>
      <c r="Y50" s="66"/>
    </row>
    <row r="51" spans="1:52" ht="14.25" customHeight="1" x14ac:dyDescent="0.25">
      <c r="A51" s="371" t="s">
        <v>113</v>
      </c>
      <c r="B51" s="371"/>
      <c r="C51" s="371"/>
      <c r="D51" s="371"/>
      <c r="E51" s="371"/>
      <c r="F51" s="371"/>
      <c r="G51" s="371"/>
      <c r="H51" s="371"/>
      <c r="I51" s="371"/>
      <c r="J51" s="371"/>
      <c r="K51" s="371"/>
      <c r="L51" s="371"/>
      <c r="M51" s="371"/>
      <c r="N51" s="371"/>
      <c r="O51" s="371"/>
      <c r="P51" s="371"/>
      <c r="Q51" s="371"/>
      <c r="R51" s="371"/>
      <c r="S51" s="371"/>
      <c r="T51" s="371"/>
      <c r="U51" s="371"/>
      <c r="V51" s="371"/>
      <c r="W51" s="371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2">
        <v>4680115881426</v>
      </c>
      <c r="E52" s="372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4"/>
      <c r="O52" s="374"/>
      <c r="P52" s="374"/>
      <c r="Q52" s="375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2">
        <v>4680115881419</v>
      </c>
      <c r="E53" s="372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4"/>
      <c r="O53" s="374"/>
      <c r="P53" s="374"/>
      <c r="Q53" s="375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2">
        <v>4680115881525</v>
      </c>
      <c r="E54" s="372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4" t="s">
        <v>120</v>
      </c>
      <c r="N54" s="374"/>
      <c r="O54" s="374"/>
      <c r="P54" s="374"/>
      <c r="Q54" s="375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79"/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80"/>
      <c r="M55" s="376" t="s">
        <v>43</v>
      </c>
      <c r="N55" s="377"/>
      <c r="O55" s="377"/>
      <c r="P55" s="377"/>
      <c r="Q55" s="377"/>
      <c r="R55" s="377"/>
      <c r="S55" s="378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79"/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80"/>
      <c r="M56" s="376" t="s">
        <v>43</v>
      </c>
      <c r="N56" s="377"/>
      <c r="O56" s="377"/>
      <c r="P56" s="377"/>
      <c r="Q56" s="377"/>
      <c r="R56" s="377"/>
      <c r="S56" s="378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70" t="s">
        <v>104</v>
      </c>
      <c r="B57" s="370"/>
      <c r="C57" s="370"/>
      <c r="D57" s="370"/>
      <c r="E57" s="370"/>
      <c r="F57" s="370"/>
      <c r="G57" s="370"/>
      <c r="H57" s="370"/>
      <c r="I57" s="370"/>
      <c r="J57" s="370"/>
      <c r="K57" s="370"/>
      <c r="L57" s="370"/>
      <c r="M57" s="370"/>
      <c r="N57" s="370"/>
      <c r="O57" s="370"/>
      <c r="P57" s="370"/>
      <c r="Q57" s="370"/>
      <c r="R57" s="370"/>
      <c r="S57" s="370"/>
      <c r="T57" s="370"/>
      <c r="U57" s="370"/>
      <c r="V57" s="370"/>
      <c r="W57" s="370"/>
      <c r="X57" s="66"/>
      <c r="Y57" s="66"/>
    </row>
    <row r="58" spans="1:52" ht="14.25" customHeight="1" x14ac:dyDescent="0.25">
      <c r="A58" s="371" t="s">
        <v>113</v>
      </c>
      <c r="B58" s="371"/>
      <c r="C58" s="371"/>
      <c r="D58" s="371"/>
      <c r="E58" s="371"/>
      <c r="F58" s="371"/>
      <c r="G58" s="371"/>
      <c r="H58" s="371"/>
      <c r="I58" s="371"/>
      <c r="J58" s="371"/>
      <c r="K58" s="371"/>
      <c r="L58" s="371"/>
      <c r="M58" s="371"/>
      <c r="N58" s="371"/>
      <c r="O58" s="371"/>
      <c r="P58" s="371"/>
      <c r="Q58" s="371"/>
      <c r="R58" s="371"/>
      <c r="S58" s="371"/>
      <c r="T58" s="371"/>
      <c r="U58" s="371"/>
      <c r="V58" s="371"/>
      <c r="W58" s="371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72">
        <v>4607091382945</v>
      </c>
      <c r="E59" s="372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395" t="s">
        <v>123</v>
      </c>
      <c r="N59" s="374"/>
      <c r="O59" s="374"/>
      <c r="P59" s="374"/>
      <c r="Q59" s="375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4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72">
        <v>4607091385670</v>
      </c>
      <c r="E60" s="372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74"/>
      <c r="O60" s="374"/>
      <c r="P60" s="374"/>
      <c r="Q60" s="375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72">
        <v>4680115881327</v>
      </c>
      <c r="E61" s="372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74"/>
      <c r="O61" s="374"/>
      <c r="P61" s="374"/>
      <c r="Q61" s="375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4301011348</v>
      </c>
      <c r="D62" s="372">
        <v>4607091388312</v>
      </c>
      <c r="E62" s="372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39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74"/>
      <c r="O62" s="374"/>
      <c r="P62" s="374"/>
      <c r="Q62" s="375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131</v>
      </c>
      <c r="B63" s="64" t="s">
        <v>132</v>
      </c>
      <c r="C63" s="37">
        <v>4301011514</v>
      </c>
      <c r="D63" s="372">
        <v>4680115882133</v>
      </c>
      <c r="E63" s="372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3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4"/>
      <c r="O63" s="374"/>
      <c r="P63" s="374"/>
      <c r="Q63" s="375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4301011192</v>
      </c>
      <c r="D64" s="372">
        <v>4607091382952</v>
      </c>
      <c r="E64" s="372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4"/>
      <c r="O64" s="374"/>
      <c r="P64" s="374"/>
      <c r="Q64" s="375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135</v>
      </c>
      <c r="B65" s="64" t="s">
        <v>136</v>
      </c>
      <c r="C65" s="37">
        <v>4301011382</v>
      </c>
      <c r="D65" s="372">
        <v>4607091385687</v>
      </c>
      <c r="E65" s="372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137</v>
      </c>
      <c r="L65" s="38">
        <v>50</v>
      </c>
      <c r="M65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74"/>
      <c r="O65" s="374"/>
      <c r="P65" s="374"/>
      <c r="Q65" s="375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0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4301011565</v>
      </c>
      <c r="D66" s="372">
        <v>4680115882539</v>
      </c>
      <c r="E66" s="372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137</v>
      </c>
      <c r="L66" s="38">
        <v>50</v>
      </c>
      <c r="M66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74"/>
      <c r="O66" s="374"/>
      <c r="P66" s="374"/>
      <c r="Q66" s="375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4301011344</v>
      </c>
      <c r="D67" s="372">
        <v>4607091384604</v>
      </c>
      <c r="E67" s="372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4"/>
      <c r="O67" s="374"/>
      <c r="P67" s="374"/>
      <c r="Q67" s="375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142</v>
      </c>
      <c r="B68" s="64" t="s">
        <v>143</v>
      </c>
      <c r="C68" s="37">
        <v>4301011386</v>
      </c>
      <c r="D68" s="372">
        <v>4680115880283</v>
      </c>
      <c r="E68" s="372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4"/>
      <c r="O68" s="374"/>
      <c r="P68" s="374"/>
      <c r="Q68" s="375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144</v>
      </c>
      <c r="B69" s="64" t="s">
        <v>145</v>
      </c>
      <c r="C69" s="37">
        <v>4301011476</v>
      </c>
      <c r="D69" s="372">
        <v>4680115881518</v>
      </c>
      <c r="E69" s="372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137</v>
      </c>
      <c r="L69" s="38">
        <v>50</v>
      </c>
      <c r="M69" s="4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4"/>
      <c r="O69" s="374"/>
      <c r="P69" s="374"/>
      <c r="Q69" s="375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4301011443</v>
      </c>
      <c r="D70" s="372">
        <v>4680115881303</v>
      </c>
      <c r="E70" s="372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128</v>
      </c>
      <c r="L70" s="38">
        <v>50</v>
      </c>
      <c r="M70" s="4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4"/>
      <c r="O70" s="374"/>
      <c r="P70" s="374"/>
      <c r="Q70" s="375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148</v>
      </c>
      <c r="B71" s="64" t="s">
        <v>149</v>
      </c>
      <c r="C71" s="37">
        <v>4301011352</v>
      </c>
      <c r="D71" s="372">
        <v>4607091388466</v>
      </c>
      <c r="E71" s="372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137</v>
      </c>
      <c r="L71" s="38">
        <v>45</v>
      </c>
      <c r="M71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74"/>
      <c r="O71" s="374"/>
      <c r="P71" s="374"/>
      <c r="Q71" s="375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customHeight="1" x14ac:dyDescent="0.25">
      <c r="A72" s="64" t="s">
        <v>150</v>
      </c>
      <c r="B72" s="64" t="s">
        <v>151</v>
      </c>
      <c r="C72" s="37">
        <v>4301011417</v>
      </c>
      <c r="D72" s="372">
        <v>4680115880269</v>
      </c>
      <c r="E72" s="372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137</v>
      </c>
      <c r="L72" s="38">
        <v>50</v>
      </c>
      <c r="M72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74"/>
      <c r="O72" s="374"/>
      <c r="P72" s="374"/>
      <c r="Q72" s="375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152</v>
      </c>
      <c r="B73" s="64" t="s">
        <v>153</v>
      </c>
      <c r="C73" s="37">
        <v>4301011415</v>
      </c>
      <c r="D73" s="372">
        <v>4680115880429</v>
      </c>
      <c r="E73" s="372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137</v>
      </c>
      <c r="L73" s="38">
        <v>50</v>
      </c>
      <c r="M73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74"/>
      <c r="O73" s="374"/>
      <c r="P73" s="374"/>
      <c r="Q73" s="375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customHeight="1" x14ac:dyDescent="0.25">
      <c r="A74" s="64" t="s">
        <v>154</v>
      </c>
      <c r="B74" s="64" t="s">
        <v>155</v>
      </c>
      <c r="C74" s="37">
        <v>4301011462</v>
      </c>
      <c r="D74" s="372">
        <v>4680115881457</v>
      </c>
      <c r="E74" s="372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137</v>
      </c>
      <c r="L74" s="38">
        <v>50</v>
      </c>
      <c r="M74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74"/>
      <c r="O74" s="374"/>
      <c r="P74" s="374"/>
      <c r="Q74" s="375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80"/>
      <c r="M75" s="376" t="s">
        <v>43</v>
      </c>
      <c r="N75" s="377"/>
      <c r="O75" s="377"/>
      <c r="P75" s="377"/>
      <c r="Q75" s="377"/>
      <c r="R75" s="377"/>
      <c r="S75" s="378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68"/>
      <c r="Y75" s="68"/>
    </row>
    <row r="76" spans="1:52" x14ac:dyDescent="0.2">
      <c r="A76" s="379"/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80"/>
      <c r="M76" s="376" t="s">
        <v>43</v>
      </c>
      <c r="N76" s="377"/>
      <c r="O76" s="377"/>
      <c r="P76" s="377"/>
      <c r="Q76" s="377"/>
      <c r="R76" s="377"/>
      <c r="S76" s="378"/>
      <c r="T76" s="43" t="s">
        <v>0</v>
      </c>
      <c r="U76" s="44">
        <f>IFERROR(SUM(U59:U74),"0")</f>
        <v>0</v>
      </c>
      <c r="V76" s="44">
        <f>IFERROR(SUM(V59:V74),"0")</f>
        <v>0</v>
      </c>
      <c r="W76" s="43"/>
      <c r="X76" s="68"/>
      <c r="Y76" s="68"/>
    </row>
    <row r="77" spans="1:52" ht="14.25" customHeight="1" x14ac:dyDescent="0.25">
      <c r="A77" s="371" t="s">
        <v>106</v>
      </c>
      <c r="B77" s="371"/>
      <c r="C77" s="371"/>
      <c r="D77" s="371"/>
      <c r="E77" s="371"/>
      <c r="F77" s="371"/>
      <c r="G77" s="371"/>
      <c r="H77" s="371"/>
      <c r="I77" s="371"/>
      <c r="J77" s="371"/>
      <c r="K77" s="371"/>
      <c r="L77" s="371"/>
      <c r="M77" s="371"/>
      <c r="N77" s="371"/>
      <c r="O77" s="371"/>
      <c r="P77" s="371"/>
      <c r="Q77" s="371"/>
      <c r="R77" s="371"/>
      <c r="S77" s="371"/>
      <c r="T77" s="371"/>
      <c r="U77" s="371"/>
      <c r="V77" s="371"/>
      <c r="W77" s="371"/>
      <c r="X77" s="67"/>
      <c r="Y77" s="67"/>
    </row>
    <row r="78" spans="1:52" ht="27" customHeight="1" x14ac:dyDescent="0.25">
      <c r="A78" s="64" t="s">
        <v>156</v>
      </c>
      <c r="B78" s="64" t="s">
        <v>157</v>
      </c>
      <c r="C78" s="37">
        <v>4301020189</v>
      </c>
      <c r="D78" s="372">
        <v>4607091384789</v>
      </c>
      <c r="E78" s="372"/>
      <c r="F78" s="63">
        <v>1</v>
      </c>
      <c r="G78" s="38">
        <v>6</v>
      </c>
      <c r="H78" s="63">
        <v>6</v>
      </c>
      <c r="I78" s="63">
        <v>6.36</v>
      </c>
      <c r="J78" s="38">
        <v>104</v>
      </c>
      <c r="K78" s="39" t="s">
        <v>109</v>
      </c>
      <c r="L78" s="38">
        <v>45</v>
      </c>
      <c r="M78" s="411" t="s">
        <v>158</v>
      </c>
      <c r="N78" s="374"/>
      <c r="O78" s="374"/>
      <c r="P78" s="374"/>
      <c r="Q78" s="375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3" si="4">IFERROR(IF(U78="",0,CEILING((U78/$H78),1)*$H78),"")</f>
        <v>0</v>
      </c>
      <c r="W78" s="42" t="str">
        <f>IFERROR(IF(V78=0,"",ROUNDUP(V78/H78,0)*0.01196),"")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16.5" customHeight="1" x14ac:dyDescent="0.25">
      <c r="A79" s="64" t="s">
        <v>159</v>
      </c>
      <c r="B79" s="64" t="s">
        <v>160</v>
      </c>
      <c r="C79" s="37">
        <v>4301020235</v>
      </c>
      <c r="D79" s="372">
        <v>4680115881488</v>
      </c>
      <c r="E79" s="372"/>
      <c r="F79" s="63">
        <v>1.35</v>
      </c>
      <c r="G79" s="38">
        <v>8</v>
      </c>
      <c r="H79" s="63">
        <v>10.8</v>
      </c>
      <c r="I79" s="63">
        <v>11.28</v>
      </c>
      <c r="J79" s="38">
        <v>48</v>
      </c>
      <c r="K79" s="39" t="s">
        <v>109</v>
      </c>
      <c r="L79" s="38">
        <v>50</v>
      </c>
      <c r="M79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74"/>
      <c r="O79" s="374"/>
      <c r="P79" s="374"/>
      <c r="Q79" s="375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IFERROR(IF(V79=0,"",ROUNDUP(V79/H79,0)*0.02175),"")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161</v>
      </c>
      <c r="B80" s="64" t="s">
        <v>162</v>
      </c>
      <c r="C80" s="37">
        <v>4301020183</v>
      </c>
      <c r="D80" s="372">
        <v>4607091384765</v>
      </c>
      <c r="E80" s="372"/>
      <c r="F80" s="63">
        <v>0.42</v>
      </c>
      <c r="G80" s="38">
        <v>6</v>
      </c>
      <c r="H80" s="63">
        <v>2.52</v>
      </c>
      <c r="I80" s="63">
        <v>2.72</v>
      </c>
      <c r="J80" s="38">
        <v>156</v>
      </c>
      <c r="K80" s="39" t="s">
        <v>109</v>
      </c>
      <c r="L80" s="38">
        <v>45</v>
      </c>
      <c r="M80" s="413" t="s">
        <v>163</v>
      </c>
      <c r="N80" s="374"/>
      <c r="O80" s="374"/>
      <c r="P80" s="374"/>
      <c r="Q80" s="375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164</v>
      </c>
      <c r="B81" s="64" t="s">
        <v>165</v>
      </c>
      <c r="C81" s="37">
        <v>4301020258</v>
      </c>
      <c r="D81" s="372">
        <v>4680115882775</v>
      </c>
      <c r="E81" s="372"/>
      <c r="F81" s="63">
        <v>0.3</v>
      </c>
      <c r="G81" s="38">
        <v>8</v>
      </c>
      <c r="H81" s="63">
        <v>2.4</v>
      </c>
      <c r="I81" s="63">
        <v>2.5</v>
      </c>
      <c r="J81" s="38">
        <v>234</v>
      </c>
      <c r="K81" s="39" t="s">
        <v>137</v>
      </c>
      <c r="L81" s="38">
        <v>50</v>
      </c>
      <c r="M81" s="414" t="s">
        <v>166</v>
      </c>
      <c r="N81" s="374"/>
      <c r="O81" s="374"/>
      <c r="P81" s="374"/>
      <c r="Q81" s="375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IFERROR(IF(V81=0,"",ROUNDUP(V81/H81,0)*0.00502),"")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167</v>
      </c>
      <c r="B82" s="64" t="s">
        <v>168</v>
      </c>
      <c r="C82" s="37">
        <v>4301020217</v>
      </c>
      <c r="D82" s="372">
        <v>4680115880658</v>
      </c>
      <c r="E82" s="372"/>
      <c r="F82" s="63">
        <v>0.4</v>
      </c>
      <c r="G82" s="38">
        <v>6</v>
      </c>
      <c r="H82" s="63">
        <v>2.4</v>
      </c>
      <c r="I82" s="63">
        <v>2.6</v>
      </c>
      <c r="J82" s="38">
        <v>156</v>
      </c>
      <c r="K82" s="39" t="s">
        <v>109</v>
      </c>
      <c r="L82" s="38">
        <v>50</v>
      </c>
      <c r="M82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74"/>
      <c r="O82" s="374"/>
      <c r="P82" s="374"/>
      <c r="Q82" s="375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customHeight="1" x14ac:dyDescent="0.25">
      <c r="A83" s="64" t="s">
        <v>169</v>
      </c>
      <c r="B83" s="64" t="s">
        <v>170</v>
      </c>
      <c r="C83" s="37">
        <v>4301020223</v>
      </c>
      <c r="D83" s="372">
        <v>4607091381962</v>
      </c>
      <c r="E83" s="372"/>
      <c r="F83" s="63">
        <v>0.5</v>
      </c>
      <c r="G83" s="38">
        <v>6</v>
      </c>
      <c r="H83" s="63">
        <v>3</v>
      </c>
      <c r="I83" s="63">
        <v>3.2</v>
      </c>
      <c r="J83" s="38">
        <v>156</v>
      </c>
      <c r="K83" s="39" t="s">
        <v>109</v>
      </c>
      <c r="L83" s="38">
        <v>50</v>
      </c>
      <c r="M83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74"/>
      <c r="O83" s="374"/>
      <c r="P83" s="374"/>
      <c r="Q83" s="375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x14ac:dyDescent="0.2">
      <c r="A84" s="379"/>
      <c r="B84" s="379"/>
      <c r="C84" s="379"/>
      <c r="D84" s="379"/>
      <c r="E84" s="379"/>
      <c r="F84" s="379"/>
      <c r="G84" s="379"/>
      <c r="H84" s="379"/>
      <c r="I84" s="379"/>
      <c r="J84" s="379"/>
      <c r="K84" s="379"/>
      <c r="L84" s="380"/>
      <c r="M84" s="376" t="s">
        <v>43</v>
      </c>
      <c r="N84" s="377"/>
      <c r="O84" s="377"/>
      <c r="P84" s="377"/>
      <c r="Q84" s="377"/>
      <c r="R84" s="377"/>
      <c r="S84" s="378"/>
      <c r="T84" s="43" t="s">
        <v>42</v>
      </c>
      <c r="U84" s="44">
        <f>IFERROR(U78/H78,"0")+IFERROR(U79/H79,"0")+IFERROR(U80/H80,"0")+IFERROR(U81/H81,"0")+IFERROR(U82/H82,"0")+IFERROR(U83/H83,"0")</f>
        <v>0</v>
      </c>
      <c r="V84" s="44">
        <f>IFERROR(V78/H78,"0")+IFERROR(V79/H79,"0")+IFERROR(V80/H80,"0")+IFERROR(V81/H81,"0")+IFERROR(V82/H82,"0")+IFERROR(V83/H83,"0")</f>
        <v>0</v>
      </c>
      <c r="W84" s="44">
        <f>IFERROR(IF(W78="",0,W78),"0")+IFERROR(IF(W79="",0,W79),"0")+IFERROR(IF(W80="",0,W80),"0")+IFERROR(IF(W81="",0,W81),"0")+IFERROR(IF(W82="",0,W82),"0")+IFERROR(IF(W83="",0,W83),"0")</f>
        <v>0</v>
      </c>
      <c r="X84" s="68"/>
      <c r="Y84" s="68"/>
    </row>
    <row r="85" spans="1:52" x14ac:dyDescent="0.2">
      <c r="A85" s="379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80"/>
      <c r="M85" s="376" t="s">
        <v>43</v>
      </c>
      <c r="N85" s="377"/>
      <c r="O85" s="377"/>
      <c r="P85" s="377"/>
      <c r="Q85" s="377"/>
      <c r="R85" s="377"/>
      <c r="S85" s="378"/>
      <c r="T85" s="43" t="s">
        <v>0</v>
      </c>
      <c r="U85" s="44">
        <f>IFERROR(SUM(U78:U83),"0")</f>
        <v>0</v>
      </c>
      <c r="V85" s="44">
        <f>IFERROR(SUM(V78:V83),"0")</f>
        <v>0</v>
      </c>
      <c r="W85" s="43"/>
      <c r="X85" s="68"/>
      <c r="Y85" s="68"/>
    </row>
    <row r="86" spans="1:52" ht="14.25" customHeight="1" x14ac:dyDescent="0.25">
      <c r="A86" s="371" t="s">
        <v>75</v>
      </c>
      <c r="B86" s="371"/>
      <c r="C86" s="371"/>
      <c r="D86" s="371"/>
      <c r="E86" s="371"/>
      <c r="F86" s="371"/>
      <c r="G86" s="371"/>
      <c r="H86" s="371"/>
      <c r="I86" s="371"/>
      <c r="J86" s="371"/>
      <c r="K86" s="371"/>
      <c r="L86" s="371"/>
      <c r="M86" s="371"/>
      <c r="N86" s="371"/>
      <c r="O86" s="371"/>
      <c r="P86" s="371"/>
      <c r="Q86" s="371"/>
      <c r="R86" s="371"/>
      <c r="S86" s="371"/>
      <c r="T86" s="371"/>
      <c r="U86" s="371"/>
      <c r="V86" s="371"/>
      <c r="W86" s="371"/>
      <c r="X86" s="67"/>
      <c r="Y86" s="67"/>
    </row>
    <row r="87" spans="1:52" ht="16.5" customHeight="1" x14ac:dyDescent="0.25">
      <c r="A87" s="64" t="s">
        <v>171</v>
      </c>
      <c r="B87" s="64" t="s">
        <v>172</v>
      </c>
      <c r="C87" s="37">
        <v>4301030895</v>
      </c>
      <c r="D87" s="372">
        <v>4607091387667</v>
      </c>
      <c r="E87" s="372"/>
      <c r="F87" s="63">
        <v>0.9</v>
      </c>
      <c r="G87" s="38">
        <v>10</v>
      </c>
      <c r="H87" s="63">
        <v>9</v>
      </c>
      <c r="I87" s="63">
        <v>9.6300000000000008</v>
      </c>
      <c r="J87" s="38">
        <v>56</v>
      </c>
      <c r="K87" s="39" t="s">
        <v>109</v>
      </c>
      <c r="L87" s="38">
        <v>40</v>
      </c>
      <c r="M87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74"/>
      <c r="O87" s="374"/>
      <c r="P87" s="374"/>
      <c r="Q87" s="375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ref="V87:V95" si="5">IFERROR(IF(U87="",0,CEILING((U87/$H87),1)*$H87),"")</f>
        <v>0</v>
      </c>
      <c r="W87" s="42" t="str">
        <f>IFERROR(IF(V87=0,"",ROUNDUP(V87/H87,0)*0.02175),"")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4301030961</v>
      </c>
      <c r="D88" s="372">
        <v>4607091387636</v>
      </c>
      <c r="E88" s="372"/>
      <c r="F88" s="63">
        <v>0.7</v>
      </c>
      <c r="G88" s="38">
        <v>6</v>
      </c>
      <c r="H88" s="63">
        <v>4.2</v>
      </c>
      <c r="I88" s="63">
        <v>4.5</v>
      </c>
      <c r="J88" s="38">
        <v>120</v>
      </c>
      <c r="K88" s="39" t="s">
        <v>78</v>
      </c>
      <c r="L88" s="38">
        <v>40</v>
      </c>
      <c r="M88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74"/>
      <c r="O88" s="374"/>
      <c r="P88" s="374"/>
      <c r="Q88" s="375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IFERROR(IF(V88=0,"",ROUNDUP(V88/H88,0)*0.00937),"")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175</v>
      </c>
      <c r="B89" s="64" t="s">
        <v>176</v>
      </c>
      <c r="C89" s="37">
        <v>4301031078</v>
      </c>
      <c r="D89" s="372">
        <v>4607091384727</v>
      </c>
      <c r="E89" s="372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74"/>
      <c r="O89" s="374"/>
      <c r="P89" s="374"/>
      <c r="Q89" s="375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4301031080</v>
      </c>
      <c r="D90" s="372">
        <v>4607091386745</v>
      </c>
      <c r="E90" s="372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74"/>
      <c r="O90" s="374"/>
      <c r="P90" s="374"/>
      <c r="Q90" s="375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16.5" customHeight="1" x14ac:dyDescent="0.25">
      <c r="A91" s="64" t="s">
        <v>179</v>
      </c>
      <c r="B91" s="64" t="s">
        <v>180</v>
      </c>
      <c r="C91" s="37">
        <v>4301030963</v>
      </c>
      <c r="D91" s="372">
        <v>4607091382426</v>
      </c>
      <c r="E91" s="372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78</v>
      </c>
      <c r="L91" s="38">
        <v>40</v>
      </c>
      <c r="M91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74"/>
      <c r="O91" s="374"/>
      <c r="P91" s="374"/>
      <c r="Q91" s="375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4301030962</v>
      </c>
      <c r="D92" s="372">
        <v>4607091386547</v>
      </c>
      <c r="E92" s="372"/>
      <c r="F92" s="63">
        <v>0.35</v>
      </c>
      <c r="G92" s="38">
        <v>8</v>
      </c>
      <c r="H92" s="63">
        <v>2.8</v>
      </c>
      <c r="I92" s="63">
        <v>2.94</v>
      </c>
      <c r="J92" s="38">
        <v>234</v>
      </c>
      <c r="K92" s="39" t="s">
        <v>78</v>
      </c>
      <c r="L92" s="38">
        <v>40</v>
      </c>
      <c r="M92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74"/>
      <c r="O92" s="374"/>
      <c r="P92" s="374"/>
      <c r="Q92" s="375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4301031077</v>
      </c>
      <c r="D93" s="372">
        <v>4607091384703</v>
      </c>
      <c r="E93" s="372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74"/>
      <c r="O93" s="374"/>
      <c r="P93" s="374"/>
      <c r="Q93" s="375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185</v>
      </c>
      <c r="B94" s="64" t="s">
        <v>186</v>
      </c>
      <c r="C94" s="37">
        <v>4301031079</v>
      </c>
      <c r="D94" s="372">
        <v>4607091384734</v>
      </c>
      <c r="E94" s="372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74"/>
      <c r="O94" s="374"/>
      <c r="P94" s="374"/>
      <c r="Q94" s="375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customHeight="1" x14ac:dyDescent="0.25">
      <c r="A95" s="64" t="s">
        <v>187</v>
      </c>
      <c r="B95" s="64" t="s">
        <v>188</v>
      </c>
      <c r="C95" s="37">
        <v>4301030964</v>
      </c>
      <c r="D95" s="372">
        <v>4607091382464</v>
      </c>
      <c r="E95" s="372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9" t="s">
        <v>78</v>
      </c>
      <c r="L95" s="38">
        <v>40</v>
      </c>
      <c r="M95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74"/>
      <c r="O95" s="374"/>
      <c r="P95" s="374"/>
      <c r="Q95" s="375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x14ac:dyDescent="0.2">
      <c r="A96" s="379"/>
      <c r="B96" s="379"/>
      <c r="C96" s="379"/>
      <c r="D96" s="379"/>
      <c r="E96" s="379"/>
      <c r="F96" s="379"/>
      <c r="G96" s="379"/>
      <c r="H96" s="379"/>
      <c r="I96" s="379"/>
      <c r="J96" s="379"/>
      <c r="K96" s="379"/>
      <c r="L96" s="380"/>
      <c r="M96" s="376" t="s">
        <v>43</v>
      </c>
      <c r="N96" s="377"/>
      <c r="O96" s="377"/>
      <c r="P96" s="377"/>
      <c r="Q96" s="377"/>
      <c r="R96" s="377"/>
      <c r="S96" s="378"/>
      <c r="T96" s="43" t="s">
        <v>42</v>
      </c>
      <c r="U96" s="44">
        <f>IFERROR(U87/H87,"0")+IFERROR(U88/H88,"0")+IFERROR(U89/H89,"0")+IFERROR(U90/H90,"0")+IFERROR(U91/H91,"0")+IFERROR(U92/H92,"0")+IFERROR(U93/H93,"0")+IFERROR(U94/H94,"0")+IFERROR(U95/H95,"0")</f>
        <v>0</v>
      </c>
      <c r="V96" s="44">
        <f>IFERROR(V87/H87,"0")+IFERROR(V88/H88,"0")+IFERROR(V89/H89,"0")+IFERROR(V90/H90,"0")+IFERROR(V91/H91,"0")+IFERROR(V92/H92,"0")+IFERROR(V93/H93,"0")+IFERROR(V94/H94,"0")+IFERROR(V95/H95,"0")</f>
        <v>0</v>
      </c>
      <c r="W96" s="44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68"/>
      <c r="Y96" s="68"/>
    </row>
    <row r="97" spans="1:52" x14ac:dyDescent="0.2">
      <c r="A97" s="379"/>
      <c r="B97" s="379"/>
      <c r="C97" s="379"/>
      <c r="D97" s="379"/>
      <c r="E97" s="379"/>
      <c r="F97" s="379"/>
      <c r="G97" s="379"/>
      <c r="H97" s="379"/>
      <c r="I97" s="379"/>
      <c r="J97" s="379"/>
      <c r="K97" s="379"/>
      <c r="L97" s="380"/>
      <c r="M97" s="376" t="s">
        <v>43</v>
      </c>
      <c r="N97" s="377"/>
      <c r="O97" s="377"/>
      <c r="P97" s="377"/>
      <c r="Q97" s="377"/>
      <c r="R97" s="377"/>
      <c r="S97" s="378"/>
      <c r="T97" s="43" t="s">
        <v>0</v>
      </c>
      <c r="U97" s="44">
        <f>IFERROR(SUM(U87:U95),"0")</f>
        <v>0</v>
      </c>
      <c r="V97" s="44">
        <f>IFERROR(SUM(V87:V95),"0")</f>
        <v>0</v>
      </c>
      <c r="W97" s="43"/>
      <c r="X97" s="68"/>
      <c r="Y97" s="68"/>
    </row>
    <row r="98" spans="1:52" ht="14.25" customHeight="1" x14ac:dyDescent="0.25">
      <c r="A98" s="371" t="s">
        <v>79</v>
      </c>
      <c r="B98" s="371"/>
      <c r="C98" s="371"/>
      <c r="D98" s="371"/>
      <c r="E98" s="371"/>
      <c r="F98" s="371"/>
      <c r="G98" s="371"/>
      <c r="H98" s="371"/>
      <c r="I98" s="371"/>
      <c r="J98" s="371"/>
      <c r="K98" s="371"/>
      <c r="L98" s="371"/>
      <c r="M98" s="371"/>
      <c r="N98" s="371"/>
      <c r="O98" s="371"/>
      <c r="P98" s="371"/>
      <c r="Q98" s="371"/>
      <c r="R98" s="371"/>
      <c r="S98" s="371"/>
      <c r="T98" s="371"/>
      <c r="U98" s="371"/>
      <c r="V98" s="371"/>
      <c r="W98" s="371"/>
      <c r="X98" s="67"/>
      <c r="Y98" s="67"/>
    </row>
    <row r="99" spans="1:52" ht="16.5" customHeight="1" x14ac:dyDescent="0.25">
      <c r="A99" s="64" t="s">
        <v>189</v>
      </c>
      <c r="B99" s="64" t="s">
        <v>190</v>
      </c>
      <c r="C99" s="37">
        <v>4301051480</v>
      </c>
      <c r="D99" s="372">
        <v>4680115882645</v>
      </c>
      <c r="E99" s="372"/>
      <c r="F99" s="63">
        <v>0.3</v>
      </c>
      <c r="G99" s="38">
        <v>6</v>
      </c>
      <c r="H99" s="63">
        <v>1.8</v>
      </c>
      <c r="I99" s="63">
        <v>2.66</v>
      </c>
      <c r="J99" s="38">
        <v>156</v>
      </c>
      <c r="K99" s="39" t="s">
        <v>78</v>
      </c>
      <c r="L99" s="38">
        <v>40</v>
      </c>
      <c r="M99" s="426" t="s">
        <v>191</v>
      </c>
      <c r="N99" s="374"/>
      <c r="O99" s="374"/>
      <c r="P99" s="374"/>
      <c r="Q99" s="375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ref="V99:V106" si="6">IFERROR(IF(U99="",0,CEILING((U99/$H99),1)*$H99),"")</f>
        <v>0</v>
      </c>
      <c r="W99" s="42" t="str">
        <f>IFERROR(IF(V99=0,"",ROUNDUP(V99/H99,0)*0.00753),"")</f>
        <v/>
      </c>
      <c r="X99" s="69" t="s">
        <v>48</v>
      </c>
      <c r="Y99" s="70" t="s">
        <v>192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4301051543</v>
      </c>
      <c r="D100" s="372">
        <v>4607091386967</v>
      </c>
      <c r="E100" s="372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427" t="s">
        <v>195</v>
      </c>
      <c r="N100" s="374"/>
      <c r="O100" s="374"/>
      <c r="P100" s="374"/>
      <c r="Q100" s="375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196</v>
      </c>
      <c r="B101" s="64" t="s">
        <v>197</v>
      </c>
      <c r="C101" s="37">
        <v>4301051311</v>
      </c>
      <c r="D101" s="372">
        <v>4607091385304</v>
      </c>
      <c r="E101" s="372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4"/>
      <c r="O101" s="374"/>
      <c r="P101" s="374"/>
      <c r="Q101" s="375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198</v>
      </c>
      <c r="B102" s="64" t="s">
        <v>199</v>
      </c>
      <c r="C102" s="37">
        <v>4301051306</v>
      </c>
      <c r="D102" s="372">
        <v>4607091386264</v>
      </c>
      <c r="E102" s="372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2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4"/>
      <c r="O102" s="374"/>
      <c r="P102" s="374"/>
      <c r="Q102" s="375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4301051436</v>
      </c>
      <c r="D103" s="372">
        <v>4607091385731</v>
      </c>
      <c r="E103" s="372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137</v>
      </c>
      <c r="L103" s="38">
        <v>45</v>
      </c>
      <c r="M103" s="430" t="s">
        <v>202</v>
      </c>
      <c r="N103" s="374"/>
      <c r="O103" s="374"/>
      <c r="P103" s="374"/>
      <c r="Q103" s="375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203</v>
      </c>
      <c r="B104" s="64" t="s">
        <v>204</v>
      </c>
      <c r="C104" s="37">
        <v>4301051439</v>
      </c>
      <c r="D104" s="372">
        <v>4680115880214</v>
      </c>
      <c r="E104" s="372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137</v>
      </c>
      <c r="L104" s="38">
        <v>45</v>
      </c>
      <c r="M104" s="431" t="s">
        <v>205</v>
      </c>
      <c r="N104" s="374"/>
      <c r="O104" s="374"/>
      <c r="P104" s="374"/>
      <c r="Q104" s="375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206</v>
      </c>
      <c r="B105" s="64" t="s">
        <v>207</v>
      </c>
      <c r="C105" s="37">
        <v>4301051438</v>
      </c>
      <c r="D105" s="372">
        <v>4680115880894</v>
      </c>
      <c r="E105" s="372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137</v>
      </c>
      <c r="L105" s="38">
        <v>45</v>
      </c>
      <c r="M105" s="432" t="s">
        <v>208</v>
      </c>
      <c r="N105" s="374"/>
      <c r="O105" s="374"/>
      <c r="P105" s="374"/>
      <c r="Q105" s="375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209</v>
      </c>
      <c r="B106" s="64" t="s">
        <v>210</v>
      </c>
      <c r="C106" s="37">
        <v>4301051313</v>
      </c>
      <c r="D106" s="372">
        <v>4607091385427</v>
      </c>
      <c r="E106" s="372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4"/>
      <c r="O106" s="374"/>
      <c r="P106" s="374"/>
      <c r="Q106" s="375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79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80"/>
      <c r="M107" s="376" t="s">
        <v>43</v>
      </c>
      <c r="N107" s="377"/>
      <c r="O107" s="377"/>
      <c r="P107" s="377"/>
      <c r="Q107" s="377"/>
      <c r="R107" s="377"/>
      <c r="S107" s="378"/>
      <c r="T107" s="43" t="s">
        <v>42</v>
      </c>
      <c r="U107" s="44">
        <f>IFERROR(U99/H99,"0")+IFERROR(U100/H100,"0")+IFERROR(U101/H101,"0")+IFERROR(U102/H102,"0")+IFERROR(U103/H103,"0")+IFERROR(U104/H104,"0")+IFERROR(U105/H105,"0")+IFERROR(U106/H106,"0")</f>
        <v>0</v>
      </c>
      <c r="V107" s="44">
        <f>IFERROR(V99/H99,"0")+IFERROR(V100/H100,"0")+IFERROR(V101/H101,"0")+IFERROR(V102/H102,"0")+IFERROR(V103/H103,"0")+IFERROR(V104/H104,"0")+IFERROR(V105/H105,"0")+IFERROR(V106/H106,"0")</f>
        <v>0</v>
      </c>
      <c r="W107" s="44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68"/>
      <c r="Y107" s="68"/>
    </row>
    <row r="108" spans="1:52" x14ac:dyDescent="0.2">
      <c r="A108" s="379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80"/>
      <c r="M108" s="376" t="s">
        <v>43</v>
      </c>
      <c r="N108" s="377"/>
      <c r="O108" s="377"/>
      <c r="P108" s="377"/>
      <c r="Q108" s="377"/>
      <c r="R108" s="377"/>
      <c r="S108" s="378"/>
      <c r="T108" s="43" t="s">
        <v>0</v>
      </c>
      <c r="U108" s="44">
        <f>IFERROR(SUM(U99:U106),"0")</f>
        <v>0</v>
      </c>
      <c r="V108" s="44">
        <f>IFERROR(SUM(V99:V106),"0")</f>
        <v>0</v>
      </c>
      <c r="W108" s="43"/>
      <c r="X108" s="68"/>
      <c r="Y108" s="68"/>
    </row>
    <row r="109" spans="1:52" ht="14.25" customHeight="1" x14ac:dyDescent="0.25">
      <c r="A109" s="371" t="s">
        <v>211</v>
      </c>
      <c r="B109" s="371"/>
      <c r="C109" s="371"/>
      <c r="D109" s="371"/>
      <c r="E109" s="371"/>
      <c r="F109" s="371"/>
      <c r="G109" s="371"/>
      <c r="H109" s="371"/>
      <c r="I109" s="371"/>
      <c r="J109" s="371"/>
      <c r="K109" s="371"/>
      <c r="L109" s="371"/>
      <c r="M109" s="371"/>
      <c r="N109" s="371"/>
      <c r="O109" s="371"/>
      <c r="P109" s="371"/>
      <c r="Q109" s="371"/>
      <c r="R109" s="371"/>
      <c r="S109" s="371"/>
      <c r="T109" s="371"/>
      <c r="U109" s="371"/>
      <c r="V109" s="371"/>
      <c r="W109" s="371"/>
      <c r="X109" s="67"/>
      <c r="Y109" s="67"/>
    </row>
    <row r="110" spans="1:52" ht="27" customHeight="1" x14ac:dyDescent="0.25">
      <c r="A110" s="64" t="s">
        <v>212</v>
      </c>
      <c r="B110" s="64" t="s">
        <v>213</v>
      </c>
      <c r="C110" s="37">
        <v>4301060356</v>
      </c>
      <c r="D110" s="372">
        <v>4680115882652</v>
      </c>
      <c r="E110" s="372"/>
      <c r="F110" s="63">
        <v>0.33</v>
      </c>
      <c r="G110" s="38">
        <v>6</v>
      </c>
      <c r="H110" s="63">
        <v>1.98</v>
      </c>
      <c r="I110" s="63">
        <v>2.84</v>
      </c>
      <c r="J110" s="38">
        <v>156</v>
      </c>
      <c r="K110" s="39" t="s">
        <v>78</v>
      </c>
      <c r="L110" s="38">
        <v>40</v>
      </c>
      <c r="M110" s="434" t="s">
        <v>214</v>
      </c>
      <c r="N110" s="374"/>
      <c r="O110" s="374"/>
      <c r="P110" s="374"/>
      <c r="Q110" s="375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IFERROR(IF(V110=0,"",ROUNDUP(V110/H110,0)*0.00753),"")</f>
        <v/>
      </c>
      <c r="X110" s="69" t="s">
        <v>48</v>
      </c>
      <c r="Y110" s="70" t="s">
        <v>192</v>
      </c>
      <c r="AC110" s="71"/>
      <c r="AZ110" s="127" t="s">
        <v>65</v>
      </c>
    </row>
    <row r="111" spans="1:52" ht="27" customHeight="1" x14ac:dyDescent="0.25">
      <c r="A111" s="64" t="s">
        <v>215</v>
      </c>
      <c r="B111" s="64" t="s">
        <v>216</v>
      </c>
      <c r="C111" s="37">
        <v>4301060296</v>
      </c>
      <c r="D111" s="372">
        <v>4607091383065</v>
      </c>
      <c r="E111" s="372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4"/>
      <c r="O111" s="374"/>
      <c r="P111" s="374"/>
      <c r="Q111" s="375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217</v>
      </c>
      <c r="B112" s="64" t="s">
        <v>218</v>
      </c>
      <c r="C112" s="37">
        <v>4301060350</v>
      </c>
      <c r="D112" s="372">
        <v>4680115881532</v>
      </c>
      <c r="E112" s="372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137</v>
      </c>
      <c r="L112" s="38">
        <v>30</v>
      </c>
      <c r="M112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4"/>
      <c r="O112" s="374"/>
      <c r="P112" s="374"/>
      <c r="Q112" s="375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4301060309</v>
      </c>
      <c r="D113" s="372">
        <v>4680115880238</v>
      </c>
      <c r="E113" s="372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9" t="s">
        <v>78</v>
      </c>
      <c r="L113" s="38">
        <v>40</v>
      </c>
      <c r="M113" s="43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74"/>
      <c r="O113" s="374"/>
      <c r="P113" s="374"/>
      <c r="Q113" s="375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27" customHeight="1" x14ac:dyDescent="0.25">
      <c r="A114" s="64" t="s">
        <v>221</v>
      </c>
      <c r="B114" s="64" t="s">
        <v>222</v>
      </c>
      <c r="C114" s="37">
        <v>4301060351</v>
      </c>
      <c r="D114" s="372">
        <v>4680115881464</v>
      </c>
      <c r="E114" s="372"/>
      <c r="F114" s="63">
        <v>0.4</v>
      </c>
      <c r="G114" s="38">
        <v>6</v>
      </c>
      <c r="H114" s="63">
        <v>2.4</v>
      </c>
      <c r="I114" s="63">
        <v>2.6</v>
      </c>
      <c r="J114" s="38">
        <v>156</v>
      </c>
      <c r="K114" s="39" t="s">
        <v>137</v>
      </c>
      <c r="L114" s="38">
        <v>30</v>
      </c>
      <c r="M114" s="438" t="s">
        <v>223</v>
      </c>
      <c r="N114" s="374"/>
      <c r="O114" s="374"/>
      <c r="P114" s="374"/>
      <c r="Q114" s="375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79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80"/>
      <c r="M115" s="376" t="s">
        <v>43</v>
      </c>
      <c r="N115" s="377"/>
      <c r="O115" s="377"/>
      <c r="P115" s="377"/>
      <c r="Q115" s="377"/>
      <c r="R115" s="377"/>
      <c r="S115" s="378"/>
      <c r="T115" s="43" t="s">
        <v>42</v>
      </c>
      <c r="U115" s="44">
        <f>IFERROR(U110/H110,"0")+IFERROR(U111/H111,"0")+IFERROR(U112/H112,"0")+IFERROR(U113/H113,"0")+IFERROR(U114/H114,"0")</f>
        <v>0</v>
      </c>
      <c r="V115" s="44">
        <f>IFERROR(V110/H110,"0")+IFERROR(V111/H111,"0")+IFERROR(V112/H112,"0")+IFERROR(V113/H113,"0")+IFERROR(V114/H114,"0")</f>
        <v>0</v>
      </c>
      <c r="W115" s="44">
        <f>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80"/>
      <c r="M116" s="376" t="s">
        <v>43</v>
      </c>
      <c r="N116" s="377"/>
      <c r="O116" s="377"/>
      <c r="P116" s="377"/>
      <c r="Q116" s="377"/>
      <c r="R116" s="377"/>
      <c r="S116" s="378"/>
      <c r="T116" s="43" t="s">
        <v>0</v>
      </c>
      <c r="U116" s="44">
        <f>IFERROR(SUM(U110:U114),"0")</f>
        <v>0</v>
      </c>
      <c r="V116" s="44">
        <f>IFERROR(SUM(V110:V114),"0")</f>
        <v>0</v>
      </c>
      <c r="W116" s="43"/>
      <c r="X116" s="68"/>
      <c r="Y116" s="68"/>
    </row>
    <row r="117" spans="1:52" ht="16.5" customHeight="1" x14ac:dyDescent="0.25">
      <c r="A117" s="370" t="s">
        <v>224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66"/>
      <c r="Y117" s="66"/>
    </row>
    <row r="118" spans="1:52" ht="14.25" customHeight="1" x14ac:dyDescent="0.25">
      <c r="A118" s="371" t="s">
        <v>79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67"/>
      <c r="Y118" s="67"/>
    </row>
    <row r="119" spans="1:52" ht="27" customHeight="1" x14ac:dyDescent="0.25">
      <c r="A119" s="64" t="s">
        <v>225</v>
      </c>
      <c r="B119" s="64" t="s">
        <v>226</v>
      </c>
      <c r="C119" s="37">
        <v>4301051360</v>
      </c>
      <c r="D119" s="372">
        <v>4607091385168</v>
      </c>
      <c r="E119" s="372"/>
      <c r="F119" s="63">
        <v>1.35</v>
      </c>
      <c r="G119" s="38">
        <v>6</v>
      </c>
      <c r="H119" s="63">
        <v>8.1</v>
      </c>
      <c r="I119" s="63">
        <v>8.6579999999999995</v>
      </c>
      <c r="J119" s="38">
        <v>56</v>
      </c>
      <c r="K119" s="39" t="s">
        <v>137</v>
      </c>
      <c r="L119" s="38">
        <v>45</v>
      </c>
      <c r="M119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74"/>
      <c r="O119" s="374"/>
      <c r="P119" s="374"/>
      <c r="Q119" s="375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227</v>
      </c>
      <c r="B120" s="64" t="s">
        <v>228</v>
      </c>
      <c r="C120" s="37">
        <v>4301051362</v>
      </c>
      <c r="D120" s="372">
        <v>4607091383256</v>
      </c>
      <c r="E120" s="372"/>
      <c r="F120" s="63">
        <v>0.33</v>
      </c>
      <c r="G120" s="38">
        <v>6</v>
      </c>
      <c r="H120" s="63">
        <v>1.98</v>
      </c>
      <c r="I120" s="63">
        <v>2.246</v>
      </c>
      <c r="J120" s="38">
        <v>156</v>
      </c>
      <c r="K120" s="39" t="s">
        <v>137</v>
      </c>
      <c r="L120" s="38">
        <v>45</v>
      </c>
      <c r="M120" s="4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74"/>
      <c r="O120" s="374"/>
      <c r="P120" s="374"/>
      <c r="Q120" s="375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229</v>
      </c>
      <c r="B121" s="64" t="s">
        <v>230</v>
      </c>
      <c r="C121" s="37">
        <v>4301051358</v>
      </c>
      <c r="D121" s="372">
        <v>4607091385748</v>
      </c>
      <c r="E121" s="372"/>
      <c r="F121" s="63">
        <v>0.45</v>
      </c>
      <c r="G121" s="38">
        <v>6</v>
      </c>
      <c r="H121" s="63">
        <v>2.7</v>
      </c>
      <c r="I121" s="63">
        <v>2.972</v>
      </c>
      <c r="J121" s="38">
        <v>156</v>
      </c>
      <c r="K121" s="39" t="s">
        <v>137</v>
      </c>
      <c r="L121" s="38">
        <v>45</v>
      </c>
      <c r="M121" s="4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74"/>
      <c r="O121" s="374"/>
      <c r="P121" s="374"/>
      <c r="Q121" s="375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231</v>
      </c>
      <c r="B122" s="64" t="s">
        <v>232</v>
      </c>
      <c r="C122" s="37">
        <v>4301051364</v>
      </c>
      <c r="D122" s="372">
        <v>4607091384581</v>
      </c>
      <c r="E122" s="372"/>
      <c r="F122" s="63">
        <v>0.67</v>
      </c>
      <c r="G122" s="38">
        <v>4</v>
      </c>
      <c r="H122" s="63">
        <v>2.68</v>
      </c>
      <c r="I122" s="63">
        <v>2.9420000000000002</v>
      </c>
      <c r="J122" s="38">
        <v>120</v>
      </c>
      <c r="K122" s="39" t="s">
        <v>137</v>
      </c>
      <c r="L122" s="38">
        <v>45</v>
      </c>
      <c r="M122" s="44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74"/>
      <c r="O122" s="374"/>
      <c r="P122" s="374"/>
      <c r="Q122" s="375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IFERROR(IF(V122=0,"",ROUNDUP(V122/H122,0)*0.00937),"")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x14ac:dyDescent="0.2">
      <c r="A123" s="379"/>
      <c r="B123" s="379"/>
      <c r="C123" s="379"/>
      <c r="D123" s="379"/>
      <c r="E123" s="379"/>
      <c r="F123" s="379"/>
      <c r="G123" s="379"/>
      <c r="H123" s="379"/>
      <c r="I123" s="379"/>
      <c r="J123" s="379"/>
      <c r="K123" s="379"/>
      <c r="L123" s="380"/>
      <c r="M123" s="376" t="s">
        <v>43</v>
      </c>
      <c r="N123" s="377"/>
      <c r="O123" s="377"/>
      <c r="P123" s="377"/>
      <c r="Q123" s="377"/>
      <c r="R123" s="377"/>
      <c r="S123" s="378"/>
      <c r="T123" s="43" t="s">
        <v>42</v>
      </c>
      <c r="U123" s="44">
        <f>IFERROR(U119/H119,"0")+IFERROR(U120/H120,"0")+IFERROR(U121/H121,"0")+IFERROR(U122/H122,"0")</f>
        <v>0</v>
      </c>
      <c r="V123" s="44">
        <f>IFERROR(V119/H119,"0")+IFERROR(V120/H120,"0")+IFERROR(V121/H121,"0")+IFERROR(V122/H122,"0")</f>
        <v>0</v>
      </c>
      <c r="W123" s="44">
        <f>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79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80"/>
      <c r="M124" s="376" t="s">
        <v>43</v>
      </c>
      <c r="N124" s="377"/>
      <c r="O124" s="377"/>
      <c r="P124" s="377"/>
      <c r="Q124" s="377"/>
      <c r="R124" s="377"/>
      <c r="S124" s="378"/>
      <c r="T124" s="43" t="s">
        <v>0</v>
      </c>
      <c r="U124" s="44">
        <f>IFERROR(SUM(U119:U122),"0")</f>
        <v>0</v>
      </c>
      <c r="V124" s="44">
        <f>IFERROR(SUM(V119:V122),"0")</f>
        <v>0</v>
      </c>
      <c r="W124" s="43"/>
      <c r="X124" s="68"/>
      <c r="Y124" s="68"/>
    </row>
    <row r="125" spans="1:52" ht="27.75" customHeight="1" x14ac:dyDescent="0.2">
      <c r="A125" s="369" t="s">
        <v>233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55"/>
      <c r="Y125" s="55"/>
    </row>
    <row r="126" spans="1:52" ht="16.5" customHeight="1" x14ac:dyDescent="0.25">
      <c r="A126" s="370" t="s">
        <v>234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66"/>
      <c r="Y126" s="66"/>
    </row>
    <row r="127" spans="1:52" ht="14.25" customHeight="1" x14ac:dyDescent="0.25">
      <c r="A127" s="371" t="s">
        <v>113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67"/>
      <c r="Y127" s="67"/>
    </row>
    <row r="128" spans="1:52" ht="27" customHeight="1" x14ac:dyDescent="0.25">
      <c r="A128" s="64" t="s">
        <v>235</v>
      </c>
      <c r="B128" s="64" t="s">
        <v>236</v>
      </c>
      <c r="C128" s="37">
        <v>4301011223</v>
      </c>
      <c r="D128" s="372">
        <v>4607091383423</v>
      </c>
      <c r="E128" s="372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137</v>
      </c>
      <c r="L128" s="38">
        <v>35</v>
      </c>
      <c r="M128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74"/>
      <c r="O128" s="374"/>
      <c r="P128" s="374"/>
      <c r="Q128" s="375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237</v>
      </c>
      <c r="B129" s="64" t="s">
        <v>238</v>
      </c>
      <c r="C129" s="37">
        <v>4301011338</v>
      </c>
      <c r="D129" s="372">
        <v>4607091381405</v>
      </c>
      <c r="E129" s="372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78</v>
      </c>
      <c r="L129" s="38">
        <v>35</v>
      </c>
      <c r="M129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74"/>
      <c r="O129" s="374"/>
      <c r="P129" s="374"/>
      <c r="Q129" s="375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239</v>
      </c>
      <c r="B130" s="64" t="s">
        <v>240</v>
      </c>
      <c r="C130" s="37">
        <v>4301011333</v>
      </c>
      <c r="D130" s="372">
        <v>4607091386516</v>
      </c>
      <c r="E130" s="372"/>
      <c r="F130" s="63">
        <v>1.4</v>
      </c>
      <c r="G130" s="38">
        <v>8</v>
      </c>
      <c r="H130" s="63">
        <v>11.2</v>
      </c>
      <c r="I130" s="63">
        <v>11.776</v>
      </c>
      <c r="J130" s="38">
        <v>56</v>
      </c>
      <c r="K130" s="39" t="s">
        <v>78</v>
      </c>
      <c r="L130" s="38">
        <v>30</v>
      </c>
      <c r="M130" s="4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74"/>
      <c r="O130" s="374"/>
      <c r="P130" s="374"/>
      <c r="Q130" s="375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80"/>
      <c r="M131" s="376" t="s">
        <v>43</v>
      </c>
      <c r="N131" s="377"/>
      <c r="O131" s="377"/>
      <c r="P131" s="377"/>
      <c r="Q131" s="377"/>
      <c r="R131" s="377"/>
      <c r="S131" s="378"/>
      <c r="T131" s="43" t="s">
        <v>42</v>
      </c>
      <c r="U131" s="44">
        <f>IFERROR(U128/H128,"0")+IFERROR(U129/H129,"0")+IFERROR(U130/H130,"0")</f>
        <v>0</v>
      </c>
      <c r="V131" s="44">
        <f>IFERROR(V128/H128,"0")+IFERROR(V129/H129,"0")+IFERROR(V130/H130,"0")</f>
        <v>0</v>
      </c>
      <c r="W131" s="44">
        <f>IFERROR(IF(W128="",0,W128),"0")+IFERROR(IF(W129="",0,W129),"0")+IFERROR(IF(W130="",0,W130),"0")</f>
        <v>0</v>
      </c>
      <c r="X131" s="68"/>
      <c r="Y131" s="68"/>
    </row>
    <row r="132" spans="1:52" x14ac:dyDescent="0.2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80"/>
      <c r="M132" s="376" t="s">
        <v>43</v>
      </c>
      <c r="N132" s="377"/>
      <c r="O132" s="377"/>
      <c r="P132" s="377"/>
      <c r="Q132" s="377"/>
      <c r="R132" s="377"/>
      <c r="S132" s="378"/>
      <c r="T132" s="43" t="s">
        <v>0</v>
      </c>
      <c r="U132" s="44">
        <f>IFERROR(SUM(U128:U130),"0")</f>
        <v>0</v>
      </c>
      <c r="V132" s="44">
        <f>IFERROR(SUM(V128:V130),"0")</f>
        <v>0</v>
      </c>
      <c r="W132" s="43"/>
      <c r="X132" s="68"/>
      <c r="Y132" s="68"/>
    </row>
    <row r="133" spans="1:52" ht="16.5" customHeight="1" x14ac:dyDescent="0.25">
      <c r="A133" s="370" t="s">
        <v>241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66"/>
      <c r="Y133" s="66"/>
    </row>
    <row r="134" spans="1:52" ht="14.25" customHeight="1" x14ac:dyDescent="0.25">
      <c r="A134" s="371" t="s">
        <v>75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67"/>
      <c r="Y134" s="67"/>
    </row>
    <row r="135" spans="1:52" ht="27" customHeight="1" x14ac:dyDescent="0.25">
      <c r="A135" s="64" t="s">
        <v>242</v>
      </c>
      <c r="B135" s="64" t="s">
        <v>243</v>
      </c>
      <c r="C135" s="37">
        <v>4301031191</v>
      </c>
      <c r="D135" s="372">
        <v>4680115880993</v>
      </c>
      <c r="E135" s="372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74"/>
      <c r="O135" s="374"/>
      <c r="P135" s="374"/>
      <c r="Q135" s="375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ref="V135:V142" si="7">IFERROR(IF(U135="",0,CEILING((U135/$H135),1)*$H135),"")</f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244</v>
      </c>
      <c r="B136" s="64" t="s">
        <v>245</v>
      </c>
      <c r="C136" s="37">
        <v>4301031204</v>
      </c>
      <c r="D136" s="372">
        <v>4680115881761</v>
      </c>
      <c r="E136" s="372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74"/>
      <c r="O136" s="374"/>
      <c r="P136" s="374"/>
      <c r="Q136" s="375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246</v>
      </c>
      <c r="B137" s="64" t="s">
        <v>247</v>
      </c>
      <c r="C137" s="37">
        <v>4301031201</v>
      </c>
      <c r="D137" s="372">
        <v>4680115881563</v>
      </c>
      <c r="E137" s="372"/>
      <c r="F137" s="63">
        <v>0.7</v>
      </c>
      <c r="G137" s="38">
        <v>6</v>
      </c>
      <c r="H137" s="63">
        <v>4.2</v>
      </c>
      <c r="I137" s="63">
        <v>4.4000000000000004</v>
      </c>
      <c r="J137" s="38">
        <v>156</v>
      </c>
      <c r="K137" s="39" t="s">
        <v>78</v>
      </c>
      <c r="L137" s="38">
        <v>40</v>
      </c>
      <c r="M137" s="4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74"/>
      <c r="O137" s="374"/>
      <c r="P137" s="374"/>
      <c r="Q137" s="375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248</v>
      </c>
      <c r="B138" s="64" t="s">
        <v>249</v>
      </c>
      <c r="C138" s="37">
        <v>4301031199</v>
      </c>
      <c r="D138" s="372">
        <v>4680115880986</v>
      </c>
      <c r="E138" s="372"/>
      <c r="F138" s="63">
        <v>0.35</v>
      </c>
      <c r="G138" s="38">
        <v>6</v>
      </c>
      <c r="H138" s="63">
        <v>2.1</v>
      </c>
      <c r="I138" s="63">
        <v>2.23</v>
      </c>
      <c r="J138" s="38">
        <v>234</v>
      </c>
      <c r="K138" s="39" t="s">
        <v>78</v>
      </c>
      <c r="L138" s="38">
        <v>40</v>
      </c>
      <c r="M138" s="4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74"/>
      <c r="O138" s="374"/>
      <c r="P138" s="374"/>
      <c r="Q138" s="375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IFERROR(IF(V138=0,"",ROUNDUP(V138/H138,0)*0.00502),"")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250</v>
      </c>
      <c r="B139" s="64" t="s">
        <v>251</v>
      </c>
      <c r="C139" s="37">
        <v>4301031190</v>
      </c>
      <c r="D139" s="372">
        <v>4680115880207</v>
      </c>
      <c r="E139" s="372"/>
      <c r="F139" s="63">
        <v>0.4</v>
      </c>
      <c r="G139" s="38">
        <v>6</v>
      </c>
      <c r="H139" s="63">
        <v>2.4</v>
      </c>
      <c r="I139" s="63">
        <v>2.63</v>
      </c>
      <c r="J139" s="38">
        <v>156</v>
      </c>
      <c r="K139" s="39" t="s">
        <v>78</v>
      </c>
      <c r="L139" s="38">
        <v>40</v>
      </c>
      <c r="M139" s="45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74"/>
      <c r="O139" s="374"/>
      <c r="P139" s="374"/>
      <c r="Q139" s="375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252</v>
      </c>
      <c r="B140" s="64" t="s">
        <v>253</v>
      </c>
      <c r="C140" s="37">
        <v>4301031205</v>
      </c>
      <c r="D140" s="372">
        <v>4680115881785</v>
      </c>
      <c r="E140" s="372"/>
      <c r="F140" s="63">
        <v>0.35</v>
      </c>
      <c r="G140" s="38">
        <v>6</v>
      </c>
      <c r="H140" s="63">
        <v>2.1</v>
      </c>
      <c r="I140" s="63">
        <v>2.23</v>
      </c>
      <c r="J140" s="38">
        <v>234</v>
      </c>
      <c r="K140" s="39" t="s">
        <v>78</v>
      </c>
      <c r="L140" s="38">
        <v>40</v>
      </c>
      <c r="M140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74"/>
      <c r="O140" s="374"/>
      <c r="P140" s="374"/>
      <c r="Q140" s="375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254</v>
      </c>
      <c r="B141" s="64" t="s">
        <v>255</v>
      </c>
      <c r="C141" s="37">
        <v>4301031202</v>
      </c>
      <c r="D141" s="372">
        <v>4680115881679</v>
      </c>
      <c r="E141" s="372"/>
      <c r="F141" s="63">
        <v>0.35</v>
      </c>
      <c r="G141" s="38">
        <v>6</v>
      </c>
      <c r="H141" s="63">
        <v>2.1</v>
      </c>
      <c r="I141" s="63">
        <v>2.2000000000000002</v>
      </c>
      <c r="J141" s="38">
        <v>234</v>
      </c>
      <c r="K141" s="39" t="s">
        <v>78</v>
      </c>
      <c r="L141" s="38">
        <v>40</v>
      </c>
      <c r="M141" s="4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74"/>
      <c r="O141" s="374"/>
      <c r="P141" s="374"/>
      <c r="Q141" s="375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256</v>
      </c>
      <c r="B142" s="64" t="s">
        <v>257</v>
      </c>
      <c r="C142" s="37">
        <v>4301031158</v>
      </c>
      <c r="D142" s="372">
        <v>4680115880191</v>
      </c>
      <c r="E142" s="372"/>
      <c r="F142" s="63">
        <v>0.4</v>
      </c>
      <c r="G142" s="38">
        <v>6</v>
      </c>
      <c r="H142" s="63">
        <v>2.4</v>
      </c>
      <c r="I142" s="63">
        <v>2.6</v>
      </c>
      <c r="J142" s="38">
        <v>156</v>
      </c>
      <c r="K142" s="39" t="s">
        <v>78</v>
      </c>
      <c r="L142" s="38">
        <v>40</v>
      </c>
      <c r="M142" s="4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74"/>
      <c r="O142" s="374"/>
      <c r="P142" s="374"/>
      <c r="Q142" s="375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x14ac:dyDescent="0.2">
      <c r="A143" s="379"/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80"/>
      <c r="M143" s="376" t="s">
        <v>43</v>
      </c>
      <c r="N143" s="377"/>
      <c r="O143" s="377"/>
      <c r="P143" s="377"/>
      <c r="Q143" s="377"/>
      <c r="R143" s="377"/>
      <c r="S143" s="378"/>
      <c r="T143" s="43" t="s">
        <v>42</v>
      </c>
      <c r="U143" s="44">
        <f>IFERROR(U135/H135,"0")+IFERROR(U136/H136,"0")+IFERROR(U137/H137,"0")+IFERROR(U138/H138,"0")+IFERROR(U139/H139,"0")+IFERROR(U140/H140,"0")+IFERROR(U141/H141,"0")+IFERROR(U142/H142,"0")</f>
        <v>0</v>
      </c>
      <c r="V143" s="44">
        <f>IFERROR(V135/H135,"0")+IFERROR(V136/H136,"0")+IFERROR(V137/H137,"0")+IFERROR(V138/H138,"0")+IFERROR(V139/H139,"0")+IFERROR(V140/H140,"0")+IFERROR(V141/H141,"0")+IFERROR(V142/H142,"0")</f>
        <v>0</v>
      </c>
      <c r="W143" s="44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68"/>
      <c r="Y143" s="68"/>
    </row>
    <row r="144" spans="1:52" x14ac:dyDescent="0.2">
      <c r="A144" s="379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80"/>
      <c r="M144" s="376" t="s">
        <v>43</v>
      </c>
      <c r="N144" s="377"/>
      <c r="O144" s="377"/>
      <c r="P144" s="377"/>
      <c r="Q144" s="377"/>
      <c r="R144" s="377"/>
      <c r="S144" s="378"/>
      <c r="T144" s="43" t="s">
        <v>0</v>
      </c>
      <c r="U144" s="44">
        <f>IFERROR(SUM(U135:U142),"0")</f>
        <v>0</v>
      </c>
      <c r="V144" s="44">
        <f>IFERROR(SUM(V135:V142),"0")</f>
        <v>0</v>
      </c>
      <c r="W144" s="43"/>
      <c r="X144" s="68"/>
      <c r="Y144" s="68"/>
    </row>
    <row r="145" spans="1:52" ht="16.5" customHeight="1" x14ac:dyDescent="0.25">
      <c r="A145" s="370" t="s">
        <v>258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66"/>
      <c r="Y145" s="66"/>
    </row>
    <row r="146" spans="1:52" ht="14.25" customHeight="1" x14ac:dyDescent="0.25">
      <c r="A146" s="371" t="s">
        <v>113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67"/>
      <c r="Y146" s="67"/>
    </row>
    <row r="147" spans="1:52" ht="16.5" customHeight="1" x14ac:dyDescent="0.25">
      <c r="A147" s="64" t="s">
        <v>259</v>
      </c>
      <c r="B147" s="64" t="s">
        <v>260</v>
      </c>
      <c r="C147" s="37">
        <v>4301011450</v>
      </c>
      <c r="D147" s="372">
        <v>4680115881402</v>
      </c>
      <c r="E147" s="372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9" t="s">
        <v>109</v>
      </c>
      <c r="L147" s="38">
        <v>55</v>
      </c>
      <c r="M147" s="4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74"/>
      <c r="O147" s="374"/>
      <c r="P147" s="374"/>
      <c r="Q147" s="375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IFERROR(IF(V147=0,"",ROUNDUP(V147/H147,0)*0.02175),"")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t="27" customHeight="1" x14ac:dyDescent="0.25">
      <c r="A148" s="64" t="s">
        <v>261</v>
      </c>
      <c r="B148" s="64" t="s">
        <v>262</v>
      </c>
      <c r="C148" s="37">
        <v>4301011454</v>
      </c>
      <c r="D148" s="372">
        <v>4680115881396</v>
      </c>
      <c r="E148" s="372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4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74"/>
      <c r="O148" s="374"/>
      <c r="P148" s="374"/>
      <c r="Q148" s="375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80"/>
      <c r="M149" s="376" t="s">
        <v>43</v>
      </c>
      <c r="N149" s="377"/>
      <c r="O149" s="377"/>
      <c r="P149" s="377"/>
      <c r="Q149" s="377"/>
      <c r="R149" s="377"/>
      <c r="S149" s="378"/>
      <c r="T149" s="43" t="s">
        <v>42</v>
      </c>
      <c r="U149" s="44">
        <f>IFERROR(U147/H147,"0")+IFERROR(U148/H148,"0")</f>
        <v>0</v>
      </c>
      <c r="V149" s="44">
        <f>IFERROR(V147/H147,"0")+IFERROR(V148/H148,"0")</f>
        <v>0</v>
      </c>
      <c r="W149" s="44">
        <f>IFERROR(IF(W147="",0,W147),"0")+IFERROR(IF(W148="",0,W148),"0")</f>
        <v>0</v>
      </c>
      <c r="X149" s="68"/>
      <c r="Y149" s="68"/>
    </row>
    <row r="150" spans="1:52" x14ac:dyDescent="0.2">
      <c r="A150" s="379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80"/>
      <c r="M150" s="376" t="s">
        <v>43</v>
      </c>
      <c r="N150" s="377"/>
      <c r="O150" s="377"/>
      <c r="P150" s="377"/>
      <c r="Q150" s="377"/>
      <c r="R150" s="377"/>
      <c r="S150" s="378"/>
      <c r="T150" s="43" t="s">
        <v>0</v>
      </c>
      <c r="U150" s="44">
        <f>IFERROR(SUM(U147:U148),"0")</f>
        <v>0</v>
      </c>
      <c r="V150" s="44">
        <f>IFERROR(SUM(V147:V148),"0")</f>
        <v>0</v>
      </c>
      <c r="W150" s="43"/>
      <c r="X150" s="68"/>
      <c r="Y150" s="68"/>
    </row>
    <row r="151" spans="1:52" ht="14.25" customHeight="1" x14ac:dyDescent="0.25">
      <c r="A151" s="371" t="s">
        <v>106</v>
      </c>
      <c r="B151" s="371"/>
      <c r="C151" s="371"/>
      <c r="D151" s="371"/>
      <c r="E151" s="371"/>
      <c r="F151" s="371"/>
      <c r="G151" s="371"/>
      <c r="H151" s="371"/>
      <c r="I151" s="371"/>
      <c r="J151" s="371"/>
      <c r="K151" s="371"/>
      <c r="L151" s="371"/>
      <c r="M151" s="371"/>
      <c r="N151" s="371"/>
      <c r="O151" s="371"/>
      <c r="P151" s="371"/>
      <c r="Q151" s="371"/>
      <c r="R151" s="371"/>
      <c r="S151" s="371"/>
      <c r="T151" s="371"/>
      <c r="U151" s="371"/>
      <c r="V151" s="371"/>
      <c r="W151" s="371"/>
      <c r="X151" s="67"/>
      <c r="Y151" s="67"/>
    </row>
    <row r="152" spans="1:52" ht="16.5" customHeight="1" x14ac:dyDescent="0.25">
      <c r="A152" s="64" t="s">
        <v>263</v>
      </c>
      <c r="B152" s="64" t="s">
        <v>264</v>
      </c>
      <c r="C152" s="37">
        <v>4301020262</v>
      </c>
      <c r="D152" s="372">
        <v>4680115882935</v>
      </c>
      <c r="E152" s="372"/>
      <c r="F152" s="63">
        <v>1.35</v>
      </c>
      <c r="G152" s="38">
        <v>8</v>
      </c>
      <c r="H152" s="63">
        <v>10.8</v>
      </c>
      <c r="I152" s="63">
        <v>11.28</v>
      </c>
      <c r="J152" s="38">
        <v>56</v>
      </c>
      <c r="K152" s="39" t="s">
        <v>137</v>
      </c>
      <c r="L152" s="38">
        <v>50</v>
      </c>
      <c r="M152" s="456" t="s">
        <v>265</v>
      </c>
      <c r="N152" s="374"/>
      <c r="O152" s="374"/>
      <c r="P152" s="374"/>
      <c r="Q152" s="375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IFERROR(IF(V152=0,"",ROUNDUP(V152/H152,0)*0.02175),"")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t="16.5" customHeight="1" x14ac:dyDescent="0.25">
      <c r="A153" s="64" t="s">
        <v>266</v>
      </c>
      <c r="B153" s="64" t="s">
        <v>267</v>
      </c>
      <c r="C153" s="37">
        <v>4301020220</v>
      </c>
      <c r="D153" s="372">
        <v>4680115880764</v>
      </c>
      <c r="E153" s="372"/>
      <c r="F153" s="63">
        <v>0.35</v>
      </c>
      <c r="G153" s="38">
        <v>6</v>
      </c>
      <c r="H153" s="63">
        <v>2.1</v>
      </c>
      <c r="I153" s="63">
        <v>2.2999999999999998</v>
      </c>
      <c r="J153" s="38">
        <v>156</v>
      </c>
      <c r="K153" s="39" t="s">
        <v>109</v>
      </c>
      <c r="L153" s="38">
        <v>50</v>
      </c>
      <c r="M153" s="4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74"/>
      <c r="O153" s="374"/>
      <c r="P153" s="374"/>
      <c r="Q153" s="375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IFERROR(IF(V153=0,"",ROUNDUP(V153/H153,0)*0.00753),"")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x14ac:dyDescent="0.2">
      <c r="A154" s="379"/>
      <c r="B154" s="379"/>
      <c r="C154" s="379"/>
      <c r="D154" s="379"/>
      <c r="E154" s="379"/>
      <c r="F154" s="379"/>
      <c r="G154" s="379"/>
      <c r="H154" s="379"/>
      <c r="I154" s="379"/>
      <c r="J154" s="379"/>
      <c r="K154" s="379"/>
      <c r="L154" s="380"/>
      <c r="M154" s="376" t="s">
        <v>43</v>
      </c>
      <c r="N154" s="377"/>
      <c r="O154" s="377"/>
      <c r="P154" s="377"/>
      <c r="Q154" s="377"/>
      <c r="R154" s="377"/>
      <c r="S154" s="378"/>
      <c r="T154" s="43" t="s">
        <v>42</v>
      </c>
      <c r="U154" s="44">
        <f>IFERROR(U152/H152,"0")+IFERROR(U153/H153,"0")</f>
        <v>0</v>
      </c>
      <c r="V154" s="44">
        <f>IFERROR(V152/H152,"0")+IFERROR(V153/H153,"0")</f>
        <v>0</v>
      </c>
      <c r="W154" s="44">
        <f>IFERROR(IF(W152="",0,W152),"0")+IFERROR(IF(W153="",0,W153),"0")</f>
        <v>0</v>
      </c>
      <c r="X154" s="68"/>
      <c r="Y154" s="68"/>
    </row>
    <row r="155" spans="1:52" x14ac:dyDescent="0.2">
      <c r="A155" s="379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80"/>
      <c r="M155" s="376" t="s">
        <v>43</v>
      </c>
      <c r="N155" s="377"/>
      <c r="O155" s="377"/>
      <c r="P155" s="377"/>
      <c r="Q155" s="377"/>
      <c r="R155" s="377"/>
      <c r="S155" s="378"/>
      <c r="T155" s="43" t="s">
        <v>0</v>
      </c>
      <c r="U155" s="44">
        <f>IFERROR(SUM(U152:U153),"0")</f>
        <v>0</v>
      </c>
      <c r="V155" s="44">
        <f>IFERROR(SUM(V152:V153),"0")</f>
        <v>0</v>
      </c>
      <c r="W155" s="43"/>
      <c r="X155" s="68"/>
      <c r="Y155" s="68"/>
    </row>
    <row r="156" spans="1:52" ht="14.25" customHeight="1" x14ac:dyDescent="0.25">
      <c r="A156" s="371" t="s">
        <v>75</v>
      </c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67"/>
      <c r="Y156" s="67"/>
    </row>
    <row r="157" spans="1:52" ht="27" customHeight="1" x14ac:dyDescent="0.25">
      <c r="A157" s="64" t="s">
        <v>268</v>
      </c>
      <c r="B157" s="64" t="s">
        <v>269</v>
      </c>
      <c r="C157" s="37">
        <v>4301031224</v>
      </c>
      <c r="D157" s="372">
        <v>4680115882683</v>
      </c>
      <c r="E157" s="372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74"/>
      <c r="O157" s="374"/>
      <c r="P157" s="374"/>
      <c r="Q157" s="375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270</v>
      </c>
      <c r="B158" s="64" t="s">
        <v>271</v>
      </c>
      <c r="C158" s="37">
        <v>4301031230</v>
      </c>
      <c r="D158" s="372">
        <v>4680115882690</v>
      </c>
      <c r="E158" s="372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74"/>
      <c r="O158" s="374"/>
      <c r="P158" s="374"/>
      <c r="Q158" s="375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272</v>
      </c>
      <c r="B159" s="64" t="s">
        <v>273</v>
      </c>
      <c r="C159" s="37">
        <v>4301031220</v>
      </c>
      <c r="D159" s="372">
        <v>4680115882669</v>
      </c>
      <c r="E159" s="372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74"/>
      <c r="O159" s="374"/>
      <c r="P159" s="374"/>
      <c r="Q159" s="375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274</v>
      </c>
      <c r="B160" s="64" t="s">
        <v>275</v>
      </c>
      <c r="C160" s="37">
        <v>4301031221</v>
      </c>
      <c r="D160" s="372">
        <v>4680115882676</v>
      </c>
      <c r="E160" s="372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74"/>
      <c r="O160" s="374"/>
      <c r="P160" s="374"/>
      <c r="Q160" s="375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80"/>
      <c r="M161" s="376" t="s">
        <v>43</v>
      </c>
      <c r="N161" s="377"/>
      <c r="O161" s="377"/>
      <c r="P161" s="377"/>
      <c r="Q161" s="377"/>
      <c r="R161" s="377"/>
      <c r="S161" s="378"/>
      <c r="T161" s="43" t="s">
        <v>42</v>
      </c>
      <c r="U161" s="44">
        <f>IFERROR(U157/H157,"0")+IFERROR(U158/H158,"0")+IFERROR(U159/H159,"0")+IFERROR(U160/H160,"0")</f>
        <v>0</v>
      </c>
      <c r="V161" s="44">
        <f>IFERROR(V157/H157,"0")+IFERROR(V158/H158,"0")+IFERROR(V159/H159,"0")+IFERROR(V160/H160,"0")</f>
        <v>0</v>
      </c>
      <c r="W161" s="44">
        <f>IFERROR(IF(W157="",0,W157),"0")+IFERROR(IF(W158="",0,W158),"0")+IFERROR(IF(W159="",0,W159),"0")+IFERROR(IF(W160="",0,W160),"0")</f>
        <v>0</v>
      </c>
      <c r="X161" s="68"/>
      <c r="Y161" s="68"/>
    </row>
    <row r="162" spans="1:52" x14ac:dyDescent="0.2">
      <c r="A162" s="379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80"/>
      <c r="M162" s="376" t="s">
        <v>43</v>
      </c>
      <c r="N162" s="377"/>
      <c r="O162" s="377"/>
      <c r="P162" s="377"/>
      <c r="Q162" s="377"/>
      <c r="R162" s="377"/>
      <c r="S162" s="378"/>
      <c r="T162" s="43" t="s">
        <v>0</v>
      </c>
      <c r="U162" s="44">
        <f>IFERROR(SUM(U157:U160),"0")</f>
        <v>0</v>
      </c>
      <c r="V162" s="44">
        <f>IFERROR(SUM(V157:V160),"0")</f>
        <v>0</v>
      </c>
      <c r="W162" s="43"/>
      <c r="X162" s="68"/>
      <c r="Y162" s="68"/>
    </row>
    <row r="163" spans="1:52" ht="14.25" customHeight="1" x14ac:dyDescent="0.25">
      <c r="A163" s="371" t="s">
        <v>79</v>
      </c>
      <c r="B163" s="371"/>
      <c r="C163" s="371"/>
      <c r="D163" s="371"/>
      <c r="E163" s="371"/>
      <c r="F163" s="371"/>
      <c r="G163" s="371"/>
      <c r="H163" s="371"/>
      <c r="I163" s="371"/>
      <c r="J163" s="371"/>
      <c r="K163" s="371"/>
      <c r="L163" s="371"/>
      <c r="M163" s="371"/>
      <c r="N163" s="371"/>
      <c r="O163" s="371"/>
      <c r="P163" s="371"/>
      <c r="Q163" s="371"/>
      <c r="R163" s="371"/>
      <c r="S163" s="371"/>
      <c r="T163" s="371"/>
      <c r="U163" s="371"/>
      <c r="V163" s="371"/>
      <c r="W163" s="371"/>
      <c r="X163" s="67"/>
      <c r="Y163" s="67"/>
    </row>
    <row r="164" spans="1:52" ht="27" customHeight="1" x14ac:dyDescent="0.25">
      <c r="A164" s="64" t="s">
        <v>276</v>
      </c>
      <c r="B164" s="64" t="s">
        <v>277</v>
      </c>
      <c r="C164" s="37">
        <v>4301051409</v>
      </c>
      <c r="D164" s="372">
        <v>4680115881556</v>
      </c>
      <c r="E164" s="372"/>
      <c r="F164" s="63">
        <v>1</v>
      </c>
      <c r="G164" s="38">
        <v>4</v>
      </c>
      <c r="H164" s="63">
        <v>4</v>
      </c>
      <c r="I164" s="63">
        <v>4.4080000000000004</v>
      </c>
      <c r="J164" s="38">
        <v>104</v>
      </c>
      <c r="K164" s="39" t="s">
        <v>137</v>
      </c>
      <c r="L164" s="38">
        <v>45</v>
      </c>
      <c r="M164" s="4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74"/>
      <c r="O164" s="374"/>
      <c r="P164" s="374"/>
      <c r="Q164" s="375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80" si="8">IFERROR(IF(U164="",0,CEILING((U164/$H164),1)*$H164),"")</f>
        <v>0</v>
      </c>
      <c r="W164" s="42" t="str">
        <f>IFERROR(IF(V164=0,"",ROUNDUP(V164/H164,0)*0.01196),"")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278</v>
      </c>
      <c r="B165" s="64" t="s">
        <v>279</v>
      </c>
      <c r="C165" s="37">
        <v>4301051538</v>
      </c>
      <c r="D165" s="372">
        <v>4680115880573</v>
      </c>
      <c r="E165" s="372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63" t="s">
        <v>280</v>
      </c>
      <c r="N165" s="374"/>
      <c r="O165" s="374"/>
      <c r="P165" s="374"/>
      <c r="Q165" s="375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4301051408</v>
      </c>
      <c r="D166" s="372">
        <v>4680115881594</v>
      </c>
      <c r="E166" s="372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137</v>
      </c>
      <c r="L166" s="38">
        <v>40</v>
      </c>
      <c r="M166" s="4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74"/>
      <c r="O166" s="374"/>
      <c r="P166" s="374"/>
      <c r="Q166" s="375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283</v>
      </c>
      <c r="B167" s="64" t="s">
        <v>284</v>
      </c>
      <c r="C167" s="37">
        <v>4301051433</v>
      </c>
      <c r="D167" s="372">
        <v>4680115881587</v>
      </c>
      <c r="E167" s="372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6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74"/>
      <c r="O167" s="374"/>
      <c r="P167" s="374"/>
      <c r="Q167" s="375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285</v>
      </c>
      <c r="B168" s="64" t="s">
        <v>286</v>
      </c>
      <c r="C168" s="37">
        <v>4301051380</v>
      </c>
      <c r="D168" s="372">
        <v>4680115880962</v>
      </c>
      <c r="E168" s="372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74"/>
      <c r="O168" s="374"/>
      <c r="P168" s="374"/>
      <c r="Q168" s="375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287</v>
      </c>
      <c r="B169" s="64" t="s">
        <v>288</v>
      </c>
      <c r="C169" s="37">
        <v>4301051411</v>
      </c>
      <c r="D169" s="372">
        <v>4680115881617</v>
      </c>
      <c r="E169" s="372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137</v>
      </c>
      <c r="L169" s="38">
        <v>40</v>
      </c>
      <c r="M169" s="4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74"/>
      <c r="O169" s="374"/>
      <c r="P169" s="374"/>
      <c r="Q169" s="375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289</v>
      </c>
      <c r="B170" s="64" t="s">
        <v>290</v>
      </c>
      <c r="C170" s="37">
        <v>4301051377</v>
      </c>
      <c r="D170" s="372">
        <v>4680115881228</v>
      </c>
      <c r="E170" s="372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6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74"/>
      <c r="O170" s="374"/>
      <c r="P170" s="374"/>
      <c r="Q170" s="375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291</v>
      </c>
      <c r="B171" s="64" t="s">
        <v>292</v>
      </c>
      <c r="C171" s="37">
        <v>4301051432</v>
      </c>
      <c r="D171" s="372">
        <v>4680115881037</v>
      </c>
      <c r="E171" s="372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6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74"/>
      <c r="O171" s="374"/>
      <c r="P171" s="374"/>
      <c r="Q171" s="375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293</v>
      </c>
      <c r="B172" s="64" t="s">
        <v>294</v>
      </c>
      <c r="C172" s="37">
        <v>4301051384</v>
      </c>
      <c r="D172" s="372">
        <v>4680115881211</v>
      </c>
      <c r="E172" s="372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74"/>
      <c r="O172" s="374"/>
      <c r="P172" s="374"/>
      <c r="Q172" s="375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295</v>
      </c>
      <c r="B173" s="64" t="s">
        <v>296</v>
      </c>
      <c r="C173" s="37">
        <v>4301051378</v>
      </c>
      <c r="D173" s="372">
        <v>4680115881020</v>
      </c>
      <c r="E173" s="372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74"/>
      <c r="O173" s="374"/>
      <c r="P173" s="374"/>
      <c r="Q173" s="375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297</v>
      </c>
      <c r="B174" s="64" t="s">
        <v>298</v>
      </c>
      <c r="C174" s="37">
        <v>4301051407</v>
      </c>
      <c r="D174" s="372">
        <v>4680115882195</v>
      </c>
      <c r="E174" s="372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137</v>
      </c>
      <c r="L174" s="38">
        <v>40</v>
      </c>
      <c r="M174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74"/>
      <c r="O174" s="374"/>
      <c r="P174" s="374"/>
      <c r="Q174" s="375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80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299</v>
      </c>
      <c r="B175" s="64" t="s">
        <v>300</v>
      </c>
      <c r="C175" s="37">
        <v>4301051479</v>
      </c>
      <c r="D175" s="372">
        <v>4680115882607</v>
      </c>
      <c r="E175" s="372"/>
      <c r="F175" s="63">
        <v>0.3</v>
      </c>
      <c r="G175" s="38">
        <v>6</v>
      </c>
      <c r="H175" s="63">
        <v>1.8</v>
      </c>
      <c r="I175" s="63">
        <v>2.0720000000000001</v>
      </c>
      <c r="J175" s="38">
        <v>156</v>
      </c>
      <c r="K175" s="39" t="s">
        <v>137</v>
      </c>
      <c r="L175" s="38">
        <v>45</v>
      </c>
      <c r="M175" s="4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74"/>
      <c r="O175" s="374"/>
      <c r="P175" s="374"/>
      <c r="Q175" s="375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301</v>
      </c>
      <c r="B176" s="64" t="s">
        <v>302</v>
      </c>
      <c r="C176" s="37">
        <v>4301051468</v>
      </c>
      <c r="D176" s="372">
        <v>4680115880092</v>
      </c>
      <c r="E176" s="372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137</v>
      </c>
      <c r="L176" s="38">
        <v>45</v>
      </c>
      <c r="M176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74"/>
      <c r="O176" s="374"/>
      <c r="P176" s="374"/>
      <c r="Q176" s="375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303</v>
      </c>
      <c r="B177" s="64" t="s">
        <v>304</v>
      </c>
      <c r="C177" s="37">
        <v>4301051469</v>
      </c>
      <c r="D177" s="372">
        <v>4680115880221</v>
      </c>
      <c r="E177" s="372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137</v>
      </c>
      <c r="L177" s="38">
        <v>45</v>
      </c>
      <c r="M177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74"/>
      <c r="O177" s="374"/>
      <c r="P177" s="374"/>
      <c r="Q177" s="375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305</v>
      </c>
      <c r="B178" s="64" t="s">
        <v>306</v>
      </c>
      <c r="C178" s="37">
        <v>4301051523</v>
      </c>
      <c r="D178" s="372">
        <v>4680115882942</v>
      </c>
      <c r="E178" s="372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78</v>
      </c>
      <c r="L178" s="38">
        <v>40</v>
      </c>
      <c r="M178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74"/>
      <c r="O178" s="374"/>
      <c r="P178" s="374"/>
      <c r="Q178" s="375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307</v>
      </c>
      <c r="B179" s="64" t="s">
        <v>308</v>
      </c>
      <c r="C179" s="37">
        <v>4301051326</v>
      </c>
      <c r="D179" s="372">
        <v>4680115880504</v>
      </c>
      <c r="E179" s="372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74"/>
      <c r="O179" s="374"/>
      <c r="P179" s="374"/>
      <c r="Q179" s="375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27" customHeight="1" x14ac:dyDescent="0.25">
      <c r="A180" s="64" t="s">
        <v>309</v>
      </c>
      <c r="B180" s="64" t="s">
        <v>310</v>
      </c>
      <c r="C180" s="37">
        <v>4301051410</v>
      </c>
      <c r="D180" s="372">
        <v>4680115882164</v>
      </c>
      <c r="E180" s="372"/>
      <c r="F180" s="63">
        <v>0.4</v>
      </c>
      <c r="G180" s="38">
        <v>6</v>
      </c>
      <c r="H180" s="63">
        <v>2.4</v>
      </c>
      <c r="I180" s="63">
        <v>2.6779999999999999</v>
      </c>
      <c r="J180" s="38">
        <v>156</v>
      </c>
      <c r="K180" s="39" t="s">
        <v>137</v>
      </c>
      <c r="L180" s="38">
        <v>40</v>
      </c>
      <c r="M180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74"/>
      <c r="O180" s="374"/>
      <c r="P180" s="374"/>
      <c r="Q180" s="375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x14ac:dyDescent="0.2">
      <c r="A181" s="379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80"/>
      <c r="M181" s="376" t="s">
        <v>43</v>
      </c>
      <c r="N181" s="377"/>
      <c r="O181" s="377"/>
      <c r="P181" s="377"/>
      <c r="Q181" s="377"/>
      <c r="R181" s="377"/>
      <c r="S181" s="378"/>
      <c r="T181" s="43" t="s">
        <v>42</v>
      </c>
      <c r="U181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68"/>
      <c r="Y181" s="68"/>
    </row>
    <row r="182" spans="1:52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80"/>
      <c r="M182" s="376" t="s">
        <v>43</v>
      </c>
      <c r="N182" s="377"/>
      <c r="O182" s="377"/>
      <c r="P182" s="377"/>
      <c r="Q182" s="377"/>
      <c r="R182" s="377"/>
      <c r="S182" s="378"/>
      <c r="T182" s="43" t="s">
        <v>0</v>
      </c>
      <c r="U182" s="44">
        <f>IFERROR(SUM(U164:U180),"0")</f>
        <v>0</v>
      </c>
      <c r="V182" s="44">
        <f>IFERROR(SUM(V164:V180),"0")</f>
        <v>0</v>
      </c>
      <c r="W182" s="43"/>
      <c r="X182" s="68"/>
      <c r="Y182" s="68"/>
    </row>
    <row r="183" spans="1:52" ht="14.25" customHeight="1" x14ac:dyDescent="0.25">
      <c r="A183" s="371" t="s">
        <v>211</v>
      </c>
      <c r="B183" s="371"/>
      <c r="C183" s="371"/>
      <c r="D183" s="371"/>
      <c r="E183" s="371"/>
      <c r="F183" s="371"/>
      <c r="G183" s="371"/>
      <c r="H183" s="371"/>
      <c r="I183" s="371"/>
      <c r="J183" s="371"/>
      <c r="K183" s="371"/>
      <c r="L183" s="371"/>
      <c r="M183" s="371"/>
      <c r="N183" s="371"/>
      <c r="O183" s="371"/>
      <c r="P183" s="371"/>
      <c r="Q183" s="371"/>
      <c r="R183" s="371"/>
      <c r="S183" s="371"/>
      <c r="T183" s="371"/>
      <c r="U183" s="371"/>
      <c r="V183" s="371"/>
      <c r="W183" s="371"/>
      <c r="X183" s="67"/>
      <c r="Y183" s="67"/>
    </row>
    <row r="184" spans="1:52" ht="16.5" customHeight="1" x14ac:dyDescent="0.25">
      <c r="A184" s="64" t="s">
        <v>311</v>
      </c>
      <c r="B184" s="64" t="s">
        <v>312</v>
      </c>
      <c r="C184" s="37">
        <v>4301060338</v>
      </c>
      <c r="D184" s="372">
        <v>4680115880801</v>
      </c>
      <c r="E184" s="37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74"/>
      <c r="O184" s="374"/>
      <c r="P184" s="374"/>
      <c r="Q184" s="375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313</v>
      </c>
      <c r="B185" s="64" t="s">
        <v>314</v>
      </c>
      <c r="C185" s="37">
        <v>4301060339</v>
      </c>
      <c r="D185" s="372">
        <v>4680115880818</v>
      </c>
      <c r="E185" s="37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74"/>
      <c r="O185" s="374"/>
      <c r="P185" s="374"/>
      <c r="Q185" s="375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79"/>
      <c r="B186" s="379"/>
      <c r="C186" s="379"/>
      <c r="D186" s="379"/>
      <c r="E186" s="379"/>
      <c r="F186" s="379"/>
      <c r="G186" s="379"/>
      <c r="H186" s="379"/>
      <c r="I186" s="379"/>
      <c r="J186" s="379"/>
      <c r="K186" s="379"/>
      <c r="L186" s="380"/>
      <c r="M186" s="376" t="s">
        <v>43</v>
      </c>
      <c r="N186" s="377"/>
      <c r="O186" s="377"/>
      <c r="P186" s="377"/>
      <c r="Q186" s="377"/>
      <c r="R186" s="377"/>
      <c r="S186" s="378"/>
      <c r="T186" s="43" t="s">
        <v>42</v>
      </c>
      <c r="U186" s="44">
        <f>IFERROR(U184/H184,"0")+IFERROR(U185/H185,"0")</f>
        <v>0</v>
      </c>
      <c r="V186" s="44">
        <f>IFERROR(V184/H184,"0")+IFERROR(V185/H185,"0")</f>
        <v>0</v>
      </c>
      <c r="W186" s="44">
        <f>IFERROR(IF(W184="",0,W184),"0")+IFERROR(IF(W185="",0,W185),"0")</f>
        <v>0</v>
      </c>
      <c r="X186" s="68"/>
      <c r="Y186" s="68"/>
    </row>
    <row r="187" spans="1:52" x14ac:dyDescent="0.2">
      <c r="A187" s="379"/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80"/>
      <c r="M187" s="376" t="s">
        <v>43</v>
      </c>
      <c r="N187" s="377"/>
      <c r="O187" s="377"/>
      <c r="P187" s="377"/>
      <c r="Q187" s="377"/>
      <c r="R187" s="377"/>
      <c r="S187" s="378"/>
      <c r="T187" s="43" t="s">
        <v>0</v>
      </c>
      <c r="U187" s="44">
        <f>IFERROR(SUM(U184:U185),"0")</f>
        <v>0</v>
      </c>
      <c r="V187" s="44">
        <f>IFERROR(SUM(V184:V185),"0")</f>
        <v>0</v>
      </c>
      <c r="W187" s="43"/>
      <c r="X187" s="68"/>
      <c r="Y187" s="68"/>
    </row>
    <row r="188" spans="1:52" ht="16.5" customHeight="1" x14ac:dyDescent="0.25">
      <c r="A188" s="370" t="s">
        <v>315</v>
      </c>
      <c r="B188" s="370"/>
      <c r="C188" s="370"/>
      <c r="D188" s="370"/>
      <c r="E188" s="370"/>
      <c r="F188" s="370"/>
      <c r="G188" s="370"/>
      <c r="H188" s="370"/>
      <c r="I188" s="370"/>
      <c r="J188" s="370"/>
      <c r="K188" s="370"/>
      <c r="L188" s="370"/>
      <c r="M188" s="370"/>
      <c r="N188" s="370"/>
      <c r="O188" s="370"/>
      <c r="P188" s="370"/>
      <c r="Q188" s="370"/>
      <c r="R188" s="370"/>
      <c r="S188" s="370"/>
      <c r="T188" s="370"/>
      <c r="U188" s="370"/>
      <c r="V188" s="370"/>
      <c r="W188" s="370"/>
      <c r="X188" s="66"/>
      <c r="Y188" s="66"/>
    </row>
    <row r="189" spans="1:52" ht="14.25" customHeight="1" x14ac:dyDescent="0.25">
      <c r="A189" s="371" t="s">
        <v>113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67"/>
      <c r="Y189" s="67"/>
    </row>
    <row r="190" spans="1:52" ht="27" customHeight="1" x14ac:dyDescent="0.25">
      <c r="A190" s="64" t="s">
        <v>316</v>
      </c>
      <c r="B190" s="64" t="s">
        <v>317</v>
      </c>
      <c r="C190" s="37">
        <v>4301011346</v>
      </c>
      <c r="D190" s="372">
        <v>4607091387445</v>
      </c>
      <c r="E190" s="372"/>
      <c r="F190" s="63">
        <v>0.9</v>
      </c>
      <c r="G190" s="38">
        <v>10</v>
      </c>
      <c r="H190" s="63">
        <v>9</v>
      </c>
      <c r="I190" s="63">
        <v>9.6300000000000008</v>
      </c>
      <c r="J190" s="38">
        <v>56</v>
      </c>
      <c r="K190" s="39" t="s">
        <v>109</v>
      </c>
      <c r="L190" s="38">
        <v>31</v>
      </c>
      <c r="M190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74"/>
      <c r="O190" s="374"/>
      <c r="P190" s="374"/>
      <c r="Q190" s="375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ref="V190:V204" si="10">IFERROR(IF(U190="",0,CEILING((U190/$H190),1)*$H190),"")</f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318</v>
      </c>
      <c r="B191" s="64" t="s">
        <v>319</v>
      </c>
      <c r="C191" s="37">
        <v>4301011362</v>
      </c>
      <c r="D191" s="372">
        <v>4607091386004</v>
      </c>
      <c r="E191" s="372"/>
      <c r="F191" s="63">
        <v>1.35</v>
      </c>
      <c r="G191" s="38">
        <v>8</v>
      </c>
      <c r="H191" s="63">
        <v>10.8</v>
      </c>
      <c r="I191" s="63">
        <v>11.28</v>
      </c>
      <c r="J191" s="38">
        <v>48</v>
      </c>
      <c r="K191" s="39" t="s">
        <v>320</v>
      </c>
      <c r="L191" s="38">
        <v>55</v>
      </c>
      <c r="M191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74"/>
      <c r="O191" s="374"/>
      <c r="P191" s="374"/>
      <c r="Q191" s="375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IFERROR(IF(V191=0,"",ROUNDUP(V191/H191,0)*0.02039),"")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321</v>
      </c>
      <c r="C192" s="37">
        <v>4301011308</v>
      </c>
      <c r="D192" s="372">
        <v>4607091386004</v>
      </c>
      <c r="E192" s="372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9" t="s">
        <v>109</v>
      </c>
      <c r="L192" s="38">
        <v>55</v>
      </c>
      <c r="M192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4"/>
      <c r="O192" s="374"/>
      <c r="P192" s="374"/>
      <c r="Q192" s="375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322</v>
      </c>
      <c r="B193" s="64" t="s">
        <v>323</v>
      </c>
      <c r="C193" s="37">
        <v>4301011347</v>
      </c>
      <c r="D193" s="372">
        <v>4607091386073</v>
      </c>
      <c r="E193" s="372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109</v>
      </c>
      <c r="L193" s="38">
        <v>31</v>
      </c>
      <c r="M193" s="4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74"/>
      <c r="O193" s="374"/>
      <c r="P193" s="374"/>
      <c r="Q193" s="375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324</v>
      </c>
      <c r="B194" s="64" t="s">
        <v>325</v>
      </c>
      <c r="C194" s="37">
        <v>4301011395</v>
      </c>
      <c r="D194" s="372">
        <v>4607091387322</v>
      </c>
      <c r="E194" s="372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320</v>
      </c>
      <c r="L194" s="38">
        <v>55</v>
      </c>
      <c r="M194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74"/>
      <c r="O194" s="374"/>
      <c r="P194" s="374"/>
      <c r="Q194" s="375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324</v>
      </c>
      <c r="B195" s="64" t="s">
        <v>326</v>
      </c>
      <c r="C195" s="37">
        <v>4301010928</v>
      </c>
      <c r="D195" s="372">
        <v>4607091387322</v>
      </c>
      <c r="E195" s="372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4"/>
      <c r="O195" s="374"/>
      <c r="P195" s="374"/>
      <c r="Q195" s="375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328</v>
      </c>
      <c r="C196" s="37">
        <v>4301011311</v>
      </c>
      <c r="D196" s="372">
        <v>4607091387377</v>
      </c>
      <c r="E196" s="372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74"/>
      <c r="O196" s="374"/>
      <c r="P196" s="374"/>
      <c r="Q196" s="375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329</v>
      </c>
      <c r="B197" s="64" t="s">
        <v>330</v>
      </c>
      <c r="C197" s="37">
        <v>4301010945</v>
      </c>
      <c r="D197" s="372">
        <v>4607091387353</v>
      </c>
      <c r="E197" s="372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74"/>
      <c r="O197" s="374"/>
      <c r="P197" s="374"/>
      <c r="Q197" s="375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331</v>
      </c>
      <c r="B198" s="64" t="s">
        <v>332</v>
      </c>
      <c r="C198" s="37">
        <v>4301011328</v>
      </c>
      <c r="D198" s="372">
        <v>4607091386011</v>
      </c>
      <c r="E198" s="372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74"/>
      <c r="O198" s="374"/>
      <c r="P198" s="374"/>
      <c r="Q198" s="375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ref="W198:W204" si="11">IFERROR(IF(V198=0,"",ROUNDUP(V198/H198,0)*0.00937),"")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333</v>
      </c>
      <c r="B199" s="64" t="s">
        <v>334</v>
      </c>
      <c r="C199" s="37">
        <v>4301011329</v>
      </c>
      <c r="D199" s="372">
        <v>4607091387308</v>
      </c>
      <c r="E199" s="372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74"/>
      <c r="O199" s="374"/>
      <c r="P199" s="374"/>
      <c r="Q199" s="375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335</v>
      </c>
      <c r="B200" s="64" t="s">
        <v>336</v>
      </c>
      <c r="C200" s="37">
        <v>4301011049</v>
      </c>
      <c r="D200" s="372">
        <v>4607091387339</v>
      </c>
      <c r="E200" s="372"/>
      <c r="F200" s="63">
        <v>0.5</v>
      </c>
      <c r="G200" s="38">
        <v>10</v>
      </c>
      <c r="H200" s="63">
        <v>5</v>
      </c>
      <c r="I200" s="63">
        <v>5.24</v>
      </c>
      <c r="J200" s="38">
        <v>120</v>
      </c>
      <c r="K200" s="39" t="s">
        <v>109</v>
      </c>
      <c r="L200" s="38">
        <v>55</v>
      </c>
      <c r="M200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74"/>
      <c r="O200" s="374"/>
      <c r="P200" s="374"/>
      <c r="Q200" s="375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337</v>
      </c>
      <c r="B201" s="64" t="s">
        <v>338</v>
      </c>
      <c r="C201" s="37">
        <v>4301011433</v>
      </c>
      <c r="D201" s="372">
        <v>4680115882638</v>
      </c>
      <c r="E201" s="372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74"/>
      <c r="O201" s="374"/>
      <c r="P201" s="374"/>
      <c r="Q201" s="375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339</v>
      </c>
      <c r="B202" s="64" t="s">
        <v>340</v>
      </c>
      <c r="C202" s="37">
        <v>4301011573</v>
      </c>
      <c r="D202" s="372">
        <v>4680115881938</v>
      </c>
      <c r="E202" s="372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74"/>
      <c r="O202" s="374"/>
      <c r="P202" s="374"/>
      <c r="Q202" s="375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341</v>
      </c>
      <c r="B203" s="64" t="s">
        <v>342</v>
      </c>
      <c r="C203" s="37">
        <v>4301010944</v>
      </c>
      <c r="D203" s="372">
        <v>4607091387346</v>
      </c>
      <c r="E203" s="372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74"/>
      <c r="O203" s="374"/>
      <c r="P203" s="374"/>
      <c r="Q203" s="375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343</v>
      </c>
      <c r="B204" s="64" t="s">
        <v>344</v>
      </c>
      <c r="C204" s="37">
        <v>4301011353</v>
      </c>
      <c r="D204" s="372">
        <v>4607091389807</v>
      </c>
      <c r="E204" s="372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74"/>
      <c r="O204" s="374"/>
      <c r="P204" s="374"/>
      <c r="Q204" s="375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x14ac:dyDescent="0.2">
      <c r="A205" s="379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80"/>
      <c r="M205" s="376" t="s">
        <v>43</v>
      </c>
      <c r="N205" s="377"/>
      <c r="O205" s="377"/>
      <c r="P205" s="377"/>
      <c r="Q205" s="377"/>
      <c r="R205" s="377"/>
      <c r="S205" s="378"/>
      <c r="T205" s="43" t="s">
        <v>42</v>
      </c>
      <c r="U205" s="44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44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44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68"/>
      <c r="Y205" s="68"/>
    </row>
    <row r="206" spans="1:52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80"/>
      <c r="M206" s="376" t="s">
        <v>43</v>
      </c>
      <c r="N206" s="377"/>
      <c r="O206" s="377"/>
      <c r="P206" s="377"/>
      <c r="Q206" s="377"/>
      <c r="R206" s="377"/>
      <c r="S206" s="378"/>
      <c r="T206" s="43" t="s">
        <v>0</v>
      </c>
      <c r="U206" s="44">
        <f>IFERROR(SUM(U190:U204),"0")</f>
        <v>0</v>
      </c>
      <c r="V206" s="44">
        <f>IFERROR(SUM(V190:V204),"0")</f>
        <v>0</v>
      </c>
      <c r="W206" s="43"/>
      <c r="X206" s="68"/>
      <c r="Y206" s="68"/>
    </row>
    <row r="207" spans="1:52" ht="14.25" customHeight="1" x14ac:dyDescent="0.25">
      <c r="A207" s="371" t="s">
        <v>106</v>
      </c>
      <c r="B207" s="371"/>
      <c r="C207" s="371"/>
      <c r="D207" s="371"/>
      <c r="E207" s="371"/>
      <c r="F207" s="371"/>
      <c r="G207" s="371"/>
      <c r="H207" s="371"/>
      <c r="I207" s="371"/>
      <c r="J207" s="371"/>
      <c r="K207" s="371"/>
      <c r="L207" s="371"/>
      <c r="M207" s="371"/>
      <c r="N207" s="371"/>
      <c r="O207" s="371"/>
      <c r="P207" s="371"/>
      <c r="Q207" s="371"/>
      <c r="R207" s="371"/>
      <c r="S207" s="371"/>
      <c r="T207" s="371"/>
      <c r="U207" s="371"/>
      <c r="V207" s="371"/>
      <c r="W207" s="371"/>
      <c r="X207" s="67"/>
      <c r="Y207" s="67"/>
    </row>
    <row r="208" spans="1:52" ht="27" customHeight="1" x14ac:dyDescent="0.25">
      <c r="A208" s="64" t="s">
        <v>345</v>
      </c>
      <c r="B208" s="64" t="s">
        <v>346</v>
      </c>
      <c r="C208" s="37">
        <v>4301020254</v>
      </c>
      <c r="D208" s="372">
        <v>4680115881914</v>
      </c>
      <c r="E208" s="37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74"/>
      <c r="O208" s="374"/>
      <c r="P208" s="374"/>
      <c r="Q208" s="375"/>
      <c r="R208" s="40" t="s">
        <v>48</v>
      </c>
      <c r="S208" s="40" t="s">
        <v>48</v>
      </c>
      <c r="T208" s="41" t="s">
        <v>0</v>
      </c>
      <c r="U208" s="59">
        <v>0</v>
      </c>
      <c r="V208" s="56">
        <f>IFERROR(IF(U208="",0,CEILING((U208/$H208),1)*$H208),"")</f>
        <v>0</v>
      </c>
      <c r="W208" s="42" t="str">
        <f>IFERROR(IF(V208=0,"",ROUNDUP(V208/H208,0)*0.00937),"")</f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x14ac:dyDescent="0.2">
      <c r="A209" s="379"/>
      <c r="B209" s="379"/>
      <c r="C209" s="379"/>
      <c r="D209" s="379"/>
      <c r="E209" s="379"/>
      <c r="F209" s="379"/>
      <c r="G209" s="379"/>
      <c r="H209" s="379"/>
      <c r="I209" s="379"/>
      <c r="J209" s="379"/>
      <c r="K209" s="379"/>
      <c r="L209" s="380"/>
      <c r="M209" s="376" t="s">
        <v>43</v>
      </c>
      <c r="N209" s="377"/>
      <c r="O209" s="377"/>
      <c r="P209" s="377"/>
      <c r="Q209" s="377"/>
      <c r="R209" s="377"/>
      <c r="S209" s="378"/>
      <c r="T209" s="43" t="s">
        <v>42</v>
      </c>
      <c r="U209" s="44">
        <f>IFERROR(U208/H208,"0")</f>
        <v>0</v>
      </c>
      <c r="V209" s="44">
        <f>IFERROR(V208/H208,"0")</f>
        <v>0</v>
      </c>
      <c r="W209" s="44">
        <f>IFERROR(IF(W208="",0,W208),"0")</f>
        <v>0</v>
      </c>
      <c r="X209" s="68"/>
      <c r="Y209" s="68"/>
    </row>
    <row r="210" spans="1:52" x14ac:dyDescent="0.2">
      <c r="A210" s="379"/>
      <c r="B210" s="379"/>
      <c r="C210" s="379"/>
      <c r="D210" s="379"/>
      <c r="E210" s="379"/>
      <c r="F210" s="379"/>
      <c r="G210" s="379"/>
      <c r="H210" s="379"/>
      <c r="I210" s="379"/>
      <c r="J210" s="379"/>
      <c r="K210" s="379"/>
      <c r="L210" s="380"/>
      <c r="M210" s="376" t="s">
        <v>43</v>
      </c>
      <c r="N210" s="377"/>
      <c r="O210" s="377"/>
      <c r="P210" s="377"/>
      <c r="Q210" s="377"/>
      <c r="R210" s="377"/>
      <c r="S210" s="378"/>
      <c r="T210" s="43" t="s">
        <v>0</v>
      </c>
      <c r="U210" s="44">
        <f>IFERROR(SUM(U208:U208),"0")</f>
        <v>0</v>
      </c>
      <c r="V210" s="44">
        <f>IFERROR(SUM(V208:V208),"0")</f>
        <v>0</v>
      </c>
      <c r="W210" s="43"/>
      <c r="X210" s="68"/>
      <c r="Y210" s="68"/>
    </row>
    <row r="211" spans="1:52" ht="14.25" customHeight="1" x14ac:dyDescent="0.25">
      <c r="A211" s="371" t="s">
        <v>75</v>
      </c>
      <c r="B211" s="371"/>
      <c r="C211" s="371"/>
      <c r="D211" s="371"/>
      <c r="E211" s="371"/>
      <c r="F211" s="371"/>
      <c r="G211" s="371"/>
      <c r="H211" s="371"/>
      <c r="I211" s="371"/>
      <c r="J211" s="371"/>
      <c r="K211" s="371"/>
      <c r="L211" s="371"/>
      <c r="M211" s="371"/>
      <c r="N211" s="371"/>
      <c r="O211" s="371"/>
      <c r="P211" s="371"/>
      <c r="Q211" s="371"/>
      <c r="R211" s="371"/>
      <c r="S211" s="371"/>
      <c r="T211" s="371"/>
      <c r="U211" s="371"/>
      <c r="V211" s="371"/>
      <c r="W211" s="371"/>
      <c r="X211" s="67"/>
      <c r="Y211" s="67"/>
    </row>
    <row r="212" spans="1:52" ht="27" customHeight="1" x14ac:dyDescent="0.25">
      <c r="A212" s="64" t="s">
        <v>347</v>
      </c>
      <c r="B212" s="64" t="s">
        <v>348</v>
      </c>
      <c r="C212" s="37">
        <v>4301030878</v>
      </c>
      <c r="D212" s="372">
        <v>4607091387193</v>
      </c>
      <c r="E212" s="372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35</v>
      </c>
      <c r="M212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74"/>
      <c r="O212" s="374"/>
      <c r="P212" s="374"/>
      <c r="Q212" s="375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349</v>
      </c>
      <c r="B213" s="64" t="s">
        <v>350</v>
      </c>
      <c r="C213" s="37">
        <v>4301031153</v>
      </c>
      <c r="D213" s="372">
        <v>4607091387230</v>
      </c>
      <c r="E213" s="372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40</v>
      </c>
      <c r="M213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74"/>
      <c r="O213" s="374"/>
      <c r="P213" s="374"/>
      <c r="Q213" s="375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351</v>
      </c>
      <c r="B214" s="64" t="s">
        <v>352</v>
      </c>
      <c r="C214" s="37">
        <v>4301031152</v>
      </c>
      <c r="D214" s="372">
        <v>4607091387285</v>
      </c>
      <c r="E214" s="372"/>
      <c r="F214" s="63">
        <v>0.35</v>
      </c>
      <c r="G214" s="38">
        <v>6</v>
      </c>
      <c r="H214" s="63">
        <v>2.1</v>
      </c>
      <c r="I214" s="63">
        <v>2.23</v>
      </c>
      <c r="J214" s="38">
        <v>234</v>
      </c>
      <c r="K214" s="39" t="s">
        <v>78</v>
      </c>
      <c r="L214" s="38">
        <v>40</v>
      </c>
      <c r="M214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74"/>
      <c r="O214" s="374"/>
      <c r="P214" s="374"/>
      <c r="Q214" s="375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353</v>
      </c>
      <c r="B215" s="64" t="s">
        <v>354</v>
      </c>
      <c r="C215" s="37">
        <v>4301031151</v>
      </c>
      <c r="D215" s="372">
        <v>4607091389845</v>
      </c>
      <c r="E215" s="372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9" t="s">
        <v>78</v>
      </c>
      <c r="L215" s="38">
        <v>40</v>
      </c>
      <c r="M215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74"/>
      <c r="O215" s="374"/>
      <c r="P215" s="374"/>
      <c r="Q215" s="375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80"/>
      <c r="M216" s="376" t="s">
        <v>43</v>
      </c>
      <c r="N216" s="377"/>
      <c r="O216" s="377"/>
      <c r="P216" s="377"/>
      <c r="Q216" s="377"/>
      <c r="R216" s="377"/>
      <c r="S216" s="378"/>
      <c r="T216" s="43" t="s">
        <v>42</v>
      </c>
      <c r="U216" s="44">
        <f>IFERROR(U212/H212,"0")+IFERROR(U213/H213,"0")+IFERROR(U214/H214,"0")+IFERROR(U215/H215,"0")</f>
        <v>0</v>
      </c>
      <c r="V216" s="44">
        <f>IFERROR(V212/H212,"0")+IFERROR(V213/H213,"0")+IFERROR(V214/H214,"0")+IFERROR(V215/H215,"0")</f>
        <v>0</v>
      </c>
      <c r="W216" s="44">
        <f>IFERROR(IF(W212="",0,W212),"0")+IFERROR(IF(W213="",0,W213),"0")+IFERROR(IF(W214="",0,W214),"0")+IFERROR(IF(W215="",0,W215),"0")</f>
        <v>0</v>
      </c>
      <c r="X216" s="68"/>
      <c r="Y216" s="68"/>
    </row>
    <row r="217" spans="1:52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80"/>
      <c r="M217" s="376" t="s">
        <v>43</v>
      </c>
      <c r="N217" s="377"/>
      <c r="O217" s="377"/>
      <c r="P217" s="377"/>
      <c r="Q217" s="377"/>
      <c r="R217" s="377"/>
      <c r="S217" s="378"/>
      <c r="T217" s="43" t="s">
        <v>0</v>
      </c>
      <c r="U217" s="44">
        <f>IFERROR(SUM(U212:U215),"0")</f>
        <v>0</v>
      </c>
      <c r="V217" s="44">
        <f>IFERROR(SUM(V212:V215),"0")</f>
        <v>0</v>
      </c>
      <c r="W217" s="43"/>
      <c r="X217" s="68"/>
      <c r="Y217" s="68"/>
    </row>
    <row r="218" spans="1:52" ht="14.25" customHeight="1" x14ac:dyDescent="0.25">
      <c r="A218" s="371" t="s">
        <v>79</v>
      </c>
      <c r="B218" s="371"/>
      <c r="C218" s="371"/>
      <c r="D218" s="371"/>
      <c r="E218" s="371"/>
      <c r="F218" s="371"/>
      <c r="G218" s="371"/>
      <c r="H218" s="371"/>
      <c r="I218" s="371"/>
      <c r="J218" s="371"/>
      <c r="K218" s="371"/>
      <c r="L218" s="371"/>
      <c r="M218" s="371"/>
      <c r="N218" s="371"/>
      <c r="O218" s="371"/>
      <c r="P218" s="371"/>
      <c r="Q218" s="371"/>
      <c r="R218" s="371"/>
      <c r="S218" s="371"/>
      <c r="T218" s="371"/>
      <c r="U218" s="371"/>
      <c r="V218" s="371"/>
      <c r="W218" s="371"/>
      <c r="X218" s="67"/>
      <c r="Y218" s="67"/>
    </row>
    <row r="219" spans="1:52" ht="16.5" customHeight="1" x14ac:dyDescent="0.25">
      <c r="A219" s="64" t="s">
        <v>355</v>
      </c>
      <c r="B219" s="64" t="s">
        <v>356</v>
      </c>
      <c r="C219" s="37">
        <v>4301051101</v>
      </c>
      <c r="D219" s="372">
        <v>4607091387766</v>
      </c>
      <c r="E219" s="372"/>
      <c r="F219" s="63">
        <v>1.35</v>
      </c>
      <c r="G219" s="38">
        <v>6</v>
      </c>
      <c r="H219" s="63">
        <v>8.1</v>
      </c>
      <c r="I219" s="63">
        <v>8.6579999999999995</v>
      </c>
      <c r="J219" s="38">
        <v>56</v>
      </c>
      <c r="K219" s="39" t="s">
        <v>78</v>
      </c>
      <c r="L219" s="38">
        <v>40</v>
      </c>
      <c r="M219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74"/>
      <c r="O219" s="374"/>
      <c r="P219" s="374"/>
      <c r="Q219" s="375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ref="V219:V224" si="12">IFERROR(IF(U219="",0,CEILING((U219/$H219),1)*$H219),"")</f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357</v>
      </c>
      <c r="B220" s="64" t="s">
        <v>358</v>
      </c>
      <c r="C220" s="37">
        <v>4301051116</v>
      </c>
      <c r="D220" s="372">
        <v>4607091387957</v>
      </c>
      <c r="E220" s="372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9" t="s">
        <v>78</v>
      </c>
      <c r="L220" s="38">
        <v>40</v>
      </c>
      <c r="M220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74"/>
      <c r="O220" s="374"/>
      <c r="P220" s="374"/>
      <c r="Q220" s="375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359</v>
      </c>
      <c r="B221" s="64" t="s">
        <v>360</v>
      </c>
      <c r="C221" s="37">
        <v>4301051115</v>
      </c>
      <c r="D221" s="372">
        <v>4607091387964</v>
      </c>
      <c r="E221" s="372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9" t="s">
        <v>78</v>
      </c>
      <c r="L221" s="38">
        <v>40</v>
      </c>
      <c r="M221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74"/>
      <c r="O221" s="374"/>
      <c r="P221" s="374"/>
      <c r="Q221" s="375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16.5" customHeight="1" x14ac:dyDescent="0.25">
      <c r="A222" s="64" t="s">
        <v>361</v>
      </c>
      <c r="B222" s="64" t="s">
        <v>362</v>
      </c>
      <c r="C222" s="37">
        <v>4301051134</v>
      </c>
      <c r="D222" s="372">
        <v>4607091381672</v>
      </c>
      <c r="E222" s="372"/>
      <c r="F222" s="63">
        <v>0.6</v>
      </c>
      <c r="G222" s="38">
        <v>6</v>
      </c>
      <c r="H222" s="63">
        <v>3.6</v>
      </c>
      <c r="I222" s="63">
        <v>3.8759999999999999</v>
      </c>
      <c r="J222" s="38">
        <v>120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74"/>
      <c r="O222" s="374"/>
      <c r="P222" s="374"/>
      <c r="Q222" s="375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IFERROR(IF(V222=0,"",ROUNDUP(V222/H222,0)*0.00937),"")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363</v>
      </c>
      <c r="B223" s="64" t="s">
        <v>364</v>
      </c>
      <c r="C223" s="37">
        <v>4301051130</v>
      </c>
      <c r="D223" s="372">
        <v>4607091387537</v>
      </c>
      <c r="E223" s="372"/>
      <c r="F223" s="63">
        <v>0.45</v>
      </c>
      <c r="G223" s="38">
        <v>6</v>
      </c>
      <c r="H223" s="63">
        <v>2.7</v>
      </c>
      <c r="I223" s="63">
        <v>2.99</v>
      </c>
      <c r="J223" s="38">
        <v>156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74"/>
      <c r="O223" s="374"/>
      <c r="P223" s="374"/>
      <c r="Q223" s="375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365</v>
      </c>
      <c r="B224" s="64" t="s">
        <v>366</v>
      </c>
      <c r="C224" s="37">
        <v>4301051132</v>
      </c>
      <c r="D224" s="372">
        <v>4607091387513</v>
      </c>
      <c r="E224" s="372"/>
      <c r="F224" s="63">
        <v>0.45</v>
      </c>
      <c r="G224" s="38">
        <v>6</v>
      </c>
      <c r="H224" s="63">
        <v>2.7</v>
      </c>
      <c r="I224" s="63">
        <v>2.9780000000000002</v>
      </c>
      <c r="J224" s="38">
        <v>156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74"/>
      <c r="O224" s="374"/>
      <c r="P224" s="374"/>
      <c r="Q224" s="375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79"/>
      <c r="B225" s="379"/>
      <c r="C225" s="379"/>
      <c r="D225" s="379"/>
      <c r="E225" s="379"/>
      <c r="F225" s="379"/>
      <c r="G225" s="379"/>
      <c r="H225" s="379"/>
      <c r="I225" s="379"/>
      <c r="J225" s="379"/>
      <c r="K225" s="379"/>
      <c r="L225" s="380"/>
      <c r="M225" s="376" t="s">
        <v>43</v>
      </c>
      <c r="N225" s="377"/>
      <c r="O225" s="377"/>
      <c r="P225" s="377"/>
      <c r="Q225" s="377"/>
      <c r="R225" s="377"/>
      <c r="S225" s="378"/>
      <c r="T225" s="43" t="s">
        <v>42</v>
      </c>
      <c r="U225" s="44">
        <f>IFERROR(U219/H219,"0")+IFERROR(U220/H220,"0")+IFERROR(U221/H221,"0")+IFERROR(U222/H222,"0")+IFERROR(U223/H223,"0")+IFERROR(U224/H224,"0")</f>
        <v>0</v>
      </c>
      <c r="V225" s="44">
        <f>IFERROR(V219/H219,"0")+IFERROR(V220/H220,"0")+IFERROR(V221/H221,"0")+IFERROR(V222/H222,"0")+IFERROR(V223/H223,"0")+IFERROR(V224/H224,"0")</f>
        <v>0</v>
      </c>
      <c r="W225" s="44">
        <f>IFERROR(IF(W219="",0,W219),"0")+IFERROR(IF(W220="",0,W220),"0")+IFERROR(IF(W221="",0,W221),"0")+IFERROR(IF(W222="",0,W222),"0")+IFERROR(IF(W223="",0,W223),"0")+IFERROR(IF(W224="",0,W224),"0")</f>
        <v>0</v>
      </c>
      <c r="X225" s="68"/>
      <c r="Y225" s="68"/>
    </row>
    <row r="226" spans="1:52" x14ac:dyDescent="0.2">
      <c r="A226" s="379"/>
      <c r="B226" s="379"/>
      <c r="C226" s="379"/>
      <c r="D226" s="379"/>
      <c r="E226" s="379"/>
      <c r="F226" s="379"/>
      <c r="G226" s="379"/>
      <c r="H226" s="379"/>
      <c r="I226" s="379"/>
      <c r="J226" s="379"/>
      <c r="K226" s="379"/>
      <c r="L226" s="380"/>
      <c r="M226" s="376" t="s">
        <v>43</v>
      </c>
      <c r="N226" s="377"/>
      <c r="O226" s="377"/>
      <c r="P226" s="377"/>
      <c r="Q226" s="377"/>
      <c r="R226" s="377"/>
      <c r="S226" s="378"/>
      <c r="T226" s="43" t="s">
        <v>0</v>
      </c>
      <c r="U226" s="44">
        <f>IFERROR(SUM(U219:U224),"0")</f>
        <v>0</v>
      </c>
      <c r="V226" s="44">
        <f>IFERROR(SUM(V219:V224),"0")</f>
        <v>0</v>
      </c>
      <c r="W226" s="43"/>
      <c r="X226" s="68"/>
      <c r="Y226" s="68"/>
    </row>
    <row r="227" spans="1:52" ht="14.25" customHeight="1" x14ac:dyDescent="0.25">
      <c r="A227" s="371" t="s">
        <v>211</v>
      </c>
      <c r="B227" s="371"/>
      <c r="C227" s="371"/>
      <c r="D227" s="371"/>
      <c r="E227" s="371"/>
      <c r="F227" s="371"/>
      <c r="G227" s="371"/>
      <c r="H227" s="371"/>
      <c r="I227" s="371"/>
      <c r="J227" s="371"/>
      <c r="K227" s="371"/>
      <c r="L227" s="371"/>
      <c r="M227" s="371"/>
      <c r="N227" s="371"/>
      <c r="O227" s="371"/>
      <c r="P227" s="371"/>
      <c r="Q227" s="371"/>
      <c r="R227" s="371"/>
      <c r="S227" s="371"/>
      <c r="T227" s="371"/>
      <c r="U227" s="371"/>
      <c r="V227" s="371"/>
      <c r="W227" s="371"/>
      <c r="X227" s="67"/>
      <c r="Y227" s="67"/>
    </row>
    <row r="228" spans="1:52" ht="16.5" customHeight="1" x14ac:dyDescent="0.25">
      <c r="A228" s="64" t="s">
        <v>367</v>
      </c>
      <c r="B228" s="64" t="s">
        <v>368</v>
      </c>
      <c r="C228" s="37">
        <v>4301060326</v>
      </c>
      <c r="D228" s="372">
        <v>4607091380880</v>
      </c>
      <c r="E228" s="372"/>
      <c r="F228" s="63">
        <v>1.4</v>
      </c>
      <c r="G228" s="38">
        <v>6</v>
      </c>
      <c r="H228" s="63">
        <v>8.4</v>
      </c>
      <c r="I228" s="63">
        <v>8.9640000000000004</v>
      </c>
      <c r="J228" s="38">
        <v>56</v>
      </c>
      <c r="K228" s="39" t="s">
        <v>78</v>
      </c>
      <c r="L228" s="38">
        <v>30</v>
      </c>
      <c r="M228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74"/>
      <c r="O228" s="374"/>
      <c r="P228" s="374"/>
      <c r="Q228" s="375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369</v>
      </c>
      <c r="B229" s="64" t="s">
        <v>370</v>
      </c>
      <c r="C229" s="37">
        <v>4301060308</v>
      </c>
      <c r="D229" s="372">
        <v>4607091384482</v>
      </c>
      <c r="E229" s="372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30</v>
      </c>
      <c r="M229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74"/>
      <c r="O229" s="374"/>
      <c r="P229" s="374"/>
      <c r="Q229" s="375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371</v>
      </c>
      <c r="B230" s="64" t="s">
        <v>372</v>
      </c>
      <c r="C230" s="37">
        <v>4301060325</v>
      </c>
      <c r="D230" s="372">
        <v>4607091380897</v>
      </c>
      <c r="E230" s="372"/>
      <c r="F230" s="63">
        <v>1.4</v>
      </c>
      <c r="G230" s="38">
        <v>6</v>
      </c>
      <c r="H230" s="63">
        <v>8.4</v>
      </c>
      <c r="I230" s="63">
        <v>8.9640000000000004</v>
      </c>
      <c r="J230" s="38">
        <v>56</v>
      </c>
      <c r="K230" s="39" t="s">
        <v>78</v>
      </c>
      <c r="L230" s="38">
        <v>30</v>
      </c>
      <c r="M230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74"/>
      <c r="O230" s="374"/>
      <c r="P230" s="374"/>
      <c r="Q230" s="375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373</v>
      </c>
      <c r="B231" s="64" t="s">
        <v>374</v>
      </c>
      <c r="C231" s="37">
        <v>4301060337</v>
      </c>
      <c r="D231" s="372">
        <v>4680115880368</v>
      </c>
      <c r="E231" s="372"/>
      <c r="F231" s="63">
        <v>1</v>
      </c>
      <c r="G231" s="38">
        <v>4</v>
      </c>
      <c r="H231" s="63">
        <v>4</v>
      </c>
      <c r="I231" s="63">
        <v>4.3600000000000003</v>
      </c>
      <c r="J231" s="38">
        <v>104</v>
      </c>
      <c r="K231" s="39" t="s">
        <v>137</v>
      </c>
      <c r="L231" s="38">
        <v>40</v>
      </c>
      <c r="M231" s="51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74"/>
      <c r="O231" s="374"/>
      <c r="P231" s="374"/>
      <c r="Q231" s="375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IFERROR(IF(V231=0,"",ROUNDUP(V231/H231,0)*0.01196),"")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79"/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80"/>
      <c r="M232" s="376" t="s">
        <v>43</v>
      </c>
      <c r="N232" s="377"/>
      <c r="O232" s="377"/>
      <c r="P232" s="377"/>
      <c r="Q232" s="377"/>
      <c r="R232" s="377"/>
      <c r="S232" s="378"/>
      <c r="T232" s="43" t="s">
        <v>42</v>
      </c>
      <c r="U232" s="44">
        <f>IFERROR(U228/H228,"0")+IFERROR(U229/H229,"0")+IFERROR(U230/H230,"0")+IFERROR(U231/H231,"0")</f>
        <v>0</v>
      </c>
      <c r="V232" s="44">
        <f>IFERROR(V228/H228,"0")+IFERROR(V229/H229,"0")+IFERROR(V230/H230,"0")+IFERROR(V231/H231,"0")</f>
        <v>0</v>
      </c>
      <c r="W232" s="44">
        <f>IFERROR(IF(W228="",0,W228),"0")+IFERROR(IF(W229="",0,W229),"0")+IFERROR(IF(W230="",0,W230),"0")+IFERROR(IF(W231="",0,W231),"0")</f>
        <v>0</v>
      </c>
      <c r="X232" s="68"/>
      <c r="Y232" s="68"/>
    </row>
    <row r="233" spans="1:52" x14ac:dyDescent="0.2">
      <c r="A233" s="379"/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80"/>
      <c r="M233" s="376" t="s">
        <v>43</v>
      </c>
      <c r="N233" s="377"/>
      <c r="O233" s="377"/>
      <c r="P233" s="377"/>
      <c r="Q233" s="377"/>
      <c r="R233" s="377"/>
      <c r="S233" s="378"/>
      <c r="T233" s="43" t="s">
        <v>0</v>
      </c>
      <c r="U233" s="44">
        <f>IFERROR(SUM(U228:U231),"0")</f>
        <v>0</v>
      </c>
      <c r="V233" s="44">
        <f>IFERROR(SUM(V228:V231),"0")</f>
        <v>0</v>
      </c>
      <c r="W233" s="43"/>
      <c r="X233" s="68"/>
      <c r="Y233" s="68"/>
    </row>
    <row r="234" spans="1:52" ht="14.25" customHeight="1" x14ac:dyDescent="0.25">
      <c r="A234" s="371" t="s">
        <v>92</v>
      </c>
      <c r="B234" s="371"/>
      <c r="C234" s="371"/>
      <c r="D234" s="371"/>
      <c r="E234" s="371"/>
      <c r="F234" s="371"/>
      <c r="G234" s="371"/>
      <c r="H234" s="371"/>
      <c r="I234" s="371"/>
      <c r="J234" s="371"/>
      <c r="K234" s="371"/>
      <c r="L234" s="371"/>
      <c r="M234" s="371"/>
      <c r="N234" s="371"/>
      <c r="O234" s="371"/>
      <c r="P234" s="371"/>
      <c r="Q234" s="371"/>
      <c r="R234" s="371"/>
      <c r="S234" s="371"/>
      <c r="T234" s="371"/>
      <c r="U234" s="371"/>
      <c r="V234" s="371"/>
      <c r="W234" s="371"/>
      <c r="X234" s="67"/>
      <c r="Y234" s="67"/>
    </row>
    <row r="235" spans="1:52" ht="16.5" customHeight="1" x14ac:dyDescent="0.25">
      <c r="A235" s="64" t="s">
        <v>375</v>
      </c>
      <c r="B235" s="64" t="s">
        <v>376</v>
      </c>
      <c r="C235" s="37">
        <v>4301030232</v>
      </c>
      <c r="D235" s="372">
        <v>4607091388374</v>
      </c>
      <c r="E235" s="372"/>
      <c r="F235" s="63">
        <v>0.38</v>
      </c>
      <c r="G235" s="38">
        <v>8</v>
      </c>
      <c r="H235" s="63">
        <v>3.04</v>
      </c>
      <c r="I235" s="63">
        <v>3.28</v>
      </c>
      <c r="J235" s="38">
        <v>156</v>
      </c>
      <c r="K235" s="39" t="s">
        <v>96</v>
      </c>
      <c r="L235" s="38">
        <v>180</v>
      </c>
      <c r="M235" s="511" t="s">
        <v>377</v>
      </c>
      <c r="N235" s="374"/>
      <c r="O235" s="374"/>
      <c r="P235" s="374"/>
      <c r="Q235" s="375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4301030235</v>
      </c>
      <c r="D236" s="372">
        <v>4607091388381</v>
      </c>
      <c r="E236" s="372"/>
      <c r="F236" s="63">
        <v>0.38</v>
      </c>
      <c r="G236" s="38">
        <v>8</v>
      </c>
      <c r="H236" s="63">
        <v>3.04</v>
      </c>
      <c r="I236" s="63">
        <v>3.32</v>
      </c>
      <c r="J236" s="38">
        <v>156</v>
      </c>
      <c r="K236" s="39" t="s">
        <v>96</v>
      </c>
      <c r="L236" s="38">
        <v>180</v>
      </c>
      <c r="M236" s="512" t="s">
        <v>380</v>
      </c>
      <c r="N236" s="374"/>
      <c r="O236" s="374"/>
      <c r="P236" s="374"/>
      <c r="Q236" s="375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4301030233</v>
      </c>
      <c r="D237" s="372">
        <v>4607091388404</v>
      </c>
      <c r="E237" s="372"/>
      <c r="F237" s="63">
        <v>0.17</v>
      </c>
      <c r="G237" s="38">
        <v>15</v>
      </c>
      <c r="H237" s="63">
        <v>2.5499999999999998</v>
      </c>
      <c r="I237" s="63">
        <v>2.9</v>
      </c>
      <c r="J237" s="38">
        <v>156</v>
      </c>
      <c r="K237" s="39" t="s">
        <v>96</v>
      </c>
      <c r="L237" s="38">
        <v>180</v>
      </c>
      <c r="M237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74"/>
      <c r="O237" s="374"/>
      <c r="P237" s="374"/>
      <c r="Q237" s="375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79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80"/>
      <c r="M238" s="376" t="s">
        <v>43</v>
      </c>
      <c r="N238" s="377"/>
      <c r="O238" s="377"/>
      <c r="P238" s="377"/>
      <c r="Q238" s="377"/>
      <c r="R238" s="377"/>
      <c r="S238" s="378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80"/>
      <c r="M239" s="376" t="s">
        <v>43</v>
      </c>
      <c r="N239" s="377"/>
      <c r="O239" s="377"/>
      <c r="P239" s="377"/>
      <c r="Q239" s="377"/>
      <c r="R239" s="377"/>
      <c r="S239" s="378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71" t="s">
        <v>383</v>
      </c>
      <c r="B240" s="371"/>
      <c r="C240" s="371"/>
      <c r="D240" s="371"/>
      <c r="E240" s="371"/>
      <c r="F240" s="371"/>
      <c r="G240" s="371"/>
      <c r="H240" s="371"/>
      <c r="I240" s="371"/>
      <c r="J240" s="371"/>
      <c r="K240" s="371"/>
      <c r="L240" s="371"/>
      <c r="M240" s="371"/>
      <c r="N240" s="371"/>
      <c r="O240" s="371"/>
      <c r="P240" s="371"/>
      <c r="Q240" s="371"/>
      <c r="R240" s="371"/>
      <c r="S240" s="371"/>
      <c r="T240" s="371"/>
      <c r="U240" s="371"/>
      <c r="V240" s="371"/>
      <c r="W240" s="371"/>
      <c r="X240" s="67"/>
      <c r="Y240" s="67"/>
    </row>
    <row r="241" spans="1:52" ht="16.5" customHeight="1" x14ac:dyDescent="0.25">
      <c r="A241" s="64" t="s">
        <v>384</v>
      </c>
      <c r="B241" s="64" t="s">
        <v>385</v>
      </c>
      <c r="C241" s="37">
        <v>4301180007</v>
      </c>
      <c r="D241" s="372">
        <v>4680115881808</v>
      </c>
      <c r="E241" s="372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386</v>
      </c>
      <c r="L241" s="38">
        <v>730</v>
      </c>
      <c r="M241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74"/>
      <c r="O241" s="374"/>
      <c r="P241" s="374"/>
      <c r="Q241" s="375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387</v>
      </c>
      <c r="B242" s="64" t="s">
        <v>388</v>
      </c>
      <c r="C242" s="37">
        <v>4301180006</v>
      </c>
      <c r="D242" s="372">
        <v>4680115881822</v>
      </c>
      <c r="E242" s="372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386</v>
      </c>
      <c r="L242" s="38">
        <v>730</v>
      </c>
      <c r="M242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74"/>
      <c r="O242" s="374"/>
      <c r="P242" s="374"/>
      <c r="Q242" s="375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389</v>
      </c>
      <c r="B243" s="64" t="s">
        <v>390</v>
      </c>
      <c r="C243" s="37">
        <v>4301180001</v>
      </c>
      <c r="D243" s="372">
        <v>4680115880016</v>
      </c>
      <c r="E243" s="372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386</v>
      </c>
      <c r="L243" s="38">
        <v>730</v>
      </c>
      <c r="M243" s="5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74"/>
      <c r="O243" s="374"/>
      <c r="P243" s="374"/>
      <c r="Q243" s="375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79"/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80"/>
      <c r="M244" s="376" t="s">
        <v>43</v>
      </c>
      <c r="N244" s="377"/>
      <c r="O244" s="377"/>
      <c r="P244" s="377"/>
      <c r="Q244" s="377"/>
      <c r="R244" s="377"/>
      <c r="S244" s="378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80"/>
      <c r="M245" s="376" t="s">
        <v>43</v>
      </c>
      <c r="N245" s="377"/>
      <c r="O245" s="377"/>
      <c r="P245" s="377"/>
      <c r="Q245" s="377"/>
      <c r="R245" s="377"/>
      <c r="S245" s="378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6.5" customHeight="1" x14ac:dyDescent="0.25">
      <c r="A246" s="370" t="s">
        <v>391</v>
      </c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70"/>
      <c r="N246" s="370"/>
      <c r="O246" s="370"/>
      <c r="P246" s="370"/>
      <c r="Q246" s="370"/>
      <c r="R246" s="370"/>
      <c r="S246" s="370"/>
      <c r="T246" s="370"/>
      <c r="U246" s="370"/>
      <c r="V246" s="370"/>
      <c r="W246" s="370"/>
      <c r="X246" s="66"/>
      <c r="Y246" s="66"/>
    </row>
    <row r="247" spans="1:52" ht="14.25" customHeight="1" x14ac:dyDescent="0.25">
      <c r="A247" s="371" t="s">
        <v>113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7"/>
      <c r="Y247" s="67"/>
    </row>
    <row r="248" spans="1:52" ht="27" customHeight="1" x14ac:dyDescent="0.25">
      <c r="A248" s="64" t="s">
        <v>392</v>
      </c>
      <c r="B248" s="64" t="s">
        <v>393</v>
      </c>
      <c r="C248" s="37">
        <v>4301011315</v>
      </c>
      <c r="D248" s="372">
        <v>4607091387421</v>
      </c>
      <c r="E248" s="372"/>
      <c r="F248" s="63">
        <v>1.35</v>
      </c>
      <c r="G248" s="38">
        <v>8</v>
      </c>
      <c r="H248" s="63">
        <v>10.8</v>
      </c>
      <c r="I248" s="63">
        <v>11.28</v>
      </c>
      <c r="J248" s="38">
        <v>56</v>
      </c>
      <c r="K248" s="39" t="s">
        <v>109</v>
      </c>
      <c r="L248" s="38">
        <v>55</v>
      </c>
      <c r="M248" s="5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74"/>
      <c r="O248" s="374"/>
      <c r="P248" s="374"/>
      <c r="Q248" s="375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ref="V248:V254" si="13"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392</v>
      </c>
      <c r="B249" s="64" t="s">
        <v>394</v>
      </c>
      <c r="C249" s="37">
        <v>4301011121</v>
      </c>
      <c r="D249" s="372">
        <v>4607091387421</v>
      </c>
      <c r="E249" s="372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320</v>
      </c>
      <c r="L249" s="38">
        <v>55</v>
      </c>
      <c r="M249" s="5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4"/>
      <c r="O249" s="374"/>
      <c r="P249" s="374"/>
      <c r="Q249" s="375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396</v>
      </c>
      <c r="C250" s="37">
        <v>4301011396</v>
      </c>
      <c r="D250" s="372">
        <v>4607091387452</v>
      </c>
      <c r="E250" s="372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320</v>
      </c>
      <c r="L250" s="38">
        <v>55</v>
      </c>
      <c r="M250" s="51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74"/>
      <c r="O250" s="374"/>
      <c r="P250" s="374"/>
      <c r="Q250" s="375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397</v>
      </c>
      <c r="C251" s="37">
        <v>4301011619</v>
      </c>
      <c r="D251" s="372">
        <v>4607091387452</v>
      </c>
      <c r="E251" s="372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109</v>
      </c>
      <c r="L251" s="38">
        <v>55</v>
      </c>
      <c r="M251" s="520" t="s">
        <v>398</v>
      </c>
      <c r="N251" s="374"/>
      <c r="O251" s="374"/>
      <c r="P251" s="374"/>
      <c r="Q251" s="375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399</v>
      </c>
      <c r="B252" s="64" t="s">
        <v>400</v>
      </c>
      <c r="C252" s="37">
        <v>4301011313</v>
      </c>
      <c r="D252" s="372">
        <v>4607091385984</v>
      </c>
      <c r="E252" s="372"/>
      <c r="F252" s="63">
        <v>1.35</v>
      </c>
      <c r="G252" s="38">
        <v>8</v>
      </c>
      <c r="H252" s="63">
        <v>10.8</v>
      </c>
      <c r="I252" s="63">
        <v>11.28</v>
      </c>
      <c r="J252" s="38">
        <v>56</v>
      </c>
      <c r="K252" s="39" t="s">
        <v>109</v>
      </c>
      <c r="L252" s="38">
        <v>55</v>
      </c>
      <c r="M252" s="5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74"/>
      <c r="O252" s="374"/>
      <c r="P252" s="374"/>
      <c r="Q252" s="375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401</v>
      </c>
      <c r="B253" s="64" t="s">
        <v>402</v>
      </c>
      <c r="C253" s="37">
        <v>4301011316</v>
      </c>
      <c r="D253" s="372">
        <v>4607091387438</v>
      </c>
      <c r="E253" s="372"/>
      <c r="F253" s="63">
        <v>0.5</v>
      </c>
      <c r="G253" s="38">
        <v>10</v>
      </c>
      <c r="H253" s="63">
        <v>5</v>
      </c>
      <c r="I253" s="63">
        <v>5.24</v>
      </c>
      <c r="J253" s="38">
        <v>120</v>
      </c>
      <c r="K253" s="39" t="s">
        <v>109</v>
      </c>
      <c r="L253" s="38">
        <v>55</v>
      </c>
      <c r="M253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74"/>
      <c r="O253" s="374"/>
      <c r="P253" s="374"/>
      <c r="Q253" s="375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403</v>
      </c>
      <c r="B254" s="64" t="s">
        <v>404</v>
      </c>
      <c r="C254" s="37">
        <v>4301011318</v>
      </c>
      <c r="D254" s="372">
        <v>4607091387469</v>
      </c>
      <c r="E254" s="372"/>
      <c r="F254" s="63">
        <v>0.5</v>
      </c>
      <c r="G254" s="38">
        <v>10</v>
      </c>
      <c r="H254" s="63">
        <v>5</v>
      </c>
      <c r="I254" s="63">
        <v>5.21</v>
      </c>
      <c r="J254" s="38">
        <v>120</v>
      </c>
      <c r="K254" s="39" t="s">
        <v>78</v>
      </c>
      <c r="L254" s="38">
        <v>55</v>
      </c>
      <c r="M254" s="5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74"/>
      <c r="O254" s="374"/>
      <c r="P254" s="374"/>
      <c r="Q254" s="375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x14ac:dyDescent="0.2">
      <c r="A255" s="379"/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80"/>
      <c r="M255" s="376" t="s">
        <v>43</v>
      </c>
      <c r="N255" s="377"/>
      <c r="O255" s="377"/>
      <c r="P255" s="377"/>
      <c r="Q255" s="377"/>
      <c r="R255" s="377"/>
      <c r="S255" s="378"/>
      <c r="T255" s="43" t="s">
        <v>42</v>
      </c>
      <c r="U255" s="44">
        <f>IFERROR(U248/H248,"0")+IFERROR(U249/H249,"0")+IFERROR(U250/H250,"0")+IFERROR(U251/H251,"0")+IFERROR(U252/H252,"0")+IFERROR(U253/H253,"0")+IFERROR(U254/H254,"0")</f>
        <v>0</v>
      </c>
      <c r="V255" s="44">
        <f>IFERROR(V248/H248,"0")+IFERROR(V249/H249,"0")+IFERROR(V250/H250,"0")+IFERROR(V251/H251,"0")+IFERROR(V252/H252,"0")+IFERROR(V253/H253,"0")+IFERROR(V254/H254,"0")</f>
        <v>0</v>
      </c>
      <c r="W255" s="44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68"/>
      <c r="Y255" s="68"/>
    </row>
    <row r="256" spans="1:52" x14ac:dyDescent="0.2">
      <c r="A256" s="379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80"/>
      <c r="M256" s="376" t="s">
        <v>43</v>
      </c>
      <c r="N256" s="377"/>
      <c r="O256" s="377"/>
      <c r="P256" s="377"/>
      <c r="Q256" s="377"/>
      <c r="R256" s="377"/>
      <c r="S256" s="378"/>
      <c r="T256" s="43" t="s">
        <v>0</v>
      </c>
      <c r="U256" s="44">
        <f>IFERROR(SUM(U248:U254),"0")</f>
        <v>0</v>
      </c>
      <c r="V256" s="44">
        <f>IFERROR(SUM(V248:V254),"0")</f>
        <v>0</v>
      </c>
      <c r="W256" s="43"/>
      <c r="X256" s="68"/>
      <c r="Y256" s="68"/>
    </row>
    <row r="257" spans="1:52" ht="14.25" customHeight="1" x14ac:dyDescent="0.25">
      <c r="A257" s="371" t="s">
        <v>75</v>
      </c>
      <c r="B257" s="371"/>
      <c r="C257" s="371"/>
      <c r="D257" s="371"/>
      <c r="E257" s="371"/>
      <c r="F257" s="371"/>
      <c r="G257" s="371"/>
      <c r="H257" s="371"/>
      <c r="I257" s="371"/>
      <c r="J257" s="371"/>
      <c r="K257" s="371"/>
      <c r="L257" s="371"/>
      <c r="M257" s="371"/>
      <c r="N257" s="371"/>
      <c r="O257" s="371"/>
      <c r="P257" s="371"/>
      <c r="Q257" s="371"/>
      <c r="R257" s="371"/>
      <c r="S257" s="371"/>
      <c r="T257" s="371"/>
      <c r="U257" s="371"/>
      <c r="V257" s="371"/>
      <c r="W257" s="371"/>
      <c r="X257" s="67"/>
      <c r="Y257" s="67"/>
    </row>
    <row r="258" spans="1:52" ht="27" customHeight="1" x14ac:dyDescent="0.25">
      <c r="A258" s="64" t="s">
        <v>405</v>
      </c>
      <c r="B258" s="64" t="s">
        <v>406</v>
      </c>
      <c r="C258" s="37">
        <v>4301031154</v>
      </c>
      <c r="D258" s="372">
        <v>4607091387292</v>
      </c>
      <c r="E258" s="372"/>
      <c r="F258" s="63">
        <v>0.73</v>
      </c>
      <c r="G258" s="38">
        <v>6</v>
      </c>
      <c r="H258" s="63">
        <v>4.38</v>
      </c>
      <c r="I258" s="63">
        <v>4.6399999999999997</v>
      </c>
      <c r="J258" s="38">
        <v>156</v>
      </c>
      <c r="K258" s="39" t="s">
        <v>78</v>
      </c>
      <c r="L258" s="38">
        <v>45</v>
      </c>
      <c r="M258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74"/>
      <c r="O258" s="374"/>
      <c r="P258" s="374"/>
      <c r="Q258" s="375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407</v>
      </c>
      <c r="B259" s="64" t="s">
        <v>408</v>
      </c>
      <c r="C259" s="37">
        <v>4301031155</v>
      </c>
      <c r="D259" s="372">
        <v>4607091387315</v>
      </c>
      <c r="E259" s="372"/>
      <c r="F259" s="63">
        <v>0.7</v>
      </c>
      <c r="G259" s="38">
        <v>4</v>
      </c>
      <c r="H259" s="63">
        <v>2.8</v>
      </c>
      <c r="I259" s="63">
        <v>3.048</v>
      </c>
      <c r="J259" s="38">
        <v>156</v>
      </c>
      <c r="K259" s="39" t="s">
        <v>78</v>
      </c>
      <c r="L259" s="38">
        <v>45</v>
      </c>
      <c r="M259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74"/>
      <c r="O259" s="374"/>
      <c r="P259" s="374"/>
      <c r="Q259" s="375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79"/>
      <c r="B260" s="379"/>
      <c r="C260" s="379"/>
      <c r="D260" s="379"/>
      <c r="E260" s="379"/>
      <c r="F260" s="379"/>
      <c r="G260" s="379"/>
      <c r="H260" s="379"/>
      <c r="I260" s="379"/>
      <c r="J260" s="379"/>
      <c r="K260" s="379"/>
      <c r="L260" s="380"/>
      <c r="M260" s="376" t="s">
        <v>43</v>
      </c>
      <c r="N260" s="377"/>
      <c r="O260" s="377"/>
      <c r="P260" s="377"/>
      <c r="Q260" s="377"/>
      <c r="R260" s="377"/>
      <c r="S260" s="378"/>
      <c r="T260" s="43" t="s">
        <v>42</v>
      </c>
      <c r="U260" s="44">
        <f>IFERROR(U258/H258,"0")+IFERROR(U259/H259,"0")</f>
        <v>0</v>
      </c>
      <c r="V260" s="44">
        <f>IFERROR(V258/H258,"0")+IFERROR(V259/H259,"0")</f>
        <v>0</v>
      </c>
      <c r="W260" s="44">
        <f>IFERROR(IF(W258="",0,W258),"0")+IFERROR(IF(W259="",0,W259),"0")</f>
        <v>0</v>
      </c>
      <c r="X260" s="68"/>
      <c r="Y260" s="68"/>
    </row>
    <row r="261" spans="1:52" x14ac:dyDescent="0.2">
      <c r="A261" s="379"/>
      <c r="B261" s="379"/>
      <c r="C261" s="379"/>
      <c r="D261" s="379"/>
      <c r="E261" s="379"/>
      <c r="F261" s="379"/>
      <c r="G261" s="379"/>
      <c r="H261" s="379"/>
      <c r="I261" s="379"/>
      <c r="J261" s="379"/>
      <c r="K261" s="379"/>
      <c r="L261" s="380"/>
      <c r="M261" s="376" t="s">
        <v>43</v>
      </c>
      <c r="N261" s="377"/>
      <c r="O261" s="377"/>
      <c r="P261" s="377"/>
      <c r="Q261" s="377"/>
      <c r="R261" s="377"/>
      <c r="S261" s="378"/>
      <c r="T261" s="43" t="s">
        <v>0</v>
      </c>
      <c r="U261" s="44">
        <f>IFERROR(SUM(U258:U259),"0")</f>
        <v>0</v>
      </c>
      <c r="V261" s="44">
        <f>IFERROR(SUM(V258:V259),"0")</f>
        <v>0</v>
      </c>
      <c r="W261" s="43"/>
      <c r="X261" s="68"/>
      <c r="Y261" s="68"/>
    </row>
    <row r="262" spans="1:52" ht="16.5" customHeight="1" x14ac:dyDescent="0.25">
      <c r="A262" s="370" t="s">
        <v>409</v>
      </c>
      <c r="B262" s="370"/>
      <c r="C262" s="370"/>
      <c r="D262" s="370"/>
      <c r="E262" s="370"/>
      <c r="F262" s="370"/>
      <c r="G262" s="370"/>
      <c r="H262" s="370"/>
      <c r="I262" s="370"/>
      <c r="J262" s="370"/>
      <c r="K262" s="370"/>
      <c r="L262" s="370"/>
      <c r="M262" s="370"/>
      <c r="N262" s="370"/>
      <c r="O262" s="370"/>
      <c r="P262" s="370"/>
      <c r="Q262" s="370"/>
      <c r="R262" s="370"/>
      <c r="S262" s="370"/>
      <c r="T262" s="370"/>
      <c r="U262" s="370"/>
      <c r="V262" s="370"/>
      <c r="W262" s="370"/>
      <c r="X262" s="66"/>
      <c r="Y262" s="66"/>
    </row>
    <row r="263" spans="1:52" ht="14.25" customHeight="1" x14ac:dyDescent="0.25">
      <c r="A263" s="371" t="s">
        <v>75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67"/>
      <c r="Y263" s="67"/>
    </row>
    <row r="264" spans="1:52" ht="27" customHeight="1" x14ac:dyDescent="0.25">
      <c r="A264" s="64" t="s">
        <v>410</v>
      </c>
      <c r="B264" s="64" t="s">
        <v>411</v>
      </c>
      <c r="C264" s="37">
        <v>4301031066</v>
      </c>
      <c r="D264" s="372">
        <v>4607091383836</v>
      </c>
      <c r="E264" s="372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5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74"/>
      <c r="O264" s="374"/>
      <c r="P264" s="374"/>
      <c r="Q264" s="375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x14ac:dyDescent="0.2">
      <c r="A265" s="379"/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80"/>
      <c r="M265" s="376" t="s">
        <v>43</v>
      </c>
      <c r="N265" s="377"/>
      <c r="O265" s="377"/>
      <c r="P265" s="377"/>
      <c r="Q265" s="377"/>
      <c r="R265" s="377"/>
      <c r="S265" s="378"/>
      <c r="T265" s="43" t="s">
        <v>42</v>
      </c>
      <c r="U265" s="44">
        <f>IFERROR(U264/H264,"0")</f>
        <v>0</v>
      </c>
      <c r="V265" s="44">
        <f>IFERROR(V264/H264,"0")</f>
        <v>0</v>
      </c>
      <c r="W265" s="44">
        <f>IFERROR(IF(W264="",0,W264),"0")</f>
        <v>0</v>
      </c>
      <c r="X265" s="68"/>
      <c r="Y265" s="68"/>
    </row>
    <row r="266" spans="1:52" x14ac:dyDescent="0.2">
      <c r="A266" s="379"/>
      <c r="B266" s="379"/>
      <c r="C266" s="379"/>
      <c r="D266" s="379"/>
      <c r="E266" s="379"/>
      <c r="F266" s="379"/>
      <c r="G266" s="379"/>
      <c r="H266" s="379"/>
      <c r="I266" s="379"/>
      <c r="J266" s="379"/>
      <c r="K266" s="379"/>
      <c r="L266" s="380"/>
      <c r="M266" s="376" t="s">
        <v>43</v>
      </c>
      <c r="N266" s="377"/>
      <c r="O266" s="377"/>
      <c r="P266" s="377"/>
      <c r="Q266" s="377"/>
      <c r="R266" s="377"/>
      <c r="S266" s="378"/>
      <c r="T266" s="43" t="s">
        <v>0</v>
      </c>
      <c r="U266" s="44">
        <f>IFERROR(SUM(U264:U264),"0")</f>
        <v>0</v>
      </c>
      <c r="V266" s="44">
        <f>IFERROR(SUM(V264:V264),"0")</f>
        <v>0</v>
      </c>
      <c r="W266" s="43"/>
      <c r="X266" s="68"/>
      <c r="Y266" s="68"/>
    </row>
    <row r="267" spans="1:52" ht="14.25" customHeight="1" x14ac:dyDescent="0.25">
      <c r="A267" s="371" t="s">
        <v>79</v>
      </c>
      <c r="B267" s="371"/>
      <c r="C267" s="371"/>
      <c r="D267" s="371"/>
      <c r="E267" s="371"/>
      <c r="F267" s="371"/>
      <c r="G267" s="371"/>
      <c r="H267" s="371"/>
      <c r="I267" s="371"/>
      <c r="J267" s="371"/>
      <c r="K267" s="371"/>
      <c r="L267" s="371"/>
      <c r="M267" s="371"/>
      <c r="N267" s="371"/>
      <c r="O267" s="371"/>
      <c r="P267" s="371"/>
      <c r="Q267" s="371"/>
      <c r="R267" s="371"/>
      <c r="S267" s="371"/>
      <c r="T267" s="371"/>
      <c r="U267" s="371"/>
      <c r="V267" s="371"/>
      <c r="W267" s="371"/>
      <c r="X267" s="67"/>
      <c r="Y267" s="67"/>
    </row>
    <row r="268" spans="1:52" ht="27" customHeight="1" x14ac:dyDescent="0.25">
      <c r="A268" s="64" t="s">
        <v>412</v>
      </c>
      <c r="B268" s="64" t="s">
        <v>413</v>
      </c>
      <c r="C268" s="37">
        <v>4301051142</v>
      </c>
      <c r="D268" s="372">
        <v>4607091387919</v>
      </c>
      <c r="E268" s="372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74"/>
      <c r="O268" s="374"/>
      <c r="P268" s="374"/>
      <c r="Q268" s="375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414</v>
      </c>
      <c r="B269" s="64" t="s">
        <v>415</v>
      </c>
      <c r="C269" s="37">
        <v>4301051109</v>
      </c>
      <c r="D269" s="372">
        <v>4607091383942</v>
      </c>
      <c r="E269" s="372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137</v>
      </c>
      <c r="L269" s="38">
        <v>45</v>
      </c>
      <c r="M269" s="52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74"/>
      <c r="O269" s="374"/>
      <c r="P269" s="374"/>
      <c r="Q269" s="375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416</v>
      </c>
      <c r="B270" s="64" t="s">
        <v>417</v>
      </c>
      <c r="C270" s="37">
        <v>4301051300</v>
      </c>
      <c r="D270" s="372">
        <v>4607091383959</v>
      </c>
      <c r="E270" s="372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52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74"/>
      <c r="O270" s="374"/>
      <c r="P270" s="374"/>
      <c r="Q270" s="375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79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80"/>
      <c r="M271" s="376" t="s">
        <v>43</v>
      </c>
      <c r="N271" s="377"/>
      <c r="O271" s="377"/>
      <c r="P271" s="377"/>
      <c r="Q271" s="377"/>
      <c r="R271" s="377"/>
      <c r="S271" s="378"/>
      <c r="T271" s="43" t="s">
        <v>42</v>
      </c>
      <c r="U271" s="44">
        <f>IFERROR(U268/H268,"0")+IFERROR(U269/H269,"0")+IFERROR(U270/H270,"0")</f>
        <v>0</v>
      </c>
      <c r="V271" s="44">
        <f>IFERROR(V268/H268,"0")+IFERROR(V269/H269,"0")+IFERROR(V270/H270,"0")</f>
        <v>0</v>
      </c>
      <c r="W271" s="44">
        <f>IFERROR(IF(W268="",0,W268),"0")+IFERROR(IF(W269="",0,W269),"0")+IFERROR(IF(W270="",0,W270),"0")</f>
        <v>0</v>
      </c>
      <c r="X271" s="68"/>
      <c r="Y271" s="68"/>
    </row>
    <row r="272" spans="1:52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80"/>
      <c r="M272" s="376" t="s">
        <v>43</v>
      </c>
      <c r="N272" s="377"/>
      <c r="O272" s="377"/>
      <c r="P272" s="377"/>
      <c r="Q272" s="377"/>
      <c r="R272" s="377"/>
      <c r="S272" s="378"/>
      <c r="T272" s="43" t="s">
        <v>0</v>
      </c>
      <c r="U272" s="44">
        <f>IFERROR(SUM(U268:U270),"0")</f>
        <v>0</v>
      </c>
      <c r="V272" s="44">
        <f>IFERROR(SUM(V268:V270),"0")</f>
        <v>0</v>
      </c>
      <c r="W272" s="43"/>
      <c r="X272" s="68"/>
      <c r="Y272" s="68"/>
    </row>
    <row r="273" spans="1:52" ht="14.25" customHeight="1" x14ac:dyDescent="0.25">
      <c r="A273" s="371" t="s">
        <v>211</v>
      </c>
      <c r="B273" s="371"/>
      <c r="C273" s="371"/>
      <c r="D273" s="371"/>
      <c r="E273" s="371"/>
      <c r="F273" s="371"/>
      <c r="G273" s="371"/>
      <c r="H273" s="371"/>
      <c r="I273" s="371"/>
      <c r="J273" s="371"/>
      <c r="K273" s="371"/>
      <c r="L273" s="371"/>
      <c r="M273" s="371"/>
      <c r="N273" s="371"/>
      <c r="O273" s="371"/>
      <c r="P273" s="371"/>
      <c r="Q273" s="371"/>
      <c r="R273" s="371"/>
      <c r="S273" s="371"/>
      <c r="T273" s="371"/>
      <c r="U273" s="371"/>
      <c r="V273" s="371"/>
      <c r="W273" s="371"/>
      <c r="X273" s="67"/>
      <c r="Y273" s="67"/>
    </row>
    <row r="274" spans="1:52" ht="27" customHeight="1" x14ac:dyDescent="0.25">
      <c r="A274" s="64" t="s">
        <v>418</v>
      </c>
      <c r="B274" s="64" t="s">
        <v>419</v>
      </c>
      <c r="C274" s="37">
        <v>4301060324</v>
      </c>
      <c r="D274" s="372">
        <v>4607091388831</v>
      </c>
      <c r="E274" s="372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74"/>
      <c r="O274" s="374"/>
      <c r="P274" s="374"/>
      <c r="Q274" s="375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80"/>
      <c r="M275" s="376" t="s">
        <v>43</v>
      </c>
      <c r="N275" s="377"/>
      <c r="O275" s="377"/>
      <c r="P275" s="377"/>
      <c r="Q275" s="377"/>
      <c r="R275" s="377"/>
      <c r="S275" s="378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x14ac:dyDescent="0.2">
      <c r="A276" s="379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80"/>
      <c r="M276" s="376" t="s">
        <v>43</v>
      </c>
      <c r="N276" s="377"/>
      <c r="O276" s="377"/>
      <c r="P276" s="377"/>
      <c r="Q276" s="377"/>
      <c r="R276" s="377"/>
      <c r="S276" s="378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customHeight="1" x14ac:dyDescent="0.25">
      <c r="A277" s="371" t="s">
        <v>92</v>
      </c>
      <c r="B277" s="371"/>
      <c r="C277" s="371"/>
      <c r="D277" s="371"/>
      <c r="E277" s="371"/>
      <c r="F277" s="371"/>
      <c r="G277" s="371"/>
      <c r="H277" s="371"/>
      <c r="I277" s="371"/>
      <c r="J277" s="371"/>
      <c r="K277" s="371"/>
      <c r="L277" s="371"/>
      <c r="M277" s="371"/>
      <c r="N277" s="371"/>
      <c r="O277" s="371"/>
      <c r="P277" s="371"/>
      <c r="Q277" s="371"/>
      <c r="R277" s="371"/>
      <c r="S277" s="371"/>
      <c r="T277" s="371"/>
      <c r="U277" s="371"/>
      <c r="V277" s="371"/>
      <c r="W277" s="371"/>
      <c r="X277" s="67"/>
      <c r="Y277" s="67"/>
    </row>
    <row r="278" spans="1:52" ht="27" customHeight="1" x14ac:dyDescent="0.25">
      <c r="A278" s="64" t="s">
        <v>420</v>
      </c>
      <c r="B278" s="64" t="s">
        <v>421</v>
      </c>
      <c r="C278" s="37">
        <v>4301032015</v>
      </c>
      <c r="D278" s="372">
        <v>4607091383102</v>
      </c>
      <c r="E278" s="372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74"/>
      <c r="O278" s="374"/>
      <c r="P278" s="374"/>
      <c r="Q278" s="375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80"/>
      <c r="M279" s="376" t="s">
        <v>43</v>
      </c>
      <c r="N279" s="377"/>
      <c r="O279" s="377"/>
      <c r="P279" s="377"/>
      <c r="Q279" s="377"/>
      <c r="R279" s="377"/>
      <c r="S279" s="378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x14ac:dyDescent="0.2">
      <c r="A280" s="379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80"/>
      <c r="M280" s="376" t="s">
        <v>43</v>
      </c>
      <c r="N280" s="377"/>
      <c r="O280" s="377"/>
      <c r="P280" s="377"/>
      <c r="Q280" s="377"/>
      <c r="R280" s="377"/>
      <c r="S280" s="378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customHeight="1" x14ac:dyDescent="0.2">
      <c r="A281" s="369" t="s">
        <v>422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55"/>
      <c r="Y281" s="55"/>
    </row>
    <row r="282" spans="1:52" ht="16.5" customHeight="1" x14ac:dyDescent="0.25">
      <c r="A282" s="370" t="s">
        <v>423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66"/>
      <c r="Y282" s="66"/>
    </row>
    <row r="283" spans="1:52" ht="14.25" customHeight="1" x14ac:dyDescent="0.25">
      <c r="A283" s="371" t="s">
        <v>113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7"/>
      <c r="Y283" s="67"/>
    </row>
    <row r="284" spans="1:52" ht="27" customHeight="1" x14ac:dyDescent="0.25">
      <c r="A284" s="64" t="s">
        <v>424</v>
      </c>
      <c r="B284" s="64" t="s">
        <v>425</v>
      </c>
      <c r="C284" s="37">
        <v>4301011239</v>
      </c>
      <c r="D284" s="372">
        <v>4607091383997</v>
      </c>
      <c r="E284" s="372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320</v>
      </c>
      <c r="L284" s="38">
        <v>60</v>
      </c>
      <c r="M284" s="53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74"/>
      <c r="O284" s="374"/>
      <c r="P284" s="374"/>
      <c r="Q284" s="375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ref="V284:V291" si="14">IFERROR(IF(U284="",0,CEILING((U284/$H284),1)*$H284),"")</f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424</v>
      </c>
      <c r="B285" s="64" t="s">
        <v>426</v>
      </c>
      <c r="C285" s="37">
        <v>4301011339</v>
      </c>
      <c r="D285" s="372">
        <v>4607091383997</v>
      </c>
      <c r="E285" s="372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4"/>
      <c r="O285" s="374"/>
      <c r="P285" s="374"/>
      <c r="Q285" s="375"/>
      <c r="R285" s="40" t="s">
        <v>48</v>
      </c>
      <c r="S285" s="40" t="s">
        <v>48</v>
      </c>
      <c r="T285" s="41" t="s">
        <v>0</v>
      </c>
      <c r="U285" s="59">
        <v>850</v>
      </c>
      <c r="V285" s="56">
        <f t="shared" si="14"/>
        <v>855</v>
      </c>
      <c r="W285" s="42">
        <f>IFERROR(IF(V285=0,"",ROUNDUP(V285/H285,0)*0.02175),"")</f>
        <v>1.2397499999999999</v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428</v>
      </c>
      <c r="C286" s="37">
        <v>4301011326</v>
      </c>
      <c r="D286" s="372">
        <v>4607091384130</v>
      </c>
      <c r="E286" s="372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53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74"/>
      <c r="O286" s="374"/>
      <c r="P286" s="374"/>
      <c r="Q286" s="375"/>
      <c r="R286" s="40" t="s">
        <v>48</v>
      </c>
      <c r="S286" s="40" t="s">
        <v>48</v>
      </c>
      <c r="T286" s="41" t="s">
        <v>0</v>
      </c>
      <c r="U286" s="59">
        <v>850</v>
      </c>
      <c r="V286" s="56">
        <f t="shared" si="14"/>
        <v>855</v>
      </c>
      <c r="W286" s="42">
        <f>IFERROR(IF(V286=0,"",ROUNDUP(V286/H286,0)*0.02175),"")</f>
        <v>1.2397499999999999</v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427</v>
      </c>
      <c r="B287" s="64" t="s">
        <v>429</v>
      </c>
      <c r="C287" s="37">
        <v>4301011240</v>
      </c>
      <c r="D287" s="372">
        <v>4607091384130</v>
      </c>
      <c r="E287" s="372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320</v>
      </c>
      <c r="L287" s="38">
        <v>60</v>
      </c>
      <c r="M287" s="5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4"/>
      <c r="O287" s="374"/>
      <c r="P287" s="374"/>
      <c r="Q287" s="375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430</v>
      </c>
      <c r="B288" s="64" t="s">
        <v>431</v>
      </c>
      <c r="C288" s="37">
        <v>4301011330</v>
      </c>
      <c r="D288" s="372">
        <v>4607091384147</v>
      </c>
      <c r="E288" s="372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74"/>
      <c r="O288" s="374"/>
      <c r="P288" s="374"/>
      <c r="Q288" s="375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430</v>
      </c>
      <c r="B289" s="64" t="s">
        <v>432</v>
      </c>
      <c r="C289" s="37">
        <v>4301011238</v>
      </c>
      <c r="D289" s="372">
        <v>4607091384147</v>
      </c>
      <c r="E289" s="372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320</v>
      </c>
      <c r="L289" s="38">
        <v>60</v>
      </c>
      <c r="M289" s="537" t="s">
        <v>433</v>
      </c>
      <c r="N289" s="374"/>
      <c r="O289" s="374"/>
      <c r="P289" s="374"/>
      <c r="Q289" s="375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434</v>
      </c>
      <c r="B290" s="64" t="s">
        <v>435</v>
      </c>
      <c r="C290" s="37">
        <v>4301011327</v>
      </c>
      <c r="D290" s="372">
        <v>4607091384154</v>
      </c>
      <c r="E290" s="372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74"/>
      <c r="O290" s="374"/>
      <c r="P290" s="374"/>
      <c r="Q290" s="375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436</v>
      </c>
      <c r="B291" s="64" t="s">
        <v>437</v>
      </c>
      <c r="C291" s="37">
        <v>4301011332</v>
      </c>
      <c r="D291" s="372">
        <v>4607091384161</v>
      </c>
      <c r="E291" s="372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74"/>
      <c r="O291" s="374"/>
      <c r="P291" s="374"/>
      <c r="Q291" s="375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79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80"/>
      <c r="M292" s="376" t="s">
        <v>43</v>
      </c>
      <c r="N292" s="377"/>
      <c r="O292" s="377"/>
      <c r="P292" s="377"/>
      <c r="Q292" s="377"/>
      <c r="R292" s="377"/>
      <c r="S292" s="378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113.33333333333333</v>
      </c>
      <c r="V292" s="44">
        <f>IFERROR(V284/H284,"0")+IFERROR(V285/H285,"0")+IFERROR(V286/H286,"0")+IFERROR(V287/H287,"0")+IFERROR(V288/H288,"0")+IFERROR(V289/H289,"0")+IFERROR(V290/H290,"0")+IFERROR(V291/H291,"0")</f>
        <v>114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2.4794999999999998</v>
      </c>
      <c r="X292" s="68"/>
      <c r="Y292" s="68"/>
    </row>
    <row r="293" spans="1:52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80"/>
      <c r="M293" s="376" t="s">
        <v>43</v>
      </c>
      <c r="N293" s="377"/>
      <c r="O293" s="377"/>
      <c r="P293" s="377"/>
      <c r="Q293" s="377"/>
      <c r="R293" s="377"/>
      <c r="S293" s="378"/>
      <c r="T293" s="43" t="s">
        <v>0</v>
      </c>
      <c r="U293" s="44">
        <f>IFERROR(SUM(U284:U291),"0")</f>
        <v>1700</v>
      </c>
      <c r="V293" s="44">
        <f>IFERROR(SUM(V284:V291),"0")</f>
        <v>1710</v>
      </c>
      <c r="W293" s="43"/>
      <c r="X293" s="68"/>
      <c r="Y293" s="68"/>
    </row>
    <row r="294" spans="1:52" ht="14.25" customHeight="1" x14ac:dyDescent="0.25">
      <c r="A294" s="371" t="s">
        <v>106</v>
      </c>
      <c r="B294" s="371"/>
      <c r="C294" s="371"/>
      <c r="D294" s="371"/>
      <c r="E294" s="371"/>
      <c r="F294" s="371"/>
      <c r="G294" s="371"/>
      <c r="H294" s="371"/>
      <c r="I294" s="371"/>
      <c r="J294" s="371"/>
      <c r="K294" s="371"/>
      <c r="L294" s="371"/>
      <c r="M294" s="371"/>
      <c r="N294" s="371"/>
      <c r="O294" s="371"/>
      <c r="P294" s="371"/>
      <c r="Q294" s="371"/>
      <c r="R294" s="371"/>
      <c r="S294" s="371"/>
      <c r="T294" s="371"/>
      <c r="U294" s="371"/>
      <c r="V294" s="371"/>
      <c r="W294" s="371"/>
      <c r="X294" s="67"/>
      <c r="Y294" s="67"/>
    </row>
    <row r="295" spans="1:52" ht="27" customHeight="1" x14ac:dyDescent="0.25">
      <c r="A295" s="64" t="s">
        <v>438</v>
      </c>
      <c r="B295" s="64" t="s">
        <v>439</v>
      </c>
      <c r="C295" s="37">
        <v>4301020178</v>
      </c>
      <c r="D295" s="372">
        <v>4607091383980</v>
      </c>
      <c r="E295" s="37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74"/>
      <c r="O295" s="374"/>
      <c r="P295" s="374"/>
      <c r="Q295" s="375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IFERROR(IF(V295=0,"",ROUNDUP(V295/H295,0)*0.02175),"")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440</v>
      </c>
      <c r="B296" s="64" t="s">
        <v>441</v>
      </c>
      <c r="C296" s="37">
        <v>4301020179</v>
      </c>
      <c r="D296" s="372">
        <v>4607091384178</v>
      </c>
      <c r="E296" s="372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5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74"/>
      <c r="O296" s="374"/>
      <c r="P296" s="374"/>
      <c r="Q296" s="375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80"/>
      <c r="M297" s="376" t="s">
        <v>43</v>
      </c>
      <c r="N297" s="377"/>
      <c r="O297" s="377"/>
      <c r="P297" s="377"/>
      <c r="Q297" s="377"/>
      <c r="R297" s="377"/>
      <c r="S297" s="378"/>
      <c r="T297" s="43" t="s">
        <v>42</v>
      </c>
      <c r="U297" s="44">
        <f>IFERROR(U295/H295,"0")+IFERROR(U296/H296,"0")</f>
        <v>0</v>
      </c>
      <c r="V297" s="44">
        <f>IFERROR(V295/H295,"0")+IFERROR(V296/H296,"0")</f>
        <v>0</v>
      </c>
      <c r="W297" s="44">
        <f>IFERROR(IF(W295="",0,W295),"0")+IFERROR(IF(W296="",0,W296),"0")</f>
        <v>0</v>
      </c>
      <c r="X297" s="68"/>
      <c r="Y297" s="68"/>
    </row>
    <row r="298" spans="1:52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80"/>
      <c r="M298" s="376" t="s">
        <v>43</v>
      </c>
      <c r="N298" s="377"/>
      <c r="O298" s="377"/>
      <c r="P298" s="377"/>
      <c r="Q298" s="377"/>
      <c r="R298" s="377"/>
      <c r="S298" s="378"/>
      <c r="T298" s="43" t="s">
        <v>0</v>
      </c>
      <c r="U298" s="44">
        <f>IFERROR(SUM(U295:U296),"0")</f>
        <v>0</v>
      </c>
      <c r="V298" s="44">
        <f>IFERROR(SUM(V295:V296),"0")</f>
        <v>0</v>
      </c>
      <c r="W298" s="43"/>
      <c r="X298" s="68"/>
      <c r="Y298" s="68"/>
    </row>
    <row r="299" spans="1:52" ht="14.25" customHeight="1" x14ac:dyDescent="0.25">
      <c r="A299" s="371" t="s">
        <v>79</v>
      </c>
      <c r="B299" s="371"/>
      <c r="C299" s="371"/>
      <c r="D299" s="371"/>
      <c r="E299" s="371"/>
      <c r="F299" s="371"/>
      <c r="G299" s="371"/>
      <c r="H299" s="371"/>
      <c r="I299" s="371"/>
      <c r="J299" s="371"/>
      <c r="K299" s="371"/>
      <c r="L299" s="371"/>
      <c r="M299" s="371"/>
      <c r="N299" s="371"/>
      <c r="O299" s="371"/>
      <c r="P299" s="371"/>
      <c r="Q299" s="371"/>
      <c r="R299" s="371"/>
      <c r="S299" s="371"/>
      <c r="T299" s="371"/>
      <c r="U299" s="371"/>
      <c r="V299" s="371"/>
      <c r="W299" s="371"/>
      <c r="X299" s="67"/>
      <c r="Y299" s="67"/>
    </row>
    <row r="300" spans="1:52" ht="27" customHeight="1" x14ac:dyDescent="0.25">
      <c r="A300" s="64" t="s">
        <v>442</v>
      </c>
      <c r="B300" s="64" t="s">
        <v>443</v>
      </c>
      <c r="C300" s="37">
        <v>4301051298</v>
      </c>
      <c r="D300" s="372">
        <v>4607091384260</v>
      </c>
      <c r="E300" s="372"/>
      <c r="F300" s="63">
        <v>1.3</v>
      </c>
      <c r="G300" s="38">
        <v>6</v>
      </c>
      <c r="H300" s="63">
        <v>7.8</v>
      </c>
      <c r="I300" s="63">
        <v>8.3640000000000008</v>
      </c>
      <c r="J300" s="38">
        <v>56</v>
      </c>
      <c r="K300" s="39" t="s">
        <v>78</v>
      </c>
      <c r="L300" s="38">
        <v>35</v>
      </c>
      <c r="M300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74"/>
      <c r="O300" s="374"/>
      <c r="P300" s="374"/>
      <c r="Q300" s="375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x14ac:dyDescent="0.2">
      <c r="A301" s="379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80"/>
      <c r="M301" s="376" t="s">
        <v>43</v>
      </c>
      <c r="N301" s="377"/>
      <c r="O301" s="377"/>
      <c r="P301" s="377"/>
      <c r="Q301" s="377"/>
      <c r="R301" s="377"/>
      <c r="S301" s="378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80"/>
      <c r="M302" s="376" t="s">
        <v>43</v>
      </c>
      <c r="N302" s="377"/>
      <c r="O302" s="377"/>
      <c r="P302" s="377"/>
      <c r="Q302" s="377"/>
      <c r="R302" s="377"/>
      <c r="S302" s="378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customHeight="1" x14ac:dyDescent="0.25">
      <c r="A303" s="371" t="s">
        <v>211</v>
      </c>
      <c r="B303" s="371"/>
      <c r="C303" s="371"/>
      <c r="D303" s="371"/>
      <c r="E303" s="371"/>
      <c r="F303" s="371"/>
      <c r="G303" s="371"/>
      <c r="H303" s="371"/>
      <c r="I303" s="371"/>
      <c r="J303" s="371"/>
      <c r="K303" s="371"/>
      <c r="L303" s="371"/>
      <c r="M303" s="371"/>
      <c r="N303" s="371"/>
      <c r="O303" s="371"/>
      <c r="P303" s="371"/>
      <c r="Q303" s="371"/>
      <c r="R303" s="371"/>
      <c r="S303" s="371"/>
      <c r="T303" s="371"/>
      <c r="U303" s="371"/>
      <c r="V303" s="371"/>
      <c r="W303" s="371"/>
      <c r="X303" s="67"/>
      <c r="Y303" s="67"/>
    </row>
    <row r="304" spans="1:52" ht="16.5" customHeight="1" x14ac:dyDescent="0.25">
      <c r="A304" s="64" t="s">
        <v>444</v>
      </c>
      <c r="B304" s="64" t="s">
        <v>445</v>
      </c>
      <c r="C304" s="37">
        <v>4301060314</v>
      </c>
      <c r="D304" s="372">
        <v>4607091384673</v>
      </c>
      <c r="E304" s="372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30</v>
      </c>
      <c r="M304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74"/>
      <c r="O304" s="374"/>
      <c r="P304" s="374"/>
      <c r="Q304" s="375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IFERROR(IF(V304=0,"",ROUNDUP(V304/H304,0)*0.02175),"")</f>
        <v/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80"/>
      <c r="M305" s="376" t="s">
        <v>43</v>
      </c>
      <c r="N305" s="377"/>
      <c r="O305" s="377"/>
      <c r="P305" s="377"/>
      <c r="Q305" s="377"/>
      <c r="R305" s="377"/>
      <c r="S305" s="378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52" x14ac:dyDescent="0.2">
      <c r="A306" s="379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80"/>
      <c r="M306" s="376" t="s">
        <v>43</v>
      </c>
      <c r="N306" s="377"/>
      <c r="O306" s="377"/>
      <c r="P306" s="377"/>
      <c r="Q306" s="377"/>
      <c r="R306" s="377"/>
      <c r="S306" s="378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52" ht="16.5" customHeight="1" x14ac:dyDescent="0.25">
      <c r="A307" s="370" t="s">
        <v>446</v>
      </c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0"/>
      <c r="O307" s="370"/>
      <c r="P307" s="370"/>
      <c r="Q307" s="370"/>
      <c r="R307" s="370"/>
      <c r="S307" s="370"/>
      <c r="T307" s="370"/>
      <c r="U307" s="370"/>
      <c r="V307" s="370"/>
      <c r="W307" s="370"/>
      <c r="X307" s="66"/>
      <c r="Y307" s="66"/>
    </row>
    <row r="308" spans="1:52" ht="14.25" customHeight="1" x14ac:dyDescent="0.25">
      <c r="A308" s="371" t="s">
        <v>113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7"/>
      <c r="Y308" s="67"/>
    </row>
    <row r="309" spans="1:52" ht="27" customHeight="1" x14ac:dyDescent="0.25">
      <c r="A309" s="64" t="s">
        <v>447</v>
      </c>
      <c r="B309" s="64" t="s">
        <v>448</v>
      </c>
      <c r="C309" s="37">
        <v>4301011324</v>
      </c>
      <c r="D309" s="372">
        <v>4607091384185</v>
      </c>
      <c r="E309" s="372"/>
      <c r="F309" s="63">
        <v>0.8</v>
      </c>
      <c r="G309" s="38">
        <v>15</v>
      </c>
      <c r="H309" s="63">
        <v>12</v>
      </c>
      <c r="I309" s="63">
        <v>12.48</v>
      </c>
      <c r="J309" s="38">
        <v>56</v>
      </c>
      <c r="K309" s="39" t="s">
        <v>78</v>
      </c>
      <c r="L309" s="38">
        <v>60</v>
      </c>
      <c r="M309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74"/>
      <c r="O309" s="374"/>
      <c r="P309" s="374"/>
      <c r="Q309" s="375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449</v>
      </c>
      <c r="B310" s="64" t="s">
        <v>450</v>
      </c>
      <c r="C310" s="37">
        <v>4301011312</v>
      </c>
      <c r="D310" s="372">
        <v>4607091384192</v>
      </c>
      <c r="E310" s="372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109</v>
      </c>
      <c r="L310" s="38">
        <v>60</v>
      </c>
      <c r="M310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74"/>
      <c r="O310" s="374"/>
      <c r="P310" s="374"/>
      <c r="Q310" s="375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451</v>
      </c>
      <c r="B311" s="64" t="s">
        <v>452</v>
      </c>
      <c r="C311" s="37">
        <v>4301011483</v>
      </c>
      <c r="D311" s="372">
        <v>4680115881907</v>
      </c>
      <c r="E311" s="372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78</v>
      </c>
      <c r="L311" s="38">
        <v>60</v>
      </c>
      <c r="M311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74"/>
      <c r="O311" s="374"/>
      <c r="P311" s="374"/>
      <c r="Q311" s="375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453</v>
      </c>
      <c r="B312" s="64" t="s">
        <v>454</v>
      </c>
      <c r="C312" s="37">
        <v>4301011303</v>
      </c>
      <c r="D312" s="372">
        <v>4607091384680</v>
      </c>
      <c r="E312" s="372"/>
      <c r="F312" s="63">
        <v>0.4</v>
      </c>
      <c r="G312" s="38">
        <v>10</v>
      </c>
      <c r="H312" s="63">
        <v>4</v>
      </c>
      <c r="I312" s="63">
        <v>4.21</v>
      </c>
      <c r="J312" s="38">
        <v>120</v>
      </c>
      <c r="K312" s="39" t="s">
        <v>78</v>
      </c>
      <c r="L312" s="38">
        <v>60</v>
      </c>
      <c r="M312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74"/>
      <c r="O312" s="374"/>
      <c r="P312" s="374"/>
      <c r="Q312" s="375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IFERROR(IF(V312=0,"",ROUNDUP(V312/H312,0)*0.00937),"")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80"/>
      <c r="M313" s="376" t="s">
        <v>43</v>
      </c>
      <c r="N313" s="377"/>
      <c r="O313" s="377"/>
      <c r="P313" s="377"/>
      <c r="Q313" s="377"/>
      <c r="R313" s="377"/>
      <c r="S313" s="378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52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80"/>
      <c r="M314" s="376" t="s">
        <v>43</v>
      </c>
      <c r="N314" s="377"/>
      <c r="O314" s="377"/>
      <c r="P314" s="377"/>
      <c r="Q314" s="377"/>
      <c r="R314" s="377"/>
      <c r="S314" s="378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52" ht="14.25" customHeight="1" x14ac:dyDescent="0.25">
      <c r="A315" s="371" t="s">
        <v>75</v>
      </c>
      <c r="B315" s="371"/>
      <c r="C315" s="371"/>
      <c r="D315" s="371"/>
      <c r="E315" s="371"/>
      <c r="F315" s="371"/>
      <c r="G315" s="371"/>
      <c r="H315" s="371"/>
      <c r="I315" s="371"/>
      <c r="J315" s="371"/>
      <c r="K315" s="371"/>
      <c r="L315" s="371"/>
      <c r="M315" s="371"/>
      <c r="N315" s="371"/>
      <c r="O315" s="371"/>
      <c r="P315" s="371"/>
      <c r="Q315" s="371"/>
      <c r="R315" s="371"/>
      <c r="S315" s="371"/>
      <c r="T315" s="371"/>
      <c r="U315" s="371"/>
      <c r="V315" s="371"/>
      <c r="W315" s="371"/>
      <c r="X315" s="67"/>
      <c r="Y315" s="67"/>
    </row>
    <row r="316" spans="1:52" ht="27" customHeight="1" x14ac:dyDescent="0.25">
      <c r="A316" s="64" t="s">
        <v>455</v>
      </c>
      <c r="B316" s="64" t="s">
        <v>456</v>
      </c>
      <c r="C316" s="37">
        <v>4301031139</v>
      </c>
      <c r="D316" s="372">
        <v>4607091384802</v>
      </c>
      <c r="E316" s="372"/>
      <c r="F316" s="63">
        <v>0.73</v>
      </c>
      <c r="G316" s="38">
        <v>6</v>
      </c>
      <c r="H316" s="63">
        <v>4.38</v>
      </c>
      <c r="I316" s="63">
        <v>4.58</v>
      </c>
      <c r="J316" s="38">
        <v>156</v>
      </c>
      <c r="K316" s="39" t="s">
        <v>78</v>
      </c>
      <c r="L316" s="38">
        <v>35</v>
      </c>
      <c r="M316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74"/>
      <c r="O316" s="374"/>
      <c r="P316" s="374"/>
      <c r="Q316" s="375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IFERROR(IF(V316=0,"",ROUNDUP(V316/H316,0)*0.00753),"")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457</v>
      </c>
      <c r="B317" s="64" t="s">
        <v>458</v>
      </c>
      <c r="C317" s="37">
        <v>4301031140</v>
      </c>
      <c r="D317" s="372">
        <v>4607091384826</v>
      </c>
      <c r="E317" s="372"/>
      <c r="F317" s="63">
        <v>0.35</v>
      </c>
      <c r="G317" s="38">
        <v>8</v>
      </c>
      <c r="H317" s="63">
        <v>2.8</v>
      </c>
      <c r="I317" s="63">
        <v>2.9</v>
      </c>
      <c r="J317" s="38">
        <v>234</v>
      </c>
      <c r="K317" s="39" t="s">
        <v>78</v>
      </c>
      <c r="L317" s="38">
        <v>35</v>
      </c>
      <c r="M317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74"/>
      <c r="O317" s="374"/>
      <c r="P317" s="374"/>
      <c r="Q317" s="375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IFERROR(IF(V317=0,"",ROUNDUP(V317/H317,0)*0.00502),"")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80"/>
      <c r="M318" s="376" t="s">
        <v>43</v>
      </c>
      <c r="N318" s="377"/>
      <c r="O318" s="377"/>
      <c r="P318" s="377"/>
      <c r="Q318" s="377"/>
      <c r="R318" s="377"/>
      <c r="S318" s="378"/>
      <c r="T318" s="43" t="s">
        <v>42</v>
      </c>
      <c r="U318" s="44">
        <f>IFERROR(U316/H316,"0")+IFERROR(U317/H317,"0")</f>
        <v>0</v>
      </c>
      <c r="V318" s="44">
        <f>IFERROR(V316/H316,"0")+IFERROR(V317/H317,"0")</f>
        <v>0</v>
      </c>
      <c r="W318" s="44">
        <f>IFERROR(IF(W316="",0,W316),"0")+IFERROR(IF(W317="",0,W317),"0")</f>
        <v>0</v>
      </c>
      <c r="X318" s="68"/>
      <c r="Y318" s="68"/>
    </row>
    <row r="319" spans="1:52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80"/>
      <c r="M319" s="376" t="s">
        <v>43</v>
      </c>
      <c r="N319" s="377"/>
      <c r="O319" s="377"/>
      <c r="P319" s="377"/>
      <c r="Q319" s="377"/>
      <c r="R319" s="377"/>
      <c r="S319" s="378"/>
      <c r="T319" s="43" t="s">
        <v>0</v>
      </c>
      <c r="U319" s="44">
        <f>IFERROR(SUM(U316:U317),"0")</f>
        <v>0</v>
      </c>
      <c r="V319" s="44">
        <f>IFERROR(SUM(V316:V317),"0")</f>
        <v>0</v>
      </c>
      <c r="W319" s="43"/>
      <c r="X319" s="68"/>
      <c r="Y319" s="68"/>
    </row>
    <row r="320" spans="1:52" ht="14.25" customHeight="1" x14ac:dyDescent="0.25">
      <c r="A320" s="371" t="s">
        <v>79</v>
      </c>
      <c r="B320" s="371"/>
      <c r="C320" s="371"/>
      <c r="D320" s="371"/>
      <c r="E320" s="371"/>
      <c r="F320" s="371"/>
      <c r="G320" s="371"/>
      <c r="H320" s="371"/>
      <c r="I320" s="371"/>
      <c r="J320" s="371"/>
      <c r="K320" s="371"/>
      <c r="L320" s="371"/>
      <c r="M320" s="371"/>
      <c r="N320" s="371"/>
      <c r="O320" s="371"/>
      <c r="P320" s="371"/>
      <c r="Q320" s="371"/>
      <c r="R320" s="371"/>
      <c r="S320" s="371"/>
      <c r="T320" s="371"/>
      <c r="U320" s="371"/>
      <c r="V320" s="371"/>
      <c r="W320" s="371"/>
      <c r="X320" s="67"/>
      <c r="Y320" s="67"/>
    </row>
    <row r="321" spans="1:52" ht="27" customHeight="1" x14ac:dyDescent="0.25">
      <c r="A321" s="64" t="s">
        <v>459</v>
      </c>
      <c r="B321" s="64" t="s">
        <v>460</v>
      </c>
      <c r="C321" s="37">
        <v>4301051303</v>
      </c>
      <c r="D321" s="372">
        <v>4607091384246</v>
      </c>
      <c r="E321" s="372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9" t="s">
        <v>78</v>
      </c>
      <c r="L321" s="38">
        <v>40</v>
      </c>
      <c r="M321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74"/>
      <c r="O321" s="374"/>
      <c r="P321" s="374"/>
      <c r="Q321" s="375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461</v>
      </c>
      <c r="B322" s="64" t="s">
        <v>462</v>
      </c>
      <c r="C322" s="37">
        <v>4301051445</v>
      </c>
      <c r="D322" s="372">
        <v>4680115881976</v>
      </c>
      <c r="E322" s="372"/>
      <c r="F322" s="63">
        <v>1.3</v>
      </c>
      <c r="G322" s="38">
        <v>6</v>
      </c>
      <c r="H322" s="63">
        <v>7.8</v>
      </c>
      <c r="I322" s="63">
        <v>8.2799999999999994</v>
      </c>
      <c r="J322" s="38">
        <v>56</v>
      </c>
      <c r="K322" s="39" t="s">
        <v>78</v>
      </c>
      <c r="L322" s="38">
        <v>40</v>
      </c>
      <c r="M322" s="55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74"/>
      <c r="O322" s="374"/>
      <c r="P322" s="374"/>
      <c r="Q322" s="375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463</v>
      </c>
      <c r="B323" s="64" t="s">
        <v>464</v>
      </c>
      <c r="C323" s="37">
        <v>4301051297</v>
      </c>
      <c r="D323" s="372">
        <v>4607091384253</v>
      </c>
      <c r="E323" s="372"/>
      <c r="F323" s="63">
        <v>0.4</v>
      </c>
      <c r="G323" s="38">
        <v>6</v>
      </c>
      <c r="H323" s="63">
        <v>2.4</v>
      </c>
      <c r="I323" s="63">
        <v>2.6840000000000002</v>
      </c>
      <c r="J323" s="38">
        <v>156</v>
      </c>
      <c r="K323" s="39" t="s">
        <v>78</v>
      </c>
      <c r="L323" s="38">
        <v>40</v>
      </c>
      <c r="M323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74"/>
      <c r="O323" s="374"/>
      <c r="P323" s="374"/>
      <c r="Q323" s="375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465</v>
      </c>
      <c r="B324" s="64" t="s">
        <v>466</v>
      </c>
      <c r="C324" s="37">
        <v>4301051444</v>
      </c>
      <c r="D324" s="372">
        <v>4680115881969</v>
      </c>
      <c r="E324" s="372"/>
      <c r="F324" s="63">
        <v>0.4</v>
      </c>
      <c r="G324" s="38">
        <v>6</v>
      </c>
      <c r="H324" s="63">
        <v>2.4</v>
      </c>
      <c r="I324" s="63">
        <v>2.6</v>
      </c>
      <c r="J324" s="38">
        <v>156</v>
      </c>
      <c r="K324" s="39" t="s">
        <v>78</v>
      </c>
      <c r="L324" s="38">
        <v>40</v>
      </c>
      <c r="M324" s="5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74"/>
      <c r="O324" s="374"/>
      <c r="P324" s="374"/>
      <c r="Q324" s="375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80"/>
      <c r="M325" s="376" t="s">
        <v>43</v>
      </c>
      <c r="N325" s="377"/>
      <c r="O325" s="377"/>
      <c r="P325" s="377"/>
      <c r="Q325" s="377"/>
      <c r="R325" s="377"/>
      <c r="S325" s="378"/>
      <c r="T325" s="43" t="s">
        <v>42</v>
      </c>
      <c r="U325" s="44">
        <f>IFERROR(U321/H321,"0")+IFERROR(U322/H322,"0")+IFERROR(U323/H323,"0")+IFERROR(U324/H324,"0")</f>
        <v>0</v>
      </c>
      <c r="V325" s="44">
        <f>IFERROR(V321/H321,"0")+IFERROR(V322/H322,"0")+IFERROR(V323/H323,"0")+IFERROR(V324/H324,"0")</f>
        <v>0</v>
      </c>
      <c r="W325" s="44">
        <f>IFERROR(IF(W321="",0,W321),"0")+IFERROR(IF(W322="",0,W322),"0")+IFERROR(IF(W323="",0,W323),"0")+IFERROR(IF(W324="",0,W324),"0")</f>
        <v>0</v>
      </c>
      <c r="X325" s="68"/>
      <c r="Y325" s="68"/>
    </row>
    <row r="326" spans="1:52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80"/>
      <c r="M326" s="376" t="s">
        <v>43</v>
      </c>
      <c r="N326" s="377"/>
      <c r="O326" s="377"/>
      <c r="P326" s="377"/>
      <c r="Q326" s="377"/>
      <c r="R326" s="377"/>
      <c r="S326" s="378"/>
      <c r="T326" s="43" t="s">
        <v>0</v>
      </c>
      <c r="U326" s="44">
        <f>IFERROR(SUM(U321:U324),"0")</f>
        <v>0</v>
      </c>
      <c r="V326" s="44">
        <f>IFERROR(SUM(V321:V324),"0")</f>
        <v>0</v>
      </c>
      <c r="W326" s="43"/>
      <c r="X326" s="68"/>
      <c r="Y326" s="68"/>
    </row>
    <row r="327" spans="1:52" ht="14.25" customHeight="1" x14ac:dyDescent="0.25">
      <c r="A327" s="371" t="s">
        <v>211</v>
      </c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  <c r="X327" s="67"/>
      <c r="Y327" s="67"/>
    </row>
    <row r="328" spans="1:52" ht="27" customHeight="1" x14ac:dyDescent="0.25">
      <c r="A328" s="64" t="s">
        <v>467</v>
      </c>
      <c r="B328" s="64" t="s">
        <v>468</v>
      </c>
      <c r="C328" s="37">
        <v>4301060322</v>
      </c>
      <c r="D328" s="372">
        <v>4607091389357</v>
      </c>
      <c r="E328" s="372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5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74"/>
      <c r="O328" s="374"/>
      <c r="P328" s="374"/>
      <c r="Q328" s="375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79"/>
      <c r="B329" s="379"/>
      <c r="C329" s="379"/>
      <c r="D329" s="379"/>
      <c r="E329" s="379"/>
      <c r="F329" s="379"/>
      <c r="G329" s="379"/>
      <c r="H329" s="379"/>
      <c r="I329" s="379"/>
      <c r="J329" s="379"/>
      <c r="K329" s="379"/>
      <c r="L329" s="380"/>
      <c r="M329" s="376" t="s">
        <v>43</v>
      </c>
      <c r="N329" s="377"/>
      <c r="O329" s="377"/>
      <c r="P329" s="377"/>
      <c r="Q329" s="377"/>
      <c r="R329" s="377"/>
      <c r="S329" s="378"/>
      <c r="T329" s="43" t="s">
        <v>42</v>
      </c>
      <c r="U329" s="44">
        <f>IFERROR(U328/H328,"0")</f>
        <v>0</v>
      </c>
      <c r="V329" s="44">
        <f>IFERROR(V328/H328,"0")</f>
        <v>0</v>
      </c>
      <c r="W329" s="44">
        <f>IFERROR(IF(W328="",0,W328),"0")</f>
        <v>0</v>
      </c>
      <c r="X329" s="68"/>
      <c r="Y329" s="68"/>
    </row>
    <row r="330" spans="1:52" x14ac:dyDescent="0.2">
      <c r="A330" s="379"/>
      <c r="B330" s="379"/>
      <c r="C330" s="379"/>
      <c r="D330" s="379"/>
      <c r="E330" s="379"/>
      <c r="F330" s="379"/>
      <c r="G330" s="379"/>
      <c r="H330" s="379"/>
      <c r="I330" s="379"/>
      <c r="J330" s="379"/>
      <c r="K330" s="379"/>
      <c r="L330" s="380"/>
      <c r="M330" s="376" t="s">
        <v>43</v>
      </c>
      <c r="N330" s="377"/>
      <c r="O330" s="377"/>
      <c r="P330" s="377"/>
      <c r="Q330" s="377"/>
      <c r="R330" s="377"/>
      <c r="S330" s="378"/>
      <c r="T330" s="43" t="s">
        <v>0</v>
      </c>
      <c r="U330" s="44">
        <f>IFERROR(SUM(U328:U328),"0")</f>
        <v>0</v>
      </c>
      <c r="V330" s="44">
        <f>IFERROR(SUM(V328:V328),"0")</f>
        <v>0</v>
      </c>
      <c r="W330" s="43"/>
      <c r="X330" s="68"/>
      <c r="Y330" s="68"/>
    </row>
    <row r="331" spans="1:52" ht="27.75" customHeight="1" x14ac:dyDescent="0.2">
      <c r="A331" s="369" t="s">
        <v>469</v>
      </c>
      <c r="B331" s="369"/>
      <c r="C331" s="369"/>
      <c r="D331" s="369"/>
      <c r="E331" s="369"/>
      <c r="F331" s="369"/>
      <c r="G331" s="369"/>
      <c r="H331" s="369"/>
      <c r="I331" s="369"/>
      <c r="J331" s="369"/>
      <c r="K331" s="369"/>
      <c r="L331" s="369"/>
      <c r="M331" s="369"/>
      <c r="N331" s="369"/>
      <c r="O331" s="369"/>
      <c r="P331" s="369"/>
      <c r="Q331" s="369"/>
      <c r="R331" s="369"/>
      <c r="S331" s="369"/>
      <c r="T331" s="369"/>
      <c r="U331" s="369"/>
      <c r="V331" s="369"/>
      <c r="W331" s="369"/>
      <c r="X331" s="55"/>
      <c r="Y331" s="55"/>
    </row>
    <row r="332" spans="1:52" ht="16.5" customHeight="1" x14ac:dyDescent="0.25">
      <c r="A332" s="370" t="s">
        <v>470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66"/>
      <c r="Y332" s="66"/>
    </row>
    <row r="333" spans="1:52" ht="14.25" customHeight="1" x14ac:dyDescent="0.25">
      <c r="A333" s="371" t="s">
        <v>113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7"/>
      <c r="Y333" s="67"/>
    </row>
    <row r="334" spans="1:52" ht="27" customHeight="1" x14ac:dyDescent="0.25">
      <c r="A334" s="64" t="s">
        <v>471</v>
      </c>
      <c r="B334" s="64" t="s">
        <v>472</v>
      </c>
      <c r="C334" s="37">
        <v>4301011428</v>
      </c>
      <c r="D334" s="372">
        <v>4607091389708</v>
      </c>
      <c r="E334" s="372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74"/>
      <c r="O334" s="374"/>
      <c r="P334" s="374"/>
      <c r="Q334" s="375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ht="27" customHeight="1" x14ac:dyDescent="0.25">
      <c r="A335" s="64" t="s">
        <v>473</v>
      </c>
      <c r="B335" s="64" t="s">
        <v>474</v>
      </c>
      <c r="C335" s="37">
        <v>4301011427</v>
      </c>
      <c r="D335" s="372">
        <v>4607091389692</v>
      </c>
      <c r="E335" s="372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5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74"/>
      <c r="O335" s="374"/>
      <c r="P335" s="374"/>
      <c r="Q335" s="375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x14ac:dyDescent="0.2">
      <c r="A336" s="379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80"/>
      <c r="M336" s="376" t="s">
        <v>43</v>
      </c>
      <c r="N336" s="377"/>
      <c r="O336" s="377"/>
      <c r="P336" s="377"/>
      <c r="Q336" s="377"/>
      <c r="R336" s="377"/>
      <c r="S336" s="378"/>
      <c r="T336" s="43" t="s">
        <v>42</v>
      </c>
      <c r="U336" s="44">
        <f>IFERROR(U334/H334,"0")+IFERROR(U335/H335,"0")</f>
        <v>0</v>
      </c>
      <c r="V336" s="44">
        <f>IFERROR(V334/H334,"0")+IFERROR(V335/H335,"0")</f>
        <v>0</v>
      </c>
      <c r="W336" s="44">
        <f>IFERROR(IF(W334="",0,W334),"0")+IFERROR(IF(W335="",0,W335),"0")</f>
        <v>0</v>
      </c>
      <c r="X336" s="68"/>
      <c r="Y336" s="68"/>
    </row>
    <row r="337" spans="1:52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80"/>
      <c r="M337" s="376" t="s">
        <v>43</v>
      </c>
      <c r="N337" s="377"/>
      <c r="O337" s="377"/>
      <c r="P337" s="377"/>
      <c r="Q337" s="377"/>
      <c r="R337" s="377"/>
      <c r="S337" s="378"/>
      <c r="T337" s="43" t="s">
        <v>0</v>
      </c>
      <c r="U337" s="44">
        <f>IFERROR(SUM(U334:U335),"0")</f>
        <v>0</v>
      </c>
      <c r="V337" s="44">
        <f>IFERROR(SUM(V334:V335),"0")</f>
        <v>0</v>
      </c>
      <c r="W337" s="43"/>
      <c r="X337" s="68"/>
      <c r="Y337" s="68"/>
    </row>
    <row r="338" spans="1:52" ht="14.25" customHeight="1" x14ac:dyDescent="0.25">
      <c r="A338" s="371" t="s">
        <v>75</v>
      </c>
      <c r="B338" s="371"/>
      <c r="C338" s="371"/>
      <c r="D338" s="371"/>
      <c r="E338" s="371"/>
      <c r="F338" s="371"/>
      <c r="G338" s="371"/>
      <c r="H338" s="371"/>
      <c r="I338" s="371"/>
      <c r="J338" s="371"/>
      <c r="K338" s="371"/>
      <c r="L338" s="371"/>
      <c r="M338" s="371"/>
      <c r="N338" s="371"/>
      <c r="O338" s="371"/>
      <c r="P338" s="371"/>
      <c r="Q338" s="371"/>
      <c r="R338" s="371"/>
      <c r="S338" s="371"/>
      <c r="T338" s="371"/>
      <c r="U338" s="371"/>
      <c r="V338" s="371"/>
      <c r="W338" s="371"/>
      <c r="X338" s="67"/>
      <c r="Y338" s="67"/>
    </row>
    <row r="339" spans="1:52" ht="27" customHeight="1" x14ac:dyDescent="0.25">
      <c r="A339" s="64" t="s">
        <v>475</v>
      </c>
      <c r="B339" s="64" t="s">
        <v>476</v>
      </c>
      <c r="C339" s="37">
        <v>4301031177</v>
      </c>
      <c r="D339" s="372">
        <v>4607091389753</v>
      </c>
      <c r="E339" s="372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5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74"/>
      <c r="O339" s="374"/>
      <c r="P339" s="374"/>
      <c r="Q339" s="375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ref="V339:V351" si="15"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477</v>
      </c>
      <c r="B340" s="64" t="s">
        <v>478</v>
      </c>
      <c r="C340" s="37">
        <v>4301031174</v>
      </c>
      <c r="D340" s="372">
        <v>4607091389760</v>
      </c>
      <c r="E340" s="372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74"/>
      <c r="O340" s="374"/>
      <c r="P340" s="374"/>
      <c r="Q340" s="375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479</v>
      </c>
      <c r="B341" s="64" t="s">
        <v>480</v>
      </c>
      <c r="C341" s="37">
        <v>4301031175</v>
      </c>
      <c r="D341" s="372">
        <v>4607091389746</v>
      </c>
      <c r="E341" s="372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74"/>
      <c r="O341" s="374"/>
      <c r="P341" s="374"/>
      <c r="Q341" s="375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37.5" customHeight="1" x14ac:dyDescent="0.25">
      <c r="A342" s="64" t="s">
        <v>481</v>
      </c>
      <c r="B342" s="64" t="s">
        <v>482</v>
      </c>
      <c r="C342" s="37">
        <v>4301031236</v>
      </c>
      <c r="D342" s="372">
        <v>4680115882928</v>
      </c>
      <c r="E342" s="372"/>
      <c r="F342" s="63">
        <v>0.28000000000000003</v>
      </c>
      <c r="G342" s="38">
        <v>6</v>
      </c>
      <c r="H342" s="63">
        <v>1.68</v>
      </c>
      <c r="I342" s="63">
        <v>2.6</v>
      </c>
      <c r="J342" s="38">
        <v>156</v>
      </c>
      <c r="K342" s="39" t="s">
        <v>78</v>
      </c>
      <c r="L342" s="38">
        <v>35</v>
      </c>
      <c r="M342" s="5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74"/>
      <c r="O342" s="374"/>
      <c r="P342" s="374"/>
      <c r="Q342" s="375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483</v>
      </c>
      <c r="B343" s="64" t="s">
        <v>484</v>
      </c>
      <c r="C343" s="37">
        <v>4301031257</v>
      </c>
      <c r="D343" s="372">
        <v>4680115883147</v>
      </c>
      <c r="E343" s="372"/>
      <c r="F343" s="63">
        <v>0.28000000000000003</v>
      </c>
      <c r="G343" s="38">
        <v>6</v>
      </c>
      <c r="H343" s="63">
        <v>1.68</v>
      </c>
      <c r="I343" s="63">
        <v>1.81</v>
      </c>
      <c r="J343" s="38">
        <v>234</v>
      </c>
      <c r="K343" s="39" t="s">
        <v>78</v>
      </c>
      <c r="L343" s="38">
        <v>45</v>
      </c>
      <c r="M343" s="5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74"/>
      <c r="O343" s="374"/>
      <c r="P343" s="374"/>
      <c r="Q343" s="375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ref="W343:W351" si="16">IFERROR(IF(V343=0,"",ROUNDUP(V343/H343,0)*0.00502),"")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485</v>
      </c>
      <c r="B344" s="64" t="s">
        <v>486</v>
      </c>
      <c r="C344" s="37">
        <v>4301031178</v>
      </c>
      <c r="D344" s="372">
        <v>4607091384338</v>
      </c>
      <c r="E344" s="372"/>
      <c r="F344" s="63">
        <v>0.35</v>
      </c>
      <c r="G344" s="38">
        <v>6</v>
      </c>
      <c r="H344" s="63">
        <v>2.1</v>
      </c>
      <c r="I344" s="63">
        <v>2.23</v>
      </c>
      <c r="J344" s="38">
        <v>234</v>
      </c>
      <c r="K344" s="39" t="s">
        <v>78</v>
      </c>
      <c r="L344" s="38">
        <v>45</v>
      </c>
      <c r="M344" s="5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74"/>
      <c r="O344" s="374"/>
      <c r="P344" s="374"/>
      <c r="Q344" s="375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487</v>
      </c>
      <c r="B345" s="64" t="s">
        <v>488</v>
      </c>
      <c r="C345" s="37">
        <v>4301031254</v>
      </c>
      <c r="D345" s="372">
        <v>4680115883154</v>
      </c>
      <c r="E345" s="372"/>
      <c r="F345" s="63">
        <v>0.28000000000000003</v>
      </c>
      <c r="G345" s="38">
        <v>6</v>
      </c>
      <c r="H345" s="63">
        <v>1.68</v>
      </c>
      <c r="I345" s="63">
        <v>1.81</v>
      </c>
      <c r="J345" s="38">
        <v>234</v>
      </c>
      <c r="K345" s="39" t="s">
        <v>78</v>
      </c>
      <c r="L345" s="38">
        <v>45</v>
      </c>
      <c r="M345" s="56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74"/>
      <c r="O345" s="374"/>
      <c r="P345" s="374"/>
      <c r="Q345" s="375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489</v>
      </c>
      <c r="B346" s="64" t="s">
        <v>490</v>
      </c>
      <c r="C346" s="37">
        <v>4301031171</v>
      </c>
      <c r="D346" s="372">
        <v>4607091389524</v>
      </c>
      <c r="E346" s="372"/>
      <c r="F346" s="63">
        <v>0.35</v>
      </c>
      <c r="G346" s="38">
        <v>6</v>
      </c>
      <c r="H346" s="63">
        <v>2.1</v>
      </c>
      <c r="I346" s="63">
        <v>2.23</v>
      </c>
      <c r="J346" s="38">
        <v>234</v>
      </c>
      <c r="K346" s="39" t="s">
        <v>78</v>
      </c>
      <c r="L346" s="38">
        <v>45</v>
      </c>
      <c r="M346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74"/>
      <c r="O346" s="374"/>
      <c r="P346" s="374"/>
      <c r="Q346" s="375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491</v>
      </c>
      <c r="B347" s="64" t="s">
        <v>492</v>
      </c>
      <c r="C347" s="37">
        <v>4301031258</v>
      </c>
      <c r="D347" s="372">
        <v>4680115883161</v>
      </c>
      <c r="E347" s="372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56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74"/>
      <c r="O347" s="374"/>
      <c r="P347" s="374"/>
      <c r="Q347" s="375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493</v>
      </c>
      <c r="B348" s="64" t="s">
        <v>494</v>
      </c>
      <c r="C348" s="37">
        <v>4301031170</v>
      </c>
      <c r="D348" s="372">
        <v>4607091384345</v>
      </c>
      <c r="E348" s="372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74"/>
      <c r="O348" s="374"/>
      <c r="P348" s="374"/>
      <c r="Q348" s="375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495</v>
      </c>
      <c r="B349" s="64" t="s">
        <v>496</v>
      </c>
      <c r="C349" s="37">
        <v>4301031256</v>
      </c>
      <c r="D349" s="372">
        <v>4680115883178</v>
      </c>
      <c r="E349" s="372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5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74"/>
      <c r="O349" s="374"/>
      <c r="P349" s="374"/>
      <c r="Q349" s="375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497</v>
      </c>
      <c r="B350" s="64" t="s">
        <v>498</v>
      </c>
      <c r="C350" s="37">
        <v>4301031172</v>
      </c>
      <c r="D350" s="372">
        <v>4607091389531</v>
      </c>
      <c r="E350" s="372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5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74"/>
      <c r="O350" s="374"/>
      <c r="P350" s="374"/>
      <c r="Q350" s="375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499</v>
      </c>
      <c r="B351" s="64" t="s">
        <v>500</v>
      </c>
      <c r="C351" s="37">
        <v>4301031255</v>
      </c>
      <c r="D351" s="372">
        <v>4680115883185</v>
      </c>
      <c r="E351" s="372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69" t="s">
        <v>501</v>
      </c>
      <c r="N351" s="374"/>
      <c r="O351" s="374"/>
      <c r="P351" s="374"/>
      <c r="Q351" s="375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80"/>
      <c r="M352" s="376" t="s">
        <v>43</v>
      </c>
      <c r="N352" s="377"/>
      <c r="O352" s="377"/>
      <c r="P352" s="377"/>
      <c r="Q352" s="377"/>
      <c r="R352" s="377"/>
      <c r="S352" s="378"/>
      <c r="T352" s="43" t="s">
        <v>42</v>
      </c>
      <c r="U352" s="44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44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44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68"/>
      <c r="Y352" s="68"/>
    </row>
    <row r="353" spans="1:52" x14ac:dyDescent="0.2">
      <c r="A353" s="379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80"/>
      <c r="M353" s="376" t="s">
        <v>43</v>
      </c>
      <c r="N353" s="377"/>
      <c r="O353" s="377"/>
      <c r="P353" s="377"/>
      <c r="Q353" s="377"/>
      <c r="R353" s="377"/>
      <c r="S353" s="378"/>
      <c r="T353" s="43" t="s">
        <v>0</v>
      </c>
      <c r="U353" s="44">
        <f>IFERROR(SUM(U339:U351),"0")</f>
        <v>0</v>
      </c>
      <c r="V353" s="44">
        <f>IFERROR(SUM(V339:V351),"0")</f>
        <v>0</v>
      </c>
      <c r="W353" s="43"/>
      <c r="X353" s="68"/>
      <c r="Y353" s="68"/>
    </row>
    <row r="354" spans="1:52" ht="14.25" customHeight="1" x14ac:dyDescent="0.25">
      <c r="A354" s="371" t="s">
        <v>79</v>
      </c>
      <c r="B354" s="371"/>
      <c r="C354" s="371"/>
      <c r="D354" s="371"/>
      <c r="E354" s="371"/>
      <c r="F354" s="371"/>
      <c r="G354" s="371"/>
      <c r="H354" s="371"/>
      <c r="I354" s="371"/>
      <c r="J354" s="371"/>
      <c r="K354" s="371"/>
      <c r="L354" s="371"/>
      <c r="M354" s="371"/>
      <c r="N354" s="371"/>
      <c r="O354" s="371"/>
      <c r="P354" s="371"/>
      <c r="Q354" s="371"/>
      <c r="R354" s="371"/>
      <c r="S354" s="371"/>
      <c r="T354" s="371"/>
      <c r="U354" s="371"/>
      <c r="V354" s="371"/>
      <c r="W354" s="371"/>
      <c r="X354" s="67"/>
      <c r="Y354" s="67"/>
    </row>
    <row r="355" spans="1:52" ht="27" customHeight="1" x14ac:dyDescent="0.25">
      <c r="A355" s="64" t="s">
        <v>502</v>
      </c>
      <c r="B355" s="64" t="s">
        <v>503</v>
      </c>
      <c r="C355" s="37">
        <v>4301051258</v>
      </c>
      <c r="D355" s="372">
        <v>4607091389685</v>
      </c>
      <c r="E355" s="372"/>
      <c r="F355" s="63">
        <v>1.3</v>
      </c>
      <c r="G355" s="38">
        <v>6</v>
      </c>
      <c r="H355" s="63">
        <v>7.8</v>
      </c>
      <c r="I355" s="63">
        <v>8.3460000000000001</v>
      </c>
      <c r="J355" s="38">
        <v>56</v>
      </c>
      <c r="K355" s="39" t="s">
        <v>137</v>
      </c>
      <c r="L355" s="38">
        <v>45</v>
      </c>
      <c r="M355" s="5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74"/>
      <c r="O355" s="374"/>
      <c r="P355" s="374"/>
      <c r="Q355" s="375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IFERROR(IF(V355=0,"",ROUNDUP(V355/H355,0)*0.02175),"")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504</v>
      </c>
      <c r="B356" s="64" t="s">
        <v>505</v>
      </c>
      <c r="C356" s="37">
        <v>4301051431</v>
      </c>
      <c r="D356" s="372">
        <v>4607091389654</v>
      </c>
      <c r="E356" s="372"/>
      <c r="F356" s="63">
        <v>0.33</v>
      </c>
      <c r="G356" s="38">
        <v>6</v>
      </c>
      <c r="H356" s="63">
        <v>1.98</v>
      </c>
      <c r="I356" s="63">
        <v>2.258</v>
      </c>
      <c r="J356" s="38">
        <v>156</v>
      </c>
      <c r="K356" s="39" t="s">
        <v>137</v>
      </c>
      <c r="L356" s="38">
        <v>45</v>
      </c>
      <c r="M35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74"/>
      <c r="O356" s="374"/>
      <c r="P356" s="374"/>
      <c r="Q356" s="375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IFERROR(IF(V356=0,"",ROUNDUP(V356/H356,0)*0.00753),"")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506</v>
      </c>
      <c r="B357" s="64" t="s">
        <v>507</v>
      </c>
      <c r="C357" s="37">
        <v>4301051284</v>
      </c>
      <c r="D357" s="372">
        <v>4607091384352</v>
      </c>
      <c r="E357" s="372"/>
      <c r="F357" s="63">
        <v>0.6</v>
      </c>
      <c r="G357" s="38">
        <v>4</v>
      </c>
      <c r="H357" s="63">
        <v>2.4</v>
      </c>
      <c r="I357" s="63">
        <v>2.6459999999999999</v>
      </c>
      <c r="J357" s="38">
        <v>120</v>
      </c>
      <c r="K357" s="39" t="s">
        <v>137</v>
      </c>
      <c r="L357" s="38">
        <v>45</v>
      </c>
      <c r="M357" s="5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74"/>
      <c r="O357" s="374"/>
      <c r="P357" s="374"/>
      <c r="Q357" s="375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508</v>
      </c>
      <c r="B358" s="64" t="s">
        <v>509</v>
      </c>
      <c r="C358" s="37">
        <v>4301051257</v>
      </c>
      <c r="D358" s="372">
        <v>4607091389661</v>
      </c>
      <c r="E358" s="372"/>
      <c r="F358" s="63">
        <v>0.55000000000000004</v>
      </c>
      <c r="G358" s="38">
        <v>4</v>
      </c>
      <c r="H358" s="63">
        <v>2.2000000000000002</v>
      </c>
      <c r="I358" s="63">
        <v>2.492</v>
      </c>
      <c r="J358" s="38">
        <v>120</v>
      </c>
      <c r="K358" s="39" t="s">
        <v>137</v>
      </c>
      <c r="L358" s="38">
        <v>45</v>
      </c>
      <c r="M358" s="5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74"/>
      <c r="O358" s="374"/>
      <c r="P358" s="374"/>
      <c r="Q358" s="375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80"/>
      <c r="M359" s="376" t="s">
        <v>43</v>
      </c>
      <c r="N359" s="377"/>
      <c r="O359" s="377"/>
      <c r="P359" s="377"/>
      <c r="Q359" s="377"/>
      <c r="R359" s="377"/>
      <c r="S359" s="378"/>
      <c r="T359" s="43" t="s">
        <v>42</v>
      </c>
      <c r="U359" s="44">
        <f>IFERROR(U355/H355,"0")+IFERROR(U356/H356,"0")+IFERROR(U357/H357,"0")+IFERROR(U358/H358,"0")</f>
        <v>0</v>
      </c>
      <c r="V359" s="44">
        <f>IFERROR(V355/H355,"0")+IFERROR(V356/H356,"0")+IFERROR(V357/H357,"0")+IFERROR(V358/H358,"0")</f>
        <v>0</v>
      </c>
      <c r="W359" s="44">
        <f>IFERROR(IF(W355="",0,W355),"0")+IFERROR(IF(W356="",0,W356),"0")+IFERROR(IF(W357="",0,W357),"0")+IFERROR(IF(W358="",0,W358),"0")</f>
        <v>0</v>
      </c>
      <c r="X359" s="68"/>
      <c r="Y359" s="68"/>
    </row>
    <row r="360" spans="1:52" x14ac:dyDescent="0.2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80"/>
      <c r="M360" s="376" t="s">
        <v>43</v>
      </c>
      <c r="N360" s="377"/>
      <c r="O360" s="377"/>
      <c r="P360" s="377"/>
      <c r="Q360" s="377"/>
      <c r="R360" s="377"/>
      <c r="S360" s="378"/>
      <c r="T360" s="43" t="s">
        <v>0</v>
      </c>
      <c r="U360" s="44">
        <f>IFERROR(SUM(U355:U358),"0")</f>
        <v>0</v>
      </c>
      <c r="V360" s="44">
        <f>IFERROR(SUM(V355:V358),"0")</f>
        <v>0</v>
      </c>
      <c r="W360" s="43"/>
      <c r="X360" s="68"/>
      <c r="Y360" s="68"/>
    </row>
    <row r="361" spans="1:52" ht="14.25" customHeight="1" x14ac:dyDescent="0.25">
      <c r="A361" s="371" t="s">
        <v>211</v>
      </c>
      <c r="B361" s="371"/>
      <c r="C361" s="371"/>
      <c r="D361" s="371"/>
      <c r="E361" s="371"/>
      <c r="F361" s="371"/>
      <c r="G361" s="371"/>
      <c r="H361" s="371"/>
      <c r="I361" s="371"/>
      <c r="J361" s="371"/>
      <c r="K361" s="371"/>
      <c r="L361" s="371"/>
      <c r="M361" s="371"/>
      <c r="N361" s="371"/>
      <c r="O361" s="371"/>
      <c r="P361" s="371"/>
      <c r="Q361" s="371"/>
      <c r="R361" s="371"/>
      <c r="S361" s="371"/>
      <c r="T361" s="371"/>
      <c r="U361" s="371"/>
      <c r="V361" s="371"/>
      <c r="W361" s="371"/>
      <c r="X361" s="67"/>
      <c r="Y361" s="67"/>
    </row>
    <row r="362" spans="1:52" ht="27" customHeight="1" x14ac:dyDescent="0.25">
      <c r="A362" s="64" t="s">
        <v>510</v>
      </c>
      <c r="B362" s="64" t="s">
        <v>511</v>
      </c>
      <c r="C362" s="37">
        <v>4301060352</v>
      </c>
      <c r="D362" s="372">
        <v>4680115881648</v>
      </c>
      <c r="E362" s="372"/>
      <c r="F362" s="63">
        <v>1</v>
      </c>
      <c r="G362" s="38">
        <v>4</v>
      </c>
      <c r="H362" s="63">
        <v>4</v>
      </c>
      <c r="I362" s="63">
        <v>4.4039999999999999</v>
      </c>
      <c r="J362" s="38">
        <v>104</v>
      </c>
      <c r="K362" s="39" t="s">
        <v>78</v>
      </c>
      <c r="L362" s="38">
        <v>35</v>
      </c>
      <c r="M362" s="5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74"/>
      <c r="O362" s="374"/>
      <c r="P362" s="374"/>
      <c r="Q362" s="375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80"/>
      <c r="M363" s="376" t="s">
        <v>43</v>
      </c>
      <c r="N363" s="377"/>
      <c r="O363" s="377"/>
      <c r="P363" s="377"/>
      <c r="Q363" s="377"/>
      <c r="R363" s="377"/>
      <c r="S363" s="378"/>
      <c r="T363" s="43" t="s">
        <v>42</v>
      </c>
      <c r="U363" s="44">
        <f>IFERROR(U362/H362,"0")</f>
        <v>0</v>
      </c>
      <c r="V363" s="44">
        <f>IFERROR(V362/H362,"0")</f>
        <v>0</v>
      </c>
      <c r="W363" s="44">
        <f>IFERROR(IF(W362="",0,W362),"0")</f>
        <v>0</v>
      </c>
      <c r="X363" s="68"/>
      <c r="Y363" s="68"/>
    </row>
    <row r="364" spans="1:52" x14ac:dyDescent="0.2">
      <c r="A364" s="379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80"/>
      <c r="M364" s="376" t="s">
        <v>43</v>
      </c>
      <c r="N364" s="377"/>
      <c r="O364" s="377"/>
      <c r="P364" s="377"/>
      <c r="Q364" s="377"/>
      <c r="R364" s="377"/>
      <c r="S364" s="378"/>
      <c r="T364" s="43" t="s">
        <v>0</v>
      </c>
      <c r="U364" s="44">
        <f>IFERROR(SUM(U362:U362),"0")</f>
        <v>0</v>
      </c>
      <c r="V364" s="44">
        <f>IFERROR(SUM(V362:V362),"0")</f>
        <v>0</v>
      </c>
      <c r="W364" s="43"/>
      <c r="X364" s="68"/>
      <c r="Y364" s="68"/>
    </row>
    <row r="365" spans="1:52" ht="14.25" customHeight="1" x14ac:dyDescent="0.25">
      <c r="A365" s="371" t="s">
        <v>92</v>
      </c>
      <c r="B365" s="371"/>
      <c r="C365" s="371"/>
      <c r="D365" s="371"/>
      <c r="E365" s="371"/>
      <c r="F365" s="371"/>
      <c r="G365" s="371"/>
      <c r="H365" s="371"/>
      <c r="I365" s="371"/>
      <c r="J365" s="371"/>
      <c r="K365" s="371"/>
      <c r="L365" s="371"/>
      <c r="M365" s="371"/>
      <c r="N365" s="371"/>
      <c r="O365" s="371"/>
      <c r="P365" s="371"/>
      <c r="Q365" s="371"/>
      <c r="R365" s="371"/>
      <c r="S365" s="371"/>
      <c r="T365" s="371"/>
      <c r="U365" s="371"/>
      <c r="V365" s="371"/>
      <c r="W365" s="371"/>
      <c r="X365" s="67"/>
      <c r="Y365" s="67"/>
    </row>
    <row r="366" spans="1:52" ht="27" customHeight="1" x14ac:dyDescent="0.25">
      <c r="A366" s="64" t="s">
        <v>512</v>
      </c>
      <c r="B366" s="64" t="s">
        <v>513</v>
      </c>
      <c r="C366" s="37">
        <v>4301032042</v>
      </c>
      <c r="D366" s="372">
        <v>4680115883017</v>
      </c>
      <c r="E366" s="372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514</v>
      </c>
      <c r="L366" s="38">
        <v>60</v>
      </c>
      <c r="M366" s="57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74"/>
      <c r="O366" s="374"/>
      <c r="P366" s="374"/>
      <c r="Q366" s="375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515</v>
      </c>
      <c r="B367" s="64" t="s">
        <v>516</v>
      </c>
      <c r="C367" s="37">
        <v>4301032043</v>
      </c>
      <c r="D367" s="372">
        <v>4680115883031</v>
      </c>
      <c r="E367" s="372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514</v>
      </c>
      <c r="L367" s="38">
        <v>60</v>
      </c>
      <c r="M367" s="576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74"/>
      <c r="O367" s="374"/>
      <c r="P367" s="374"/>
      <c r="Q367" s="375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517</v>
      </c>
      <c r="B368" s="64" t="s">
        <v>518</v>
      </c>
      <c r="C368" s="37">
        <v>4301032041</v>
      </c>
      <c r="D368" s="372">
        <v>4680115883024</v>
      </c>
      <c r="E368" s="372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514</v>
      </c>
      <c r="L368" s="38">
        <v>60</v>
      </c>
      <c r="M368" s="577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74"/>
      <c r="O368" s="374"/>
      <c r="P368" s="374"/>
      <c r="Q368" s="375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79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80"/>
      <c r="M369" s="376" t="s">
        <v>43</v>
      </c>
      <c r="N369" s="377"/>
      <c r="O369" s="377"/>
      <c r="P369" s="377"/>
      <c r="Q369" s="377"/>
      <c r="R369" s="377"/>
      <c r="S369" s="378"/>
      <c r="T369" s="43" t="s">
        <v>42</v>
      </c>
      <c r="U369" s="44">
        <f>IFERROR(U366/H366,"0")+IFERROR(U367/H367,"0")+IFERROR(U368/H368,"0")</f>
        <v>0</v>
      </c>
      <c r="V369" s="44">
        <f>IFERROR(V366/H366,"0")+IFERROR(V367/H367,"0")+IFERROR(V368/H368,"0")</f>
        <v>0</v>
      </c>
      <c r="W369" s="44">
        <f>IFERROR(IF(W366="",0,W366),"0")+IFERROR(IF(W367="",0,W367),"0")+IFERROR(IF(W368="",0,W368),"0")</f>
        <v>0</v>
      </c>
      <c r="X369" s="68"/>
      <c r="Y369" s="68"/>
    </row>
    <row r="370" spans="1:52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80"/>
      <c r="M370" s="376" t="s">
        <v>43</v>
      </c>
      <c r="N370" s="377"/>
      <c r="O370" s="377"/>
      <c r="P370" s="377"/>
      <c r="Q370" s="377"/>
      <c r="R370" s="377"/>
      <c r="S370" s="378"/>
      <c r="T370" s="43" t="s">
        <v>0</v>
      </c>
      <c r="U370" s="44">
        <f>IFERROR(SUM(U366:U368),"0")</f>
        <v>0</v>
      </c>
      <c r="V370" s="44">
        <f>IFERROR(SUM(V366:V368),"0")</f>
        <v>0</v>
      </c>
      <c r="W370" s="43"/>
      <c r="X370" s="68"/>
      <c r="Y370" s="68"/>
    </row>
    <row r="371" spans="1:52" ht="14.25" customHeight="1" x14ac:dyDescent="0.25">
      <c r="A371" s="371" t="s">
        <v>519</v>
      </c>
      <c r="B371" s="371"/>
      <c r="C371" s="371"/>
      <c r="D371" s="371"/>
      <c r="E371" s="371"/>
      <c r="F371" s="371"/>
      <c r="G371" s="371"/>
      <c r="H371" s="371"/>
      <c r="I371" s="371"/>
      <c r="J371" s="371"/>
      <c r="K371" s="371"/>
      <c r="L371" s="371"/>
      <c r="M371" s="371"/>
      <c r="N371" s="371"/>
      <c r="O371" s="371"/>
      <c r="P371" s="371"/>
      <c r="Q371" s="371"/>
      <c r="R371" s="371"/>
      <c r="S371" s="371"/>
      <c r="T371" s="371"/>
      <c r="U371" s="371"/>
      <c r="V371" s="371"/>
      <c r="W371" s="371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4301170009</v>
      </c>
      <c r="D372" s="372">
        <v>4680115882997</v>
      </c>
      <c r="E372" s="372"/>
      <c r="F372" s="63">
        <v>0.13</v>
      </c>
      <c r="G372" s="38">
        <v>10</v>
      </c>
      <c r="H372" s="63">
        <v>1.3</v>
      </c>
      <c r="I372" s="63">
        <v>1.46</v>
      </c>
      <c r="J372" s="38">
        <v>200</v>
      </c>
      <c r="K372" s="39" t="s">
        <v>514</v>
      </c>
      <c r="L372" s="38">
        <v>150</v>
      </c>
      <c r="M372" s="578" t="s">
        <v>522</v>
      </c>
      <c r="N372" s="374"/>
      <c r="O372" s="374"/>
      <c r="P372" s="374"/>
      <c r="Q372" s="375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IFERROR(IF(V372=0,"",ROUNDUP(V372/H372,0)*0.00673),"")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80"/>
      <c r="M373" s="376" t="s">
        <v>43</v>
      </c>
      <c r="N373" s="377"/>
      <c r="O373" s="377"/>
      <c r="P373" s="377"/>
      <c r="Q373" s="377"/>
      <c r="R373" s="377"/>
      <c r="S373" s="378"/>
      <c r="T373" s="43" t="s">
        <v>42</v>
      </c>
      <c r="U373" s="44">
        <f>IFERROR(U372/H372,"0")</f>
        <v>0</v>
      </c>
      <c r="V373" s="44">
        <f>IFERROR(V372/H372,"0")</f>
        <v>0</v>
      </c>
      <c r="W373" s="44">
        <f>IFERROR(IF(W372="",0,W372),"0")</f>
        <v>0</v>
      </c>
      <c r="X373" s="68"/>
      <c r="Y373" s="68"/>
    </row>
    <row r="374" spans="1:52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80"/>
      <c r="M374" s="376" t="s">
        <v>43</v>
      </c>
      <c r="N374" s="377"/>
      <c r="O374" s="377"/>
      <c r="P374" s="377"/>
      <c r="Q374" s="377"/>
      <c r="R374" s="377"/>
      <c r="S374" s="378"/>
      <c r="T374" s="43" t="s">
        <v>0</v>
      </c>
      <c r="U374" s="44">
        <f>IFERROR(SUM(U372:U372),"0")</f>
        <v>0</v>
      </c>
      <c r="V374" s="44">
        <f>IFERROR(SUM(V372:V372),"0")</f>
        <v>0</v>
      </c>
      <c r="W374" s="43"/>
      <c r="X374" s="68"/>
      <c r="Y374" s="68"/>
    </row>
    <row r="375" spans="1:52" ht="16.5" customHeight="1" x14ac:dyDescent="0.25">
      <c r="A375" s="370" t="s">
        <v>523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66"/>
      <c r="Y375" s="66"/>
    </row>
    <row r="376" spans="1:52" ht="14.25" customHeight="1" x14ac:dyDescent="0.25">
      <c r="A376" s="371" t="s">
        <v>106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7"/>
      <c r="Y376" s="67"/>
    </row>
    <row r="377" spans="1:52" ht="27" customHeight="1" x14ac:dyDescent="0.25">
      <c r="A377" s="64" t="s">
        <v>524</v>
      </c>
      <c r="B377" s="64" t="s">
        <v>525</v>
      </c>
      <c r="C377" s="37">
        <v>4301020196</v>
      </c>
      <c r="D377" s="372">
        <v>4607091389388</v>
      </c>
      <c r="E377" s="372"/>
      <c r="F377" s="63">
        <v>1.3</v>
      </c>
      <c r="G377" s="38">
        <v>4</v>
      </c>
      <c r="H377" s="63">
        <v>5.2</v>
      </c>
      <c r="I377" s="63">
        <v>5.6079999999999997</v>
      </c>
      <c r="J377" s="38">
        <v>104</v>
      </c>
      <c r="K377" s="39" t="s">
        <v>137</v>
      </c>
      <c r="L377" s="38">
        <v>35</v>
      </c>
      <c r="M377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74"/>
      <c r="O377" s="374"/>
      <c r="P377" s="374"/>
      <c r="Q377" s="375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IFERROR(IF(V377=0,"",ROUNDUP(V377/H377,0)*0.01196),"")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ht="27" customHeight="1" x14ac:dyDescent="0.25">
      <c r="A378" s="64" t="s">
        <v>526</v>
      </c>
      <c r="B378" s="64" t="s">
        <v>527</v>
      </c>
      <c r="C378" s="37">
        <v>4301020185</v>
      </c>
      <c r="D378" s="372">
        <v>4607091389364</v>
      </c>
      <c r="E378" s="372"/>
      <c r="F378" s="63">
        <v>0.42</v>
      </c>
      <c r="G378" s="38">
        <v>6</v>
      </c>
      <c r="H378" s="63">
        <v>2.52</v>
      </c>
      <c r="I378" s="63">
        <v>2.75</v>
      </c>
      <c r="J378" s="38">
        <v>156</v>
      </c>
      <c r="K378" s="39" t="s">
        <v>137</v>
      </c>
      <c r="L378" s="38">
        <v>35</v>
      </c>
      <c r="M378" s="5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74"/>
      <c r="O378" s="374"/>
      <c r="P378" s="374"/>
      <c r="Q378" s="375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IFERROR(IF(V378=0,"",ROUNDUP(V378/H378,0)*0.00753),"")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80"/>
      <c r="M379" s="376" t="s">
        <v>43</v>
      </c>
      <c r="N379" s="377"/>
      <c r="O379" s="377"/>
      <c r="P379" s="377"/>
      <c r="Q379" s="377"/>
      <c r="R379" s="377"/>
      <c r="S379" s="378"/>
      <c r="T379" s="43" t="s">
        <v>42</v>
      </c>
      <c r="U379" s="44">
        <f>IFERROR(U377/H377,"0")+IFERROR(U378/H378,"0")</f>
        <v>0</v>
      </c>
      <c r="V379" s="44">
        <f>IFERROR(V377/H377,"0")+IFERROR(V378/H378,"0")</f>
        <v>0</v>
      </c>
      <c r="W379" s="44">
        <f>IFERROR(IF(W377="",0,W377),"0")+IFERROR(IF(W378="",0,W378),"0")</f>
        <v>0</v>
      </c>
      <c r="X379" s="68"/>
      <c r="Y379" s="68"/>
    </row>
    <row r="380" spans="1:52" x14ac:dyDescent="0.2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80"/>
      <c r="M380" s="376" t="s">
        <v>43</v>
      </c>
      <c r="N380" s="377"/>
      <c r="O380" s="377"/>
      <c r="P380" s="377"/>
      <c r="Q380" s="377"/>
      <c r="R380" s="377"/>
      <c r="S380" s="378"/>
      <c r="T380" s="43" t="s">
        <v>0</v>
      </c>
      <c r="U380" s="44">
        <f>IFERROR(SUM(U377:U378),"0")</f>
        <v>0</v>
      </c>
      <c r="V380" s="44">
        <f>IFERROR(SUM(V377:V378),"0")</f>
        <v>0</v>
      </c>
      <c r="W380" s="43"/>
      <c r="X380" s="68"/>
      <c r="Y380" s="68"/>
    </row>
    <row r="381" spans="1:52" ht="14.25" customHeight="1" x14ac:dyDescent="0.25">
      <c r="A381" s="371" t="s">
        <v>75</v>
      </c>
      <c r="B381" s="371"/>
      <c r="C381" s="371"/>
      <c r="D381" s="371"/>
      <c r="E381" s="371"/>
      <c r="F381" s="371"/>
      <c r="G381" s="371"/>
      <c r="H381" s="371"/>
      <c r="I381" s="371"/>
      <c r="J381" s="371"/>
      <c r="K381" s="371"/>
      <c r="L381" s="371"/>
      <c r="M381" s="371"/>
      <c r="N381" s="371"/>
      <c r="O381" s="371"/>
      <c r="P381" s="371"/>
      <c r="Q381" s="371"/>
      <c r="R381" s="371"/>
      <c r="S381" s="371"/>
      <c r="T381" s="371"/>
      <c r="U381" s="371"/>
      <c r="V381" s="371"/>
      <c r="W381" s="371"/>
      <c r="X381" s="67"/>
      <c r="Y381" s="67"/>
    </row>
    <row r="382" spans="1:52" ht="27" customHeight="1" x14ac:dyDescent="0.25">
      <c r="A382" s="64" t="s">
        <v>528</v>
      </c>
      <c r="B382" s="64" t="s">
        <v>529</v>
      </c>
      <c r="C382" s="37">
        <v>4301031212</v>
      </c>
      <c r="D382" s="372">
        <v>4607091389739</v>
      </c>
      <c r="E382" s="372"/>
      <c r="F382" s="63">
        <v>0.7</v>
      </c>
      <c r="G382" s="38">
        <v>6</v>
      </c>
      <c r="H382" s="63">
        <v>4.2</v>
      </c>
      <c r="I382" s="63">
        <v>4.43</v>
      </c>
      <c r="J382" s="38">
        <v>156</v>
      </c>
      <c r="K382" s="39" t="s">
        <v>109</v>
      </c>
      <c r="L382" s="38">
        <v>45</v>
      </c>
      <c r="M382" s="5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74"/>
      <c r="O382" s="374"/>
      <c r="P382" s="374"/>
      <c r="Q382" s="375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ref="V382:V388" si="17"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530</v>
      </c>
      <c r="B383" s="64" t="s">
        <v>531</v>
      </c>
      <c r="C383" s="37">
        <v>4301031247</v>
      </c>
      <c r="D383" s="372">
        <v>4680115883048</v>
      </c>
      <c r="E383" s="372"/>
      <c r="F383" s="63">
        <v>1</v>
      </c>
      <c r="G383" s="38">
        <v>4</v>
      </c>
      <c r="H383" s="63">
        <v>4</v>
      </c>
      <c r="I383" s="63">
        <v>4.21</v>
      </c>
      <c r="J383" s="38">
        <v>120</v>
      </c>
      <c r="K383" s="39" t="s">
        <v>78</v>
      </c>
      <c r="L383" s="38">
        <v>40</v>
      </c>
      <c r="M383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74"/>
      <c r="O383" s="374"/>
      <c r="P383" s="374"/>
      <c r="Q383" s="375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IFERROR(IF(V383=0,"",ROUNDUP(V383/H383,0)*0.00937),"")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532</v>
      </c>
      <c r="B384" s="64" t="s">
        <v>533</v>
      </c>
      <c r="C384" s="37">
        <v>4301031176</v>
      </c>
      <c r="D384" s="372">
        <v>4607091389425</v>
      </c>
      <c r="E384" s="372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9" t="s">
        <v>78</v>
      </c>
      <c r="L384" s="38">
        <v>45</v>
      </c>
      <c r="M384" s="58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74"/>
      <c r="O384" s="374"/>
      <c r="P384" s="374"/>
      <c r="Q384" s="375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534</v>
      </c>
      <c r="B385" s="64" t="s">
        <v>535</v>
      </c>
      <c r="C385" s="37">
        <v>4301031215</v>
      </c>
      <c r="D385" s="372">
        <v>4680115882911</v>
      </c>
      <c r="E385" s="372"/>
      <c r="F385" s="63">
        <v>0.4</v>
      </c>
      <c r="G385" s="38">
        <v>6</v>
      </c>
      <c r="H385" s="63">
        <v>2.4</v>
      </c>
      <c r="I385" s="63">
        <v>2.5299999999999998</v>
      </c>
      <c r="J385" s="38">
        <v>234</v>
      </c>
      <c r="K385" s="39" t="s">
        <v>78</v>
      </c>
      <c r="L385" s="38">
        <v>40</v>
      </c>
      <c r="M385" s="584" t="s">
        <v>536</v>
      </c>
      <c r="N385" s="374"/>
      <c r="O385" s="374"/>
      <c r="P385" s="374"/>
      <c r="Q385" s="375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4301031167</v>
      </c>
      <c r="D386" s="372">
        <v>4680115880771</v>
      </c>
      <c r="E386" s="372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9" t="s">
        <v>78</v>
      </c>
      <c r="L386" s="38">
        <v>45</v>
      </c>
      <c r="M386" s="5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74"/>
      <c r="O386" s="374"/>
      <c r="P386" s="374"/>
      <c r="Q386" s="375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539</v>
      </c>
      <c r="B387" s="64" t="s">
        <v>540</v>
      </c>
      <c r="C387" s="37">
        <v>4301031173</v>
      </c>
      <c r="D387" s="372">
        <v>4607091389500</v>
      </c>
      <c r="E387" s="372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74"/>
      <c r="O387" s="374"/>
      <c r="P387" s="374"/>
      <c r="Q387" s="375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541</v>
      </c>
      <c r="B388" s="64" t="s">
        <v>542</v>
      </c>
      <c r="C388" s="37">
        <v>4301031103</v>
      </c>
      <c r="D388" s="372">
        <v>4680115881983</v>
      </c>
      <c r="E388" s="372"/>
      <c r="F388" s="63">
        <v>0.28000000000000003</v>
      </c>
      <c r="G388" s="38">
        <v>4</v>
      </c>
      <c r="H388" s="63">
        <v>1.1200000000000001</v>
      </c>
      <c r="I388" s="63">
        <v>1.252</v>
      </c>
      <c r="J388" s="38">
        <v>234</v>
      </c>
      <c r="K388" s="39" t="s">
        <v>78</v>
      </c>
      <c r="L388" s="38">
        <v>40</v>
      </c>
      <c r="M388" s="5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74"/>
      <c r="O388" s="374"/>
      <c r="P388" s="374"/>
      <c r="Q388" s="375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x14ac:dyDescent="0.2">
      <c r="A389" s="379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80"/>
      <c r="M389" s="376" t="s">
        <v>43</v>
      </c>
      <c r="N389" s="377"/>
      <c r="O389" s="377"/>
      <c r="P389" s="377"/>
      <c r="Q389" s="377"/>
      <c r="R389" s="377"/>
      <c r="S389" s="378"/>
      <c r="T389" s="43" t="s">
        <v>42</v>
      </c>
      <c r="U389" s="44">
        <f>IFERROR(U382/H382,"0")+IFERROR(U383/H383,"0")+IFERROR(U384/H384,"0")+IFERROR(U385/H385,"0")+IFERROR(U386/H386,"0")+IFERROR(U387/H387,"0")+IFERROR(U388/H388,"0")</f>
        <v>0</v>
      </c>
      <c r="V389" s="44">
        <f>IFERROR(V382/H382,"0")+IFERROR(V383/H383,"0")+IFERROR(V384/H384,"0")+IFERROR(V385/H385,"0")+IFERROR(V386/H386,"0")+IFERROR(V387/H387,"0")+IFERROR(V388/H388,"0")</f>
        <v>0</v>
      </c>
      <c r="W389" s="44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52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80"/>
      <c r="M390" s="376" t="s">
        <v>43</v>
      </c>
      <c r="N390" s="377"/>
      <c r="O390" s="377"/>
      <c r="P390" s="377"/>
      <c r="Q390" s="377"/>
      <c r="R390" s="377"/>
      <c r="S390" s="378"/>
      <c r="T390" s="43" t="s">
        <v>0</v>
      </c>
      <c r="U390" s="44">
        <f>IFERROR(SUM(U382:U388),"0")</f>
        <v>0</v>
      </c>
      <c r="V390" s="44">
        <f>IFERROR(SUM(V382:V388),"0")</f>
        <v>0</v>
      </c>
      <c r="W390" s="43"/>
      <c r="X390" s="68"/>
      <c r="Y390" s="68"/>
    </row>
    <row r="391" spans="1:52" ht="14.25" customHeight="1" x14ac:dyDescent="0.25">
      <c r="A391" s="371" t="s">
        <v>92</v>
      </c>
      <c r="B391" s="371"/>
      <c r="C391" s="371"/>
      <c r="D391" s="371"/>
      <c r="E391" s="371"/>
      <c r="F391" s="371"/>
      <c r="G391" s="371"/>
      <c r="H391" s="371"/>
      <c r="I391" s="371"/>
      <c r="J391" s="371"/>
      <c r="K391" s="371"/>
      <c r="L391" s="371"/>
      <c r="M391" s="371"/>
      <c r="N391" s="371"/>
      <c r="O391" s="371"/>
      <c r="P391" s="371"/>
      <c r="Q391" s="371"/>
      <c r="R391" s="371"/>
      <c r="S391" s="371"/>
      <c r="T391" s="371"/>
      <c r="U391" s="371"/>
      <c r="V391" s="371"/>
      <c r="W391" s="371"/>
      <c r="X391" s="67"/>
      <c r="Y391" s="67"/>
    </row>
    <row r="392" spans="1:52" ht="27" customHeight="1" x14ac:dyDescent="0.25">
      <c r="A392" s="64" t="s">
        <v>543</v>
      </c>
      <c r="B392" s="64" t="s">
        <v>544</v>
      </c>
      <c r="C392" s="37">
        <v>4301032044</v>
      </c>
      <c r="D392" s="372">
        <v>4680115883000</v>
      </c>
      <c r="E392" s="372"/>
      <c r="F392" s="63">
        <v>0.03</v>
      </c>
      <c r="G392" s="38">
        <v>20</v>
      </c>
      <c r="H392" s="63">
        <v>0.6</v>
      </c>
      <c r="I392" s="63">
        <v>0.63</v>
      </c>
      <c r="J392" s="38">
        <v>350</v>
      </c>
      <c r="K392" s="39" t="s">
        <v>514</v>
      </c>
      <c r="L392" s="38">
        <v>60</v>
      </c>
      <c r="M392" s="58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74"/>
      <c r="O392" s="374"/>
      <c r="P392" s="374"/>
      <c r="Q392" s="375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IFERROR(IF(V392=0,"",ROUNDUP(V392/H392,0)*0.00349),"")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79"/>
      <c r="B393" s="379"/>
      <c r="C393" s="379"/>
      <c r="D393" s="379"/>
      <c r="E393" s="379"/>
      <c r="F393" s="379"/>
      <c r="G393" s="379"/>
      <c r="H393" s="379"/>
      <c r="I393" s="379"/>
      <c r="J393" s="379"/>
      <c r="K393" s="379"/>
      <c r="L393" s="380"/>
      <c r="M393" s="376" t="s">
        <v>43</v>
      </c>
      <c r="N393" s="377"/>
      <c r="O393" s="377"/>
      <c r="P393" s="377"/>
      <c r="Q393" s="377"/>
      <c r="R393" s="377"/>
      <c r="S393" s="378"/>
      <c r="T393" s="43" t="s">
        <v>42</v>
      </c>
      <c r="U393" s="44">
        <f>IFERROR(U392/H392,"0")</f>
        <v>0</v>
      </c>
      <c r="V393" s="44">
        <f>IFERROR(V392/H392,"0")</f>
        <v>0</v>
      </c>
      <c r="W393" s="44">
        <f>IFERROR(IF(W392="",0,W392),"0")</f>
        <v>0</v>
      </c>
      <c r="X393" s="68"/>
      <c r="Y393" s="68"/>
    </row>
    <row r="394" spans="1:52" x14ac:dyDescent="0.2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80"/>
      <c r="M394" s="376" t="s">
        <v>43</v>
      </c>
      <c r="N394" s="377"/>
      <c r="O394" s="377"/>
      <c r="P394" s="377"/>
      <c r="Q394" s="377"/>
      <c r="R394" s="377"/>
      <c r="S394" s="378"/>
      <c r="T394" s="43" t="s">
        <v>0</v>
      </c>
      <c r="U394" s="44">
        <f>IFERROR(SUM(U392:U392),"0")</f>
        <v>0</v>
      </c>
      <c r="V394" s="44">
        <f>IFERROR(SUM(V392:V392),"0")</f>
        <v>0</v>
      </c>
      <c r="W394" s="43"/>
      <c r="X394" s="68"/>
      <c r="Y394" s="68"/>
    </row>
    <row r="395" spans="1:52" ht="14.25" customHeight="1" x14ac:dyDescent="0.25">
      <c r="A395" s="371" t="s">
        <v>519</v>
      </c>
      <c r="B395" s="371"/>
      <c r="C395" s="371"/>
      <c r="D395" s="371"/>
      <c r="E395" s="371"/>
      <c r="F395" s="371"/>
      <c r="G395" s="371"/>
      <c r="H395" s="371"/>
      <c r="I395" s="371"/>
      <c r="J395" s="371"/>
      <c r="K395" s="371"/>
      <c r="L395" s="371"/>
      <c r="M395" s="371"/>
      <c r="N395" s="371"/>
      <c r="O395" s="371"/>
      <c r="P395" s="371"/>
      <c r="Q395" s="371"/>
      <c r="R395" s="371"/>
      <c r="S395" s="371"/>
      <c r="T395" s="371"/>
      <c r="U395" s="371"/>
      <c r="V395" s="371"/>
      <c r="W395" s="371"/>
      <c r="X395" s="67"/>
      <c r="Y395" s="67"/>
    </row>
    <row r="396" spans="1:52" ht="27" customHeight="1" x14ac:dyDescent="0.25">
      <c r="A396" s="64" t="s">
        <v>545</v>
      </c>
      <c r="B396" s="64" t="s">
        <v>546</v>
      </c>
      <c r="C396" s="37">
        <v>4301170008</v>
      </c>
      <c r="D396" s="372">
        <v>4680115882980</v>
      </c>
      <c r="E396" s="372"/>
      <c r="F396" s="63">
        <v>0.13</v>
      </c>
      <c r="G396" s="38">
        <v>10</v>
      </c>
      <c r="H396" s="63">
        <v>1.3</v>
      </c>
      <c r="I396" s="63">
        <v>1.46</v>
      </c>
      <c r="J396" s="38">
        <v>200</v>
      </c>
      <c r="K396" s="39" t="s">
        <v>514</v>
      </c>
      <c r="L396" s="38">
        <v>150</v>
      </c>
      <c r="M396" s="58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74"/>
      <c r="O396" s="374"/>
      <c r="P396" s="374"/>
      <c r="Q396" s="375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IFERROR(IF(V396=0,"",ROUNDUP(V396/H396,0)*0.00673),"")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80"/>
      <c r="M397" s="376" t="s">
        <v>43</v>
      </c>
      <c r="N397" s="377"/>
      <c r="O397" s="377"/>
      <c r="P397" s="377"/>
      <c r="Q397" s="377"/>
      <c r="R397" s="377"/>
      <c r="S397" s="378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x14ac:dyDescent="0.2">
      <c r="A398" s="379"/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80"/>
      <c r="M398" s="376" t="s">
        <v>43</v>
      </c>
      <c r="N398" s="377"/>
      <c r="O398" s="377"/>
      <c r="P398" s="377"/>
      <c r="Q398" s="377"/>
      <c r="R398" s="377"/>
      <c r="S398" s="378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27.75" customHeight="1" x14ac:dyDescent="0.2">
      <c r="A399" s="369" t="s">
        <v>547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55"/>
      <c r="Y399" s="55"/>
    </row>
    <row r="400" spans="1:52" ht="16.5" customHeight="1" x14ac:dyDescent="0.25">
      <c r="A400" s="370" t="s">
        <v>547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66"/>
      <c r="Y400" s="66"/>
    </row>
    <row r="401" spans="1:52" ht="14.25" customHeight="1" x14ac:dyDescent="0.25">
      <c r="A401" s="371" t="s">
        <v>113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7"/>
      <c r="Y401" s="67"/>
    </row>
    <row r="402" spans="1:52" ht="27" customHeight="1" x14ac:dyDescent="0.25">
      <c r="A402" s="64" t="s">
        <v>548</v>
      </c>
      <c r="B402" s="64" t="s">
        <v>549</v>
      </c>
      <c r="C402" s="37">
        <v>4301011371</v>
      </c>
      <c r="D402" s="372">
        <v>4607091389067</v>
      </c>
      <c r="E402" s="37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137</v>
      </c>
      <c r="L402" s="38">
        <v>55</v>
      </c>
      <c r="M402" s="59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74"/>
      <c r="O402" s="374"/>
      <c r="P402" s="374"/>
      <c r="Q402" s="375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ref="V402:V410" si="18">IFERROR(IF(U402="",0,CEILING((U402/$H402),1)*$H402),"")</f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550</v>
      </c>
      <c r="B403" s="64" t="s">
        <v>551</v>
      </c>
      <c r="C403" s="37">
        <v>4301011363</v>
      </c>
      <c r="D403" s="372">
        <v>4607091383522</v>
      </c>
      <c r="E403" s="372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55</v>
      </c>
      <c r="M403" s="59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74"/>
      <c r="O403" s="374"/>
      <c r="P403" s="374"/>
      <c r="Q403" s="375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552</v>
      </c>
      <c r="B404" s="64" t="s">
        <v>553</v>
      </c>
      <c r="C404" s="37">
        <v>4301011431</v>
      </c>
      <c r="D404" s="372">
        <v>4607091384437</v>
      </c>
      <c r="E404" s="372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50</v>
      </c>
      <c r="M404" s="59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74"/>
      <c r="O404" s="374"/>
      <c r="P404" s="374"/>
      <c r="Q404" s="375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554</v>
      </c>
      <c r="B405" s="64" t="s">
        <v>555</v>
      </c>
      <c r="C405" s="37">
        <v>4301011365</v>
      </c>
      <c r="D405" s="372">
        <v>4607091389104</v>
      </c>
      <c r="E405" s="372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55</v>
      </c>
      <c r="M405" s="5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74"/>
      <c r="O405" s="374"/>
      <c r="P405" s="374"/>
      <c r="Q405" s="375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556</v>
      </c>
      <c r="B406" s="64" t="s">
        <v>557</v>
      </c>
      <c r="C406" s="37">
        <v>4301011367</v>
      </c>
      <c r="D406" s="372">
        <v>4680115880603</v>
      </c>
      <c r="E406" s="372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5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74"/>
      <c r="O406" s="374"/>
      <c r="P406" s="374"/>
      <c r="Q406" s="375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558</v>
      </c>
      <c r="B407" s="64" t="s">
        <v>559</v>
      </c>
      <c r="C407" s="37">
        <v>4301011168</v>
      </c>
      <c r="D407" s="372">
        <v>4607091389999</v>
      </c>
      <c r="E407" s="372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59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74"/>
      <c r="O407" s="374"/>
      <c r="P407" s="374"/>
      <c r="Q407" s="375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560</v>
      </c>
      <c r="B408" s="64" t="s">
        <v>561</v>
      </c>
      <c r="C408" s="37">
        <v>4301011372</v>
      </c>
      <c r="D408" s="372">
        <v>4680115882782</v>
      </c>
      <c r="E408" s="372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50</v>
      </c>
      <c r="M408" s="5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74"/>
      <c r="O408" s="374"/>
      <c r="P408" s="374"/>
      <c r="Q408" s="375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562</v>
      </c>
      <c r="B409" s="64" t="s">
        <v>563</v>
      </c>
      <c r="C409" s="37">
        <v>4301011190</v>
      </c>
      <c r="D409" s="372">
        <v>4607091389098</v>
      </c>
      <c r="E409" s="372"/>
      <c r="F409" s="63">
        <v>0.4</v>
      </c>
      <c r="G409" s="38">
        <v>6</v>
      </c>
      <c r="H409" s="63">
        <v>2.4</v>
      </c>
      <c r="I409" s="63">
        <v>2.6</v>
      </c>
      <c r="J409" s="38">
        <v>156</v>
      </c>
      <c r="K409" s="39" t="s">
        <v>137</v>
      </c>
      <c r="L409" s="38">
        <v>50</v>
      </c>
      <c r="M409" s="5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74"/>
      <c r="O409" s="374"/>
      <c r="P409" s="374"/>
      <c r="Q409" s="375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564</v>
      </c>
      <c r="B410" s="64" t="s">
        <v>565</v>
      </c>
      <c r="C410" s="37">
        <v>4301011366</v>
      </c>
      <c r="D410" s="372">
        <v>4607091389982</v>
      </c>
      <c r="E410" s="372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74"/>
      <c r="O410" s="374"/>
      <c r="P410" s="374"/>
      <c r="Q410" s="375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x14ac:dyDescent="0.2">
      <c r="A411" s="379"/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80"/>
      <c r="M411" s="376" t="s">
        <v>43</v>
      </c>
      <c r="N411" s="377"/>
      <c r="O411" s="377"/>
      <c r="P411" s="377"/>
      <c r="Q411" s="377"/>
      <c r="R411" s="377"/>
      <c r="S411" s="378"/>
      <c r="T411" s="43" t="s">
        <v>42</v>
      </c>
      <c r="U411" s="44">
        <f>IFERROR(U402/H402,"0")+IFERROR(U403/H403,"0")+IFERROR(U404/H404,"0")+IFERROR(U405/H405,"0")+IFERROR(U406/H406,"0")+IFERROR(U407/H407,"0")+IFERROR(U408/H408,"0")+IFERROR(U409/H409,"0")+IFERROR(U410/H410,"0")</f>
        <v>0</v>
      </c>
      <c r="V411" s="44">
        <f>IFERROR(V402/H402,"0")+IFERROR(V403/H403,"0")+IFERROR(V404/H404,"0")+IFERROR(V405/H405,"0")+IFERROR(V406/H406,"0")+IFERROR(V407/H407,"0")+IFERROR(V408/H408,"0")+IFERROR(V409/H409,"0")+IFERROR(V410/H410,"0")</f>
        <v>0</v>
      </c>
      <c r="W411" s="44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68"/>
      <c r="Y411" s="68"/>
    </row>
    <row r="412" spans="1:52" x14ac:dyDescent="0.2">
      <c r="A412" s="379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80"/>
      <c r="M412" s="376" t="s">
        <v>43</v>
      </c>
      <c r="N412" s="377"/>
      <c r="O412" s="377"/>
      <c r="P412" s="377"/>
      <c r="Q412" s="377"/>
      <c r="R412" s="377"/>
      <c r="S412" s="378"/>
      <c r="T412" s="43" t="s">
        <v>0</v>
      </c>
      <c r="U412" s="44">
        <f>IFERROR(SUM(U402:U410),"0")</f>
        <v>0</v>
      </c>
      <c r="V412" s="44">
        <f>IFERROR(SUM(V402:V410),"0")</f>
        <v>0</v>
      </c>
      <c r="W412" s="43"/>
      <c r="X412" s="68"/>
      <c r="Y412" s="68"/>
    </row>
    <row r="413" spans="1:52" ht="14.25" customHeight="1" x14ac:dyDescent="0.25">
      <c r="A413" s="371" t="s">
        <v>106</v>
      </c>
      <c r="B413" s="371"/>
      <c r="C413" s="371"/>
      <c r="D413" s="371"/>
      <c r="E413" s="371"/>
      <c r="F413" s="371"/>
      <c r="G413" s="371"/>
      <c r="H413" s="371"/>
      <c r="I413" s="371"/>
      <c r="J413" s="371"/>
      <c r="K413" s="371"/>
      <c r="L413" s="371"/>
      <c r="M413" s="371"/>
      <c r="N413" s="371"/>
      <c r="O413" s="371"/>
      <c r="P413" s="371"/>
      <c r="Q413" s="371"/>
      <c r="R413" s="371"/>
      <c r="S413" s="371"/>
      <c r="T413" s="371"/>
      <c r="U413" s="371"/>
      <c r="V413" s="371"/>
      <c r="W413" s="371"/>
      <c r="X413" s="67"/>
      <c r="Y413" s="67"/>
    </row>
    <row r="414" spans="1:52" ht="16.5" customHeight="1" x14ac:dyDescent="0.25">
      <c r="A414" s="64" t="s">
        <v>566</v>
      </c>
      <c r="B414" s="64" t="s">
        <v>567</v>
      </c>
      <c r="C414" s="37">
        <v>4301020222</v>
      </c>
      <c r="D414" s="372">
        <v>4607091388930</v>
      </c>
      <c r="E414" s="372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9" t="s">
        <v>109</v>
      </c>
      <c r="L414" s="38">
        <v>55</v>
      </c>
      <c r="M414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74"/>
      <c r="O414" s="374"/>
      <c r="P414" s="374"/>
      <c r="Q414" s="375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IFERROR(IF(V414=0,"",ROUNDUP(V414/H414,0)*0.01196),"")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16.5" customHeight="1" x14ac:dyDescent="0.25">
      <c r="A415" s="64" t="s">
        <v>568</v>
      </c>
      <c r="B415" s="64" t="s">
        <v>569</v>
      </c>
      <c r="C415" s="37">
        <v>4301020206</v>
      </c>
      <c r="D415" s="372">
        <v>4680115880054</v>
      </c>
      <c r="E415" s="372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74"/>
      <c r="O415" s="374"/>
      <c r="P415" s="374"/>
      <c r="Q415" s="375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80"/>
      <c r="M416" s="376" t="s">
        <v>43</v>
      </c>
      <c r="N416" s="377"/>
      <c r="O416" s="377"/>
      <c r="P416" s="377"/>
      <c r="Q416" s="377"/>
      <c r="R416" s="377"/>
      <c r="S416" s="378"/>
      <c r="T416" s="43" t="s">
        <v>42</v>
      </c>
      <c r="U416" s="44">
        <f>IFERROR(U414/H414,"0")+IFERROR(U415/H415,"0")</f>
        <v>0</v>
      </c>
      <c r="V416" s="44">
        <f>IFERROR(V414/H414,"0")+IFERROR(V415/H415,"0")</f>
        <v>0</v>
      </c>
      <c r="W416" s="44">
        <f>IFERROR(IF(W414="",0,W414),"0")+IFERROR(IF(W415="",0,W415),"0")</f>
        <v>0</v>
      </c>
      <c r="X416" s="68"/>
      <c r="Y416" s="68"/>
    </row>
    <row r="417" spans="1:52" x14ac:dyDescent="0.2">
      <c r="A417" s="379"/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80"/>
      <c r="M417" s="376" t="s">
        <v>43</v>
      </c>
      <c r="N417" s="377"/>
      <c r="O417" s="377"/>
      <c r="P417" s="377"/>
      <c r="Q417" s="377"/>
      <c r="R417" s="377"/>
      <c r="S417" s="378"/>
      <c r="T417" s="43" t="s">
        <v>0</v>
      </c>
      <c r="U417" s="44">
        <f>IFERROR(SUM(U414:U415),"0")</f>
        <v>0</v>
      </c>
      <c r="V417" s="44">
        <f>IFERROR(SUM(V414:V415),"0")</f>
        <v>0</v>
      </c>
      <c r="W417" s="43"/>
      <c r="X417" s="68"/>
      <c r="Y417" s="68"/>
    </row>
    <row r="418" spans="1:52" ht="14.25" customHeight="1" x14ac:dyDescent="0.25">
      <c r="A418" s="371" t="s">
        <v>75</v>
      </c>
      <c r="B418" s="371"/>
      <c r="C418" s="371"/>
      <c r="D418" s="371"/>
      <c r="E418" s="371"/>
      <c r="F418" s="371"/>
      <c r="G418" s="371"/>
      <c r="H418" s="371"/>
      <c r="I418" s="371"/>
      <c r="J418" s="371"/>
      <c r="K418" s="371"/>
      <c r="L418" s="371"/>
      <c r="M418" s="371"/>
      <c r="N418" s="371"/>
      <c r="O418" s="371"/>
      <c r="P418" s="371"/>
      <c r="Q418" s="371"/>
      <c r="R418" s="371"/>
      <c r="S418" s="371"/>
      <c r="T418" s="371"/>
      <c r="U418" s="371"/>
      <c r="V418" s="371"/>
      <c r="W418" s="371"/>
      <c r="X418" s="67"/>
      <c r="Y418" s="67"/>
    </row>
    <row r="419" spans="1:52" ht="27" customHeight="1" x14ac:dyDescent="0.25">
      <c r="A419" s="64" t="s">
        <v>570</v>
      </c>
      <c r="B419" s="64" t="s">
        <v>571</v>
      </c>
      <c r="C419" s="37">
        <v>4301031252</v>
      </c>
      <c r="D419" s="372">
        <v>4680115883116</v>
      </c>
      <c r="E419" s="372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109</v>
      </c>
      <c r="L419" s="38">
        <v>60</v>
      </c>
      <c r="M419" s="6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74"/>
      <c r="O419" s="374"/>
      <c r="P419" s="374"/>
      <c r="Q419" s="375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ref="V419:V424" si="19"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572</v>
      </c>
      <c r="B420" s="64" t="s">
        <v>573</v>
      </c>
      <c r="C420" s="37">
        <v>4301031248</v>
      </c>
      <c r="D420" s="372">
        <v>4680115883093</v>
      </c>
      <c r="E420" s="372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74"/>
      <c r="O420" s="374"/>
      <c r="P420" s="374"/>
      <c r="Q420" s="375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574</v>
      </c>
      <c r="B421" s="64" t="s">
        <v>575</v>
      </c>
      <c r="C421" s="37">
        <v>4301031250</v>
      </c>
      <c r="D421" s="372">
        <v>4680115883109</v>
      </c>
      <c r="E421" s="372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74"/>
      <c r="O421" s="374"/>
      <c r="P421" s="374"/>
      <c r="Q421" s="375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576</v>
      </c>
      <c r="B422" s="64" t="s">
        <v>577</v>
      </c>
      <c r="C422" s="37">
        <v>4301031249</v>
      </c>
      <c r="D422" s="372">
        <v>4680115882072</v>
      </c>
      <c r="E422" s="372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9" t="s">
        <v>109</v>
      </c>
      <c r="L422" s="38">
        <v>60</v>
      </c>
      <c r="M422" s="604" t="s">
        <v>578</v>
      </c>
      <c r="N422" s="374"/>
      <c r="O422" s="374"/>
      <c r="P422" s="374"/>
      <c r="Q422" s="375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4301031251</v>
      </c>
      <c r="D423" s="372">
        <v>4680115882102</v>
      </c>
      <c r="E423" s="372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605" t="s">
        <v>581</v>
      </c>
      <c r="N423" s="374"/>
      <c r="O423" s="374"/>
      <c r="P423" s="374"/>
      <c r="Q423" s="375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4301031253</v>
      </c>
      <c r="D424" s="372">
        <v>4680115882096</v>
      </c>
      <c r="E424" s="372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606" t="s">
        <v>584</v>
      </c>
      <c r="N424" s="374"/>
      <c r="O424" s="374"/>
      <c r="P424" s="374"/>
      <c r="Q424" s="375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x14ac:dyDescent="0.2">
      <c r="A425" s="379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80"/>
      <c r="M425" s="376" t="s">
        <v>43</v>
      </c>
      <c r="N425" s="377"/>
      <c r="O425" s="377"/>
      <c r="P425" s="377"/>
      <c r="Q425" s="377"/>
      <c r="R425" s="377"/>
      <c r="S425" s="378"/>
      <c r="T425" s="43" t="s">
        <v>42</v>
      </c>
      <c r="U425" s="44">
        <f>IFERROR(U419/H419,"0")+IFERROR(U420/H420,"0")+IFERROR(U421/H421,"0")+IFERROR(U422/H422,"0")+IFERROR(U423/H423,"0")+IFERROR(U424/H424,"0")</f>
        <v>0</v>
      </c>
      <c r="V425" s="44">
        <f>IFERROR(V419/H419,"0")+IFERROR(V420/H420,"0")+IFERROR(V421/H421,"0")+IFERROR(V422/H422,"0")+IFERROR(V423/H423,"0")+IFERROR(V424/H424,"0")</f>
        <v>0</v>
      </c>
      <c r="W425" s="44">
        <f>IFERROR(IF(W419="",0,W419),"0")+IFERROR(IF(W420="",0,W420),"0")+IFERROR(IF(W421="",0,W421),"0")+IFERROR(IF(W422="",0,W422),"0")+IFERROR(IF(W423="",0,W423),"0")+IFERROR(IF(W424="",0,W424),"0")</f>
        <v>0</v>
      </c>
      <c r="X425" s="68"/>
      <c r="Y425" s="68"/>
    </row>
    <row r="426" spans="1:52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80"/>
      <c r="M426" s="376" t="s">
        <v>43</v>
      </c>
      <c r="N426" s="377"/>
      <c r="O426" s="377"/>
      <c r="P426" s="377"/>
      <c r="Q426" s="377"/>
      <c r="R426" s="377"/>
      <c r="S426" s="378"/>
      <c r="T426" s="43" t="s">
        <v>0</v>
      </c>
      <c r="U426" s="44">
        <f>IFERROR(SUM(U419:U424),"0")</f>
        <v>0</v>
      </c>
      <c r="V426" s="44">
        <f>IFERROR(SUM(V419:V424),"0")</f>
        <v>0</v>
      </c>
      <c r="W426" s="43"/>
      <c r="X426" s="68"/>
      <c r="Y426" s="68"/>
    </row>
    <row r="427" spans="1:52" ht="14.25" customHeight="1" x14ac:dyDescent="0.25">
      <c r="A427" s="371" t="s">
        <v>79</v>
      </c>
      <c r="B427" s="371"/>
      <c r="C427" s="371"/>
      <c r="D427" s="371"/>
      <c r="E427" s="371"/>
      <c r="F427" s="371"/>
      <c r="G427" s="371"/>
      <c r="H427" s="371"/>
      <c r="I427" s="371"/>
      <c r="J427" s="371"/>
      <c r="K427" s="371"/>
      <c r="L427" s="371"/>
      <c r="M427" s="371"/>
      <c r="N427" s="371"/>
      <c r="O427" s="371"/>
      <c r="P427" s="371"/>
      <c r="Q427" s="371"/>
      <c r="R427" s="371"/>
      <c r="S427" s="371"/>
      <c r="T427" s="371"/>
      <c r="U427" s="371"/>
      <c r="V427" s="371"/>
      <c r="W427" s="371"/>
      <c r="X427" s="67"/>
      <c r="Y427" s="67"/>
    </row>
    <row r="428" spans="1:52" ht="16.5" customHeight="1" x14ac:dyDescent="0.25">
      <c r="A428" s="64" t="s">
        <v>585</v>
      </c>
      <c r="B428" s="64" t="s">
        <v>586</v>
      </c>
      <c r="C428" s="37">
        <v>4301051230</v>
      </c>
      <c r="D428" s="372">
        <v>4607091383409</v>
      </c>
      <c r="E428" s="372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74"/>
      <c r="O428" s="374"/>
      <c r="P428" s="374"/>
      <c r="Q428" s="375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16.5" customHeight="1" x14ac:dyDescent="0.25">
      <c r="A429" s="64" t="s">
        <v>587</v>
      </c>
      <c r="B429" s="64" t="s">
        <v>588</v>
      </c>
      <c r="C429" s="37">
        <v>4301051231</v>
      </c>
      <c r="D429" s="372">
        <v>4607091383416</v>
      </c>
      <c r="E429" s="372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74"/>
      <c r="O429" s="374"/>
      <c r="P429" s="374"/>
      <c r="Q429" s="375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x14ac:dyDescent="0.2">
      <c r="A430" s="379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80"/>
      <c r="M430" s="376" t="s">
        <v>43</v>
      </c>
      <c r="N430" s="377"/>
      <c r="O430" s="377"/>
      <c r="P430" s="377"/>
      <c r="Q430" s="377"/>
      <c r="R430" s="377"/>
      <c r="S430" s="378"/>
      <c r="T430" s="43" t="s">
        <v>42</v>
      </c>
      <c r="U430" s="44">
        <f>IFERROR(U428/H428,"0")+IFERROR(U429/H429,"0")</f>
        <v>0</v>
      </c>
      <c r="V430" s="44">
        <f>IFERROR(V428/H428,"0")+IFERROR(V429/H429,"0")</f>
        <v>0</v>
      </c>
      <c r="W430" s="44">
        <f>IFERROR(IF(W428="",0,W428),"0")+IFERROR(IF(W429="",0,W429),"0")</f>
        <v>0</v>
      </c>
      <c r="X430" s="68"/>
      <c r="Y430" s="68"/>
    </row>
    <row r="431" spans="1:52" x14ac:dyDescent="0.2">
      <c r="A431" s="379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80"/>
      <c r="M431" s="376" t="s">
        <v>43</v>
      </c>
      <c r="N431" s="377"/>
      <c r="O431" s="377"/>
      <c r="P431" s="377"/>
      <c r="Q431" s="377"/>
      <c r="R431" s="377"/>
      <c r="S431" s="378"/>
      <c r="T431" s="43" t="s">
        <v>0</v>
      </c>
      <c r="U431" s="44">
        <f>IFERROR(SUM(U428:U429),"0")</f>
        <v>0</v>
      </c>
      <c r="V431" s="44">
        <f>IFERROR(SUM(V428:V429),"0")</f>
        <v>0</v>
      </c>
      <c r="W431" s="43"/>
      <c r="X431" s="68"/>
      <c r="Y431" s="68"/>
    </row>
    <row r="432" spans="1:52" ht="27.75" customHeight="1" x14ac:dyDescent="0.2">
      <c r="A432" s="369" t="s">
        <v>589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55"/>
      <c r="Y432" s="55"/>
    </row>
    <row r="433" spans="1:52" ht="16.5" customHeight="1" x14ac:dyDescent="0.25">
      <c r="A433" s="370" t="s">
        <v>590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66"/>
      <c r="Y433" s="66"/>
    </row>
    <row r="434" spans="1:52" ht="14.25" customHeight="1" x14ac:dyDescent="0.25">
      <c r="A434" s="371" t="s">
        <v>113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7"/>
      <c r="Y434" s="67"/>
    </row>
    <row r="435" spans="1:52" ht="27" customHeight="1" x14ac:dyDescent="0.25">
      <c r="A435" s="64" t="s">
        <v>591</v>
      </c>
      <c r="B435" s="64" t="s">
        <v>592</v>
      </c>
      <c r="C435" s="37">
        <v>4301011434</v>
      </c>
      <c r="D435" s="372">
        <v>4680115881099</v>
      </c>
      <c r="E435" s="372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60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74"/>
      <c r="O435" s="374"/>
      <c r="P435" s="374"/>
      <c r="Q435" s="375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ht="27" customHeight="1" x14ac:dyDescent="0.25">
      <c r="A436" s="64" t="s">
        <v>593</v>
      </c>
      <c r="B436" s="64" t="s">
        <v>594</v>
      </c>
      <c r="C436" s="37">
        <v>4301011435</v>
      </c>
      <c r="D436" s="372">
        <v>4680115881150</v>
      </c>
      <c r="E436" s="372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61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74"/>
      <c r="O436" s="374"/>
      <c r="P436" s="374"/>
      <c r="Q436" s="375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80"/>
      <c r="M437" s="376" t="s">
        <v>43</v>
      </c>
      <c r="N437" s="377"/>
      <c r="O437" s="377"/>
      <c r="P437" s="377"/>
      <c r="Q437" s="377"/>
      <c r="R437" s="377"/>
      <c r="S437" s="378"/>
      <c r="T437" s="43" t="s">
        <v>42</v>
      </c>
      <c r="U437" s="44">
        <f>IFERROR(U435/H435,"0")+IFERROR(U436/H436,"0")</f>
        <v>0</v>
      </c>
      <c r="V437" s="44">
        <f>IFERROR(V435/H435,"0")+IFERROR(V436/H436,"0")</f>
        <v>0</v>
      </c>
      <c r="W437" s="44">
        <f>IFERROR(IF(W435="",0,W435),"0")+IFERROR(IF(W436="",0,W436),"0")</f>
        <v>0</v>
      </c>
      <c r="X437" s="68"/>
      <c r="Y437" s="68"/>
    </row>
    <row r="438" spans="1:52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80"/>
      <c r="M438" s="376" t="s">
        <v>43</v>
      </c>
      <c r="N438" s="377"/>
      <c r="O438" s="377"/>
      <c r="P438" s="377"/>
      <c r="Q438" s="377"/>
      <c r="R438" s="377"/>
      <c r="S438" s="378"/>
      <c r="T438" s="43" t="s">
        <v>0</v>
      </c>
      <c r="U438" s="44">
        <f>IFERROR(SUM(U435:U436),"0")</f>
        <v>0</v>
      </c>
      <c r="V438" s="44">
        <f>IFERROR(SUM(V435:V436),"0")</f>
        <v>0</v>
      </c>
      <c r="W438" s="43"/>
      <c r="X438" s="68"/>
      <c r="Y438" s="68"/>
    </row>
    <row r="439" spans="1:52" ht="14.25" customHeight="1" x14ac:dyDescent="0.25">
      <c r="A439" s="371" t="s">
        <v>106</v>
      </c>
      <c r="B439" s="371"/>
      <c r="C439" s="371"/>
      <c r="D439" s="371"/>
      <c r="E439" s="371"/>
      <c r="F439" s="371"/>
      <c r="G439" s="371"/>
      <c r="H439" s="371"/>
      <c r="I439" s="371"/>
      <c r="J439" s="371"/>
      <c r="K439" s="371"/>
      <c r="L439" s="371"/>
      <c r="M439" s="371"/>
      <c r="N439" s="371"/>
      <c r="O439" s="371"/>
      <c r="P439" s="371"/>
      <c r="Q439" s="371"/>
      <c r="R439" s="371"/>
      <c r="S439" s="371"/>
      <c r="T439" s="371"/>
      <c r="U439" s="371"/>
      <c r="V439" s="371"/>
      <c r="W439" s="371"/>
      <c r="X439" s="67"/>
      <c r="Y439" s="67"/>
    </row>
    <row r="440" spans="1:52" ht="27" customHeight="1" x14ac:dyDescent="0.25">
      <c r="A440" s="64" t="s">
        <v>595</v>
      </c>
      <c r="B440" s="64" t="s">
        <v>596</v>
      </c>
      <c r="C440" s="37">
        <v>4301020231</v>
      </c>
      <c r="D440" s="372">
        <v>4680115881129</v>
      </c>
      <c r="E440" s="372"/>
      <c r="F440" s="63">
        <v>1.8</v>
      </c>
      <c r="G440" s="38">
        <v>6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61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74"/>
      <c r="O440" s="374"/>
      <c r="P440" s="374"/>
      <c r="Q440" s="375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ht="16.5" customHeight="1" x14ac:dyDescent="0.25">
      <c r="A441" s="64" t="s">
        <v>597</v>
      </c>
      <c r="B441" s="64" t="s">
        <v>598</v>
      </c>
      <c r="C441" s="37">
        <v>4301020230</v>
      </c>
      <c r="D441" s="372">
        <v>4680115881112</v>
      </c>
      <c r="E441" s="372"/>
      <c r="F441" s="63">
        <v>1.35</v>
      </c>
      <c r="G441" s="38">
        <v>8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61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74"/>
      <c r="O441" s="374"/>
      <c r="P441" s="374"/>
      <c r="Q441" s="375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80"/>
      <c r="M442" s="376" t="s">
        <v>43</v>
      </c>
      <c r="N442" s="377"/>
      <c r="O442" s="377"/>
      <c r="P442" s="377"/>
      <c r="Q442" s="377"/>
      <c r="R442" s="377"/>
      <c r="S442" s="378"/>
      <c r="T442" s="43" t="s">
        <v>42</v>
      </c>
      <c r="U442" s="44">
        <f>IFERROR(U440/H440,"0")+IFERROR(U441/H441,"0")</f>
        <v>0</v>
      </c>
      <c r="V442" s="44">
        <f>IFERROR(V440/H440,"0")+IFERROR(V441/H441,"0")</f>
        <v>0</v>
      </c>
      <c r="W442" s="44">
        <f>IFERROR(IF(W440="",0,W440),"0")+IFERROR(IF(W441="",0,W441),"0")</f>
        <v>0</v>
      </c>
      <c r="X442" s="68"/>
      <c r="Y442" s="68"/>
    </row>
    <row r="443" spans="1:52" x14ac:dyDescent="0.2">
      <c r="A443" s="379"/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80"/>
      <c r="M443" s="376" t="s">
        <v>43</v>
      </c>
      <c r="N443" s="377"/>
      <c r="O443" s="377"/>
      <c r="P443" s="377"/>
      <c r="Q443" s="377"/>
      <c r="R443" s="377"/>
      <c r="S443" s="378"/>
      <c r="T443" s="43" t="s">
        <v>0</v>
      </c>
      <c r="U443" s="44">
        <f>IFERROR(SUM(U440:U441),"0")</f>
        <v>0</v>
      </c>
      <c r="V443" s="44">
        <f>IFERROR(SUM(V440:V441),"0")</f>
        <v>0</v>
      </c>
      <c r="W443" s="43"/>
      <c r="X443" s="68"/>
      <c r="Y443" s="68"/>
    </row>
    <row r="444" spans="1:52" ht="14.25" customHeight="1" x14ac:dyDescent="0.25">
      <c r="A444" s="371" t="s">
        <v>75</v>
      </c>
      <c r="B444" s="371"/>
      <c r="C444" s="371"/>
      <c r="D444" s="371"/>
      <c r="E444" s="371"/>
      <c r="F444" s="371"/>
      <c r="G444" s="371"/>
      <c r="H444" s="371"/>
      <c r="I444" s="371"/>
      <c r="J444" s="371"/>
      <c r="K444" s="371"/>
      <c r="L444" s="371"/>
      <c r="M444" s="371"/>
      <c r="N444" s="371"/>
      <c r="O444" s="371"/>
      <c r="P444" s="371"/>
      <c r="Q444" s="371"/>
      <c r="R444" s="371"/>
      <c r="S444" s="371"/>
      <c r="T444" s="371"/>
      <c r="U444" s="371"/>
      <c r="V444" s="371"/>
      <c r="W444" s="371"/>
      <c r="X444" s="67"/>
      <c r="Y444" s="67"/>
    </row>
    <row r="445" spans="1:52" ht="27" customHeight="1" x14ac:dyDescent="0.25">
      <c r="A445" s="64" t="s">
        <v>599</v>
      </c>
      <c r="B445" s="64" t="s">
        <v>600</v>
      </c>
      <c r="C445" s="37">
        <v>4301031192</v>
      </c>
      <c r="D445" s="372">
        <v>4680115881167</v>
      </c>
      <c r="E445" s="372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61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74"/>
      <c r="O445" s="374"/>
      <c r="P445" s="374"/>
      <c r="Q445" s="375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79"/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80"/>
      <c r="M446" s="376" t="s">
        <v>43</v>
      </c>
      <c r="N446" s="377"/>
      <c r="O446" s="377"/>
      <c r="P446" s="377"/>
      <c r="Q446" s="377"/>
      <c r="R446" s="377"/>
      <c r="S446" s="378"/>
      <c r="T446" s="43" t="s">
        <v>42</v>
      </c>
      <c r="U446" s="44">
        <f>IFERROR(U445/H445,"0")</f>
        <v>0</v>
      </c>
      <c r="V446" s="44">
        <f>IFERROR(V445/H445,"0")</f>
        <v>0</v>
      </c>
      <c r="W446" s="44">
        <f>IFERROR(IF(W445="",0,W445),"0")</f>
        <v>0</v>
      </c>
      <c r="X446" s="68"/>
      <c r="Y446" s="68"/>
    </row>
    <row r="447" spans="1:52" x14ac:dyDescent="0.2">
      <c r="A447" s="379"/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80"/>
      <c r="M447" s="376" t="s">
        <v>43</v>
      </c>
      <c r="N447" s="377"/>
      <c r="O447" s="377"/>
      <c r="P447" s="377"/>
      <c r="Q447" s="377"/>
      <c r="R447" s="377"/>
      <c r="S447" s="378"/>
      <c r="T447" s="43" t="s">
        <v>0</v>
      </c>
      <c r="U447" s="44">
        <f>IFERROR(SUM(U445:U445),"0")</f>
        <v>0</v>
      </c>
      <c r="V447" s="44">
        <f>IFERROR(SUM(V445:V445),"0")</f>
        <v>0</v>
      </c>
      <c r="W447" s="43"/>
      <c r="X447" s="68"/>
      <c r="Y447" s="68"/>
    </row>
    <row r="448" spans="1:52" ht="14.25" customHeight="1" x14ac:dyDescent="0.25">
      <c r="A448" s="371" t="s">
        <v>79</v>
      </c>
      <c r="B448" s="371"/>
      <c r="C448" s="371"/>
      <c r="D448" s="371"/>
      <c r="E448" s="371"/>
      <c r="F448" s="371"/>
      <c r="G448" s="371"/>
      <c r="H448" s="371"/>
      <c r="I448" s="371"/>
      <c r="J448" s="371"/>
      <c r="K448" s="371"/>
      <c r="L448" s="371"/>
      <c r="M448" s="371"/>
      <c r="N448" s="371"/>
      <c r="O448" s="371"/>
      <c r="P448" s="371"/>
      <c r="Q448" s="371"/>
      <c r="R448" s="371"/>
      <c r="S448" s="371"/>
      <c r="T448" s="371"/>
      <c r="U448" s="371"/>
      <c r="V448" s="371"/>
      <c r="W448" s="371"/>
      <c r="X448" s="67"/>
      <c r="Y448" s="67"/>
    </row>
    <row r="449" spans="1:52" ht="27" customHeight="1" x14ac:dyDescent="0.25">
      <c r="A449" s="64" t="s">
        <v>601</v>
      </c>
      <c r="B449" s="64" t="s">
        <v>602</v>
      </c>
      <c r="C449" s="37">
        <v>4301051381</v>
      </c>
      <c r="D449" s="372">
        <v>4680115881068</v>
      </c>
      <c r="E449" s="372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61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74"/>
      <c r="O449" s="374"/>
      <c r="P449" s="374"/>
      <c r="Q449" s="375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603</v>
      </c>
      <c r="B450" s="64" t="s">
        <v>604</v>
      </c>
      <c r="C450" s="37">
        <v>4301051382</v>
      </c>
      <c r="D450" s="372">
        <v>4680115881075</v>
      </c>
      <c r="E450" s="372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61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74"/>
      <c r="O450" s="374"/>
      <c r="P450" s="374"/>
      <c r="Q450" s="375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79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80"/>
      <c r="M451" s="376" t="s">
        <v>43</v>
      </c>
      <c r="N451" s="377"/>
      <c r="O451" s="377"/>
      <c r="P451" s="377"/>
      <c r="Q451" s="377"/>
      <c r="R451" s="377"/>
      <c r="S451" s="378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80"/>
      <c r="M452" s="376" t="s">
        <v>43</v>
      </c>
      <c r="N452" s="377"/>
      <c r="O452" s="377"/>
      <c r="P452" s="377"/>
      <c r="Q452" s="377"/>
      <c r="R452" s="377"/>
      <c r="S452" s="378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70" t="s">
        <v>605</v>
      </c>
      <c r="B453" s="370"/>
      <c r="C453" s="370"/>
      <c r="D453" s="370"/>
      <c r="E453" s="370"/>
      <c r="F453" s="370"/>
      <c r="G453" s="370"/>
      <c r="H453" s="370"/>
      <c r="I453" s="370"/>
      <c r="J453" s="370"/>
      <c r="K453" s="370"/>
      <c r="L453" s="370"/>
      <c r="M453" s="370"/>
      <c r="N453" s="370"/>
      <c r="O453" s="370"/>
      <c r="P453" s="370"/>
      <c r="Q453" s="370"/>
      <c r="R453" s="370"/>
      <c r="S453" s="370"/>
      <c r="T453" s="370"/>
      <c r="U453" s="370"/>
      <c r="V453" s="370"/>
      <c r="W453" s="370"/>
      <c r="X453" s="66"/>
      <c r="Y453" s="66"/>
    </row>
    <row r="454" spans="1:52" ht="14.25" customHeight="1" x14ac:dyDescent="0.25">
      <c r="A454" s="371" t="s">
        <v>75</v>
      </c>
      <c r="B454" s="371"/>
      <c r="C454" s="371"/>
      <c r="D454" s="371"/>
      <c r="E454" s="371"/>
      <c r="F454" s="371"/>
      <c r="G454" s="371"/>
      <c r="H454" s="371"/>
      <c r="I454" s="371"/>
      <c r="J454" s="371"/>
      <c r="K454" s="371"/>
      <c r="L454" s="371"/>
      <c r="M454" s="371"/>
      <c r="N454" s="371"/>
      <c r="O454" s="371"/>
      <c r="P454" s="371"/>
      <c r="Q454" s="371"/>
      <c r="R454" s="371"/>
      <c r="S454" s="371"/>
      <c r="T454" s="371"/>
      <c r="U454" s="371"/>
      <c r="V454" s="371"/>
      <c r="W454" s="371"/>
      <c r="X454" s="67"/>
      <c r="Y454" s="67"/>
    </row>
    <row r="455" spans="1:52" ht="27" customHeight="1" x14ac:dyDescent="0.25">
      <c r="A455" s="64" t="s">
        <v>606</v>
      </c>
      <c r="B455" s="64" t="s">
        <v>607</v>
      </c>
      <c r="C455" s="37">
        <v>4301031156</v>
      </c>
      <c r="D455" s="372">
        <v>4680115880856</v>
      </c>
      <c r="E455" s="372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9" t="s">
        <v>78</v>
      </c>
      <c r="L455" s="38">
        <v>35</v>
      </c>
      <c r="M455" s="616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74"/>
      <c r="O455" s="374"/>
      <c r="P455" s="374"/>
      <c r="Q455" s="375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79"/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80"/>
      <c r="M456" s="376" t="s">
        <v>43</v>
      </c>
      <c r="N456" s="377"/>
      <c r="O456" s="377"/>
      <c r="P456" s="377"/>
      <c r="Q456" s="377"/>
      <c r="R456" s="377"/>
      <c r="S456" s="378"/>
      <c r="T456" s="43" t="s">
        <v>42</v>
      </c>
      <c r="U456" s="44">
        <f>IFERROR(U455/H455,"0")</f>
        <v>0</v>
      </c>
      <c r="V456" s="44">
        <f>IFERROR(V455/H455,"0")</f>
        <v>0</v>
      </c>
      <c r="W456" s="44">
        <f>IFERROR(IF(W455="",0,W455),"0")</f>
        <v>0</v>
      </c>
      <c r="X456" s="68"/>
      <c r="Y456" s="68"/>
    </row>
    <row r="457" spans="1:52" x14ac:dyDescent="0.2">
      <c r="A457" s="379"/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80"/>
      <c r="M457" s="376" t="s">
        <v>43</v>
      </c>
      <c r="N457" s="377"/>
      <c r="O457" s="377"/>
      <c r="P457" s="377"/>
      <c r="Q457" s="377"/>
      <c r="R457" s="377"/>
      <c r="S457" s="378"/>
      <c r="T457" s="43" t="s">
        <v>0</v>
      </c>
      <c r="U457" s="44">
        <f>IFERROR(SUM(U455:U455),"0")</f>
        <v>0</v>
      </c>
      <c r="V457" s="44">
        <f>IFERROR(SUM(V455:V455),"0")</f>
        <v>0</v>
      </c>
      <c r="W457" s="43"/>
      <c r="X457" s="68"/>
      <c r="Y457" s="68"/>
    </row>
    <row r="458" spans="1:52" ht="14.25" customHeight="1" x14ac:dyDescent="0.25">
      <c r="A458" s="371" t="s">
        <v>79</v>
      </c>
      <c r="B458" s="371"/>
      <c r="C458" s="371"/>
      <c r="D458" s="371"/>
      <c r="E458" s="371"/>
      <c r="F458" s="371"/>
      <c r="G458" s="371"/>
      <c r="H458" s="371"/>
      <c r="I458" s="371"/>
      <c r="J458" s="371"/>
      <c r="K458" s="371"/>
      <c r="L458" s="371"/>
      <c r="M458" s="371"/>
      <c r="N458" s="371"/>
      <c r="O458" s="371"/>
      <c r="P458" s="371"/>
      <c r="Q458" s="371"/>
      <c r="R458" s="371"/>
      <c r="S458" s="371"/>
      <c r="T458" s="371"/>
      <c r="U458" s="371"/>
      <c r="V458" s="371"/>
      <c r="W458" s="371"/>
      <c r="X458" s="67"/>
      <c r="Y458" s="67"/>
    </row>
    <row r="459" spans="1:52" ht="16.5" customHeight="1" x14ac:dyDescent="0.25">
      <c r="A459" s="64" t="s">
        <v>608</v>
      </c>
      <c r="B459" s="64" t="s">
        <v>609</v>
      </c>
      <c r="C459" s="37">
        <v>4301051310</v>
      </c>
      <c r="D459" s="372">
        <v>4680115880870</v>
      </c>
      <c r="E459" s="372"/>
      <c r="F459" s="63">
        <v>1.3</v>
      </c>
      <c r="G459" s="38">
        <v>6</v>
      </c>
      <c r="H459" s="63">
        <v>7.8</v>
      </c>
      <c r="I459" s="63">
        <v>8.3640000000000008</v>
      </c>
      <c r="J459" s="38">
        <v>56</v>
      </c>
      <c r="K459" s="39" t="s">
        <v>137</v>
      </c>
      <c r="L459" s="38">
        <v>40</v>
      </c>
      <c r="M459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74"/>
      <c r="O459" s="374"/>
      <c r="P459" s="374"/>
      <c r="Q459" s="375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71"/>
      <c r="AZ459" s="310" t="s">
        <v>65</v>
      </c>
    </row>
    <row r="460" spans="1:52" x14ac:dyDescent="0.2">
      <c r="A460" s="379"/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80"/>
      <c r="M460" s="376" t="s">
        <v>43</v>
      </c>
      <c r="N460" s="377"/>
      <c r="O460" s="377"/>
      <c r="P460" s="377"/>
      <c r="Q460" s="377"/>
      <c r="R460" s="377"/>
      <c r="S460" s="378"/>
      <c r="T460" s="43" t="s">
        <v>42</v>
      </c>
      <c r="U460" s="44">
        <f>IFERROR(U459/H459,"0")</f>
        <v>0</v>
      </c>
      <c r="V460" s="44">
        <f>IFERROR(V459/H459,"0")</f>
        <v>0</v>
      </c>
      <c r="W460" s="44">
        <f>IFERROR(IF(W459="",0,W459),"0")</f>
        <v>0</v>
      </c>
      <c r="X460" s="68"/>
      <c r="Y460" s="68"/>
    </row>
    <row r="461" spans="1:52" x14ac:dyDescent="0.2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80"/>
      <c r="M461" s="376" t="s">
        <v>43</v>
      </c>
      <c r="N461" s="377"/>
      <c r="O461" s="377"/>
      <c r="P461" s="377"/>
      <c r="Q461" s="377"/>
      <c r="R461" s="377"/>
      <c r="S461" s="378"/>
      <c r="T461" s="43" t="s">
        <v>0</v>
      </c>
      <c r="U461" s="44">
        <f>IFERROR(SUM(U459:U459),"0")</f>
        <v>0</v>
      </c>
      <c r="V461" s="44">
        <f>IFERROR(SUM(V459:V459),"0")</f>
        <v>0</v>
      </c>
      <c r="W461" s="43"/>
      <c r="X461" s="68"/>
      <c r="Y461" s="68"/>
    </row>
    <row r="462" spans="1:52" ht="15" customHeight="1" x14ac:dyDescent="0.2">
      <c r="A462" s="379"/>
      <c r="B462" s="379"/>
      <c r="C462" s="379"/>
      <c r="D462" s="379"/>
      <c r="E462" s="379"/>
      <c r="F462" s="379"/>
      <c r="G462" s="379"/>
      <c r="H462" s="379"/>
      <c r="I462" s="379"/>
      <c r="J462" s="379"/>
      <c r="K462" s="379"/>
      <c r="L462" s="621"/>
      <c r="M462" s="618" t="s">
        <v>36</v>
      </c>
      <c r="N462" s="619"/>
      <c r="O462" s="619"/>
      <c r="P462" s="619"/>
      <c r="Q462" s="619"/>
      <c r="R462" s="619"/>
      <c r="S462" s="620"/>
      <c r="T462" s="43" t="s">
        <v>0</v>
      </c>
      <c r="U462" s="44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1700</v>
      </c>
      <c r="V462" s="44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1710</v>
      </c>
      <c r="W462" s="43"/>
      <c r="X462" s="68"/>
      <c r="Y462" s="68"/>
    </row>
    <row r="463" spans="1:52" x14ac:dyDescent="0.2">
      <c r="A463" s="379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621"/>
      <c r="M463" s="618" t="s">
        <v>37</v>
      </c>
      <c r="N463" s="619"/>
      <c r="O463" s="619"/>
      <c r="P463" s="619"/>
      <c r="Q463" s="619"/>
      <c r="R463" s="619"/>
      <c r="S463" s="620"/>
      <c r="T463" s="43" t="s">
        <v>0</v>
      </c>
      <c r="U46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1754.4</v>
      </c>
      <c r="V46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1764.72</v>
      </c>
      <c r="W463" s="43"/>
      <c r="X463" s="68"/>
      <c r="Y463" s="68"/>
    </row>
    <row r="464" spans="1:52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621"/>
      <c r="M464" s="618" t="s">
        <v>38</v>
      </c>
      <c r="N464" s="619"/>
      <c r="O464" s="619"/>
      <c r="P464" s="619"/>
      <c r="Q464" s="619"/>
      <c r="R464" s="619"/>
      <c r="S464" s="620"/>
      <c r="T464" s="43" t="s">
        <v>23</v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3</v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3</v>
      </c>
      <c r="W464" s="43"/>
      <c r="X464" s="68"/>
      <c r="Y464" s="68"/>
    </row>
    <row r="465" spans="1:28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621"/>
      <c r="M465" s="618" t="s">
        <v>39</v>
      </c>
      <c r="N465" s="619"/>
      <c r="O465" s="619"/>
      <c r="P465" s="619"/>
      <c r="Q465" s="619"/>
      <c r="R465" s="619"/>
      <c r="S465" s="620"/>
      <c r="T465" s="43" t="s">
        <v>0</v>
      </c>
      <c r="U465" s="44">
        <f>GrossWeightTotal+PalletQtyTotal*25</f>
        <v>1829.4</v>
      </c>
      <c r="V465" s="44">
        <f>GrossWeightTotalR+PalletQtyTotalR*25</f>
        <v>1839.72</v>
      </c>
      <c r="W465" s="43"/>
      <c r="X465" s="68"/>
      <c r="Y465" s="68"/>
    </row>
    <row r="466" spans="1:28" x14ac:dyDescent="0.2">
      <c r="A466" s="379"/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621"/>
      <c r="M466" s="618" t="s">
        <v>40</v>
      </c>
      <c r="N466" s="619"/>
      <c r="O466" s="619"/>
      <c r="P466" s="619"/>
      <c r="Q466" s="619"/>
      <c r="R466" s="619"/>
      <c r="S466" s="620"/>
      <c r="T466" s="43" t="s">
        <v>23</v>
      </c>
      <c r="U466" s="44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113.33333333333333</v>
      </c>
      <c r="V466" s="44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114</v>
      </c>
      <c r="W466" s="43"/>
      <c r="X466" s="68"/>
      <c r="Y466" s="68"/>
    </row>
    <row r="467" spans="1:28" ht="14.25" x14ac:dyDescent="0.2">
      <c r="A467" s="379"/>
      <c r="B467" s="379"/>
      <c r="C467" s="379"/>
      <c r="D467" s="379"/>
      <c r="E467" s="379"/>
      <c r="F467" s="379"/>
      <c r="G467" s="379"/>
      <c r="H467" s="379"/>
      <c r="I467" s="379"/>
      <c r="J467" s="379"/>
      <c r="K467" s="379"/>
      <c r="L467" s="621"/>
      <c r="M467" s="618" t="s">
        <v>41</v>
      </c>
      <c r="N467" s="619"/>
      <c r="O467" s="619"/>
      <c r="P467" s="619"/>
      <c r="Q467" s="619"/>
      <c r="R467" s="619"/>
      <c r="S467" s="620"/>
      <c r="T467" s="46" t="s">
        <v>54</v>
      </c>
      <c r="U467" s="43"/>
      <c r="V467" s="43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2.4794999999999998</v>
      </c>
      <c r="X467" s="68"/>
      <c r="Y467" s="68"/>
    </row>
    <row r="468" spans="1:28" ht="13.5" thickBot="1" x14ac:dyDescent="0.25"/>
    <row r="469" spans="1:28" ht="27" thickTop="1" thickBot="1" x14ac:dyDescent="0.25">
      <c r="A469" s="47" t="s">
        <v>9</v>
      </c>
      <c r="B469" s="72" t="s">
        <v>74</v>
      </c>
      <c r="C469" s="622" t="s">
        <v>104</v>
      </c>
      <c r="D469" s="622" t="s">
        <v>104</v>
      </c>
      <c r="E469" s="622" t="s">
        <v>104</v>
      </c>
      <c r="F469" s="622" t="s">
        <v>104</v>
      </c>
      <c r="G469" s="622" t="s">
        <v>233</v>
      </c>
      <c r="H469" s="622" t="s">
        <v>233</v>
      </c>
      <c r="I469" s="622" t="s">
        <v>233</v>
      </c>
      <c r="J469" s="622" t="s">
        <v>233</v>
      </c>
      <c r="K469" s="622" t="s">
        <v>233</v>
      </c>
      <c r="L469" s="622" t="s">
        <v>233</v>
      </c>
      <c r="M469" s="622" t="s">
        <v>422</v>
      </c>
      <c r="N469" s="622" t="s">
        <v>422</v>
      </c>
      <c r="O469" s="622" t="s">
        <v>469</v>
      </c>
      <c r="P469" s="622" t="s">
        <v>469</v>
      </c>
      <c r="Q469" s="72" t="s">
        <v>547</v>
      </c>
      <c r="R469" s="622" t="s">
        <v>589</v>
      </c>
      <c r="S469" s="622" t="s">
        <v>589</v>
      </c>
      <c r="T469" s="1"/>
      <c r="Y469" s="61"/>
      <c r="AB469" s="1"/>
    </row>
    <row r="470" spans="1:28" ht="14.25" customHeight="1" thickTop="1" x14ac:dyDescent="0.2">
      <c r="A470" s="623" t="s">
        <v>10</v>
      </c>
      <c r="B470" s="622" t="s">
        <v>74</v>
      </c>
      <c r="C470" s="622" t="s">
        <v>105</v>
      </c>
      <c r="D470" s="622" t="s">
        <v>112</v>
      </c>
      <c r="E470" s="622" t="s">
        <v>104</v>
      </c>
      <c r="F470" s="622" t="s">
        <v>224</v>
      </c>
      <c r="G470" s="622" t="s">
        <v>234</v>
      </c>
      <c r="H470" s="622" t="s">
        <v>241</v>
      </c>
      <c r="I470" s="622" t="s">
        <v>258</v>
      </c>
      <c r="J470" s="622" t="s">
        <v>315</v>
      </c>
      <c r="K470" s="622" t="s">
        <v>391</v>
      </c>
      <c r="L470" s="622" t="s">
        <v>409</v>
      </c>
      <c r="M470" s="622" t="s">
        <v>423</v>
      </c>
      <c r="N470" s="622" t="s">
        <v>446</v>
      </c>
      <c r="O470" s="622" t="s">
        <v>470</v>
      </c>
      <c r="P470" s="622" t="s">
        <v>523</v>
      </c>
      <c r="Q470" s="622" t="s">
        <v>547</v>
      </c>
      <c r="R470" s="622" t="s">
        <v>590</v>
      </c>
      <c r="S470" s="622" t="s">
        <v>605</v>
      </c>
      <c r="T470" s="1"/>
      <c r="Y470" s="61"/>
      <c r="AB470" s="1"/>
    </row>
    <row r="471" spans="1:28" ht="13.5" thickBot="1" x14ac:dyDescent="0.25">
      <c r="A471" s="624"/>
      <c r="B471" s="622"/>
      <c r="C471" s="622"/>
      <c r="D471" s="622"/>
      <c r="E471" s="622"/>
      <c r="F471" s="622"/>
      <c r="G471" s="622"/>
      <c r="H471" s="622"/>
      <c r="I471" s="622"/>
      <c r="J471" s="622"/>
      <c r="K471" s="622"/>
      <c r="L471" s="622"/>
      <c r="M471" s="622"/>
      <c r="N471" s="622"/>
      <c r="O471" s="622"/>
      <c r="P471" s="622"/>
      <c r="Q471" s="622"/>
      <c r="R471" s="622"/>
      <c r="S471" s="622"/>
      <c r="T471" s="1"/>
      <c r="Y471" s="61"/>
      <c r="AB471" s="1"/>
    </row>
    <row r="472" spans="1:28" ht="18" thickTop="1" thickBot="1" x14ac:dyDescent="0.25">
      <c r="A472" s="47" t="s">
        <v>13</v>
      </c>
      <c r="B472" s="53">
        <f>IFERROR(V22*1,"0")+IFERROR(V26*1,"0")+IFERROR(V27*1,"0")+IFERROR(V28*1,"0")+IFERROR(V29*1,"0")+IFERROR(V30*1,"0")+IFERROR(V31*1,"0")+IFERROR(V35*1,"0")+IFERROR(V36*1,"0")+IFERROR(V40*1,"0")</f>
        <v>0</v>
      </c>
      <c r="C472" s="53">
        <f>IFERROR(V46*1,"0")+IFERROR(V47*1,"0")</f>
        <v>0</v>
      </c>
      <c r="D472" s="53">
        <f>IFERROR(V52*1,"0")+IFERROR(V53*1,"0")+IFERROR(V54*1,"0")</f>
        <v>0</v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2" s="53">
        <f>IFERROR(V119*1,"0")+IFERROR(V120*1,"0")+IFERROR(V121*1,"0")+IFERROR(V122*1,"0")</f>
        <v>0</v>
      </c>
      <c r="G472" s="53">
        <f>IFERROR(V128*1,"0")+IFERROR(V129*1,"0")+IFERROR(V130*1,"0")</f>
        <v>0</v>
      </c>
      <c r="H472" s="53">
        <f>IFERROR(V135*1,"0")+IFERROR(V136*1,"0")+IFERROR(V137*1,"0")+IFERROR(V138*1,"0")+IFERROR(V139*1,"0")+IFERROR(V140*1,"0")+IFERROR(V141*1,"0")+IFERROR(V142*1,"0")</f>
        <v>0</v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72" s="53">
        <f>IFERROR(V248*1,"0")+IFERROR(V249*1,"0")+IFERROR(V250*1,"0")+IFERROR(V251*1,"0")+IFERROR(V252*1,"0")+IFERROR(V253*1,"0")+IFERROR(V254*1,"0")+IFERROR(V258*1,"0")+IFERROR(V259*1,"0")</f>
        <v>0</v>
      </c>
      <c r="L472" s="53">
        <f>IFERROR(V264*1,"0")+IFERROR(V268*1,"0")+IFERROR(V269*1,"0")+IFERROR(V270*1,"0")+IFERROR(V274*1,"0")+IFERROR(V278*1,"0")</f>
        <v>0</v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>1710</v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0</v>
      </c>
      <c r="R472" s="53">
        <f>IFERROR(V435*1,"0")+IFERROR(V436*1,"0")+IFERROR(V440*1,"0")+IFERROR(V441*1,"0")+IFERROR(V445*1,"0")+IFERROR(V449*1,"0")+IFERROR(V450*1,"0")</f>
        <v>0</v>
      </c>
      <c r="S472" s="53">
        <f>IFERROR(V455*1,"0")+IFERROR(V459*1,"0")</f>
        <v>0</v>
      </c>
      <c r="T472" s="1"/>
      <c r="Y472" s="61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6"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9"/>
    </row>
    <row r="3" spans="2:8" x14ac:dyDescent="0.2">
      <c r="B3" s="54" t="s">
        <v>611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613</v>
      </c>
      <c r="C6" s="54" t="s">
        <v>614</v>
      </c>
      <c r="D6" s="54" t="s">
        <v>615</v>
      </c>
      <c r="E6" s="54" t="s">
        <v>48</v>
      </c>
    </row>
    <row r="7" spans="2:8" x14ac:dyDescent="0.2">
      <c r="B7" s="54" t="s">
        <v>616</v>
      </c>
      <c r="C7" s="54" t="s">
        <v>617</v>
      </c>
      <c r="D7" s="54" t="s">
        <v>618</v>
      </c>
      <c r="E7" s="54" t="s">
        <v>48</v>
      </c>
    </row>
    <row r="9" spans="2:8" x14ac:dyDescent="0.2">
      <c r="B9" s="54" t="s">
        <v>619</v>
      </c>
      <c r="C9" s="54" t="s">
        <v>614</v>
      </c>
      <c r="D9" s="54" t="s">
        <v>48</v>
      </c>
      <c r="E9" s="54" t="s">
        <v>48</v>
      </c>
    </row>
    <row r="11" spans="2:8" x14ac:dyDescent="0.2">
      <c r="B11" s="54" t="s">
        <v>620</v>
      </c>
      <c r="C11" s="54" t="s">
        <v>617</v>
      </c>
      <c r="D11" s="54" t="s">
        <v>48</v>
      </c>
      <c r="E11" s="54" t="s">
        <v>48</v>
      </c>
    </row>
    <row r="13" spans="2:8" x14ac:dyDescent="0.2">
      <c r="B13" s="54" t="s">
        <v>621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622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623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624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625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626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631</v>
      </c>
      <c r="C23" s="54" t="s">
        <v>48</v>
      </c>
      <c r="D23" s="54" t="s">
        <v>48</v>
      </c>
      <c r="E23" s="54" t="s">
        <v>48</v>
      </c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996</vt:i4>
      </vt:variant>
    </vt:vector>
  </HeadingPairs>
  <TitlesOfParts>
    <vt:vector size="9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2023-09-19T11:09:38Z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