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4" i="1" l="1"/>
  <c r="U463" i="1"/>
  <c r="U461" i="1"/>
  <c r="U460" i="1"/>
  <c r="V459" i="1"/>
  <c r="V460" i="1" s="1"/>
  <c r="M459" i="1"/>
  <c r="U457" i="1"/>
  <c r="U456" i="1"/>
  <c r="V455" i="1"/>
  <c r="S472" i="1" s="1"/>
  <c r="M455" i="1"/>
  <c r="U452" i="1"/>
  <c r="U451" i="1"/>
  <c r="V450" i="1"/>
  <c r="W450" i="1" s="1"/>
  <c r="M450" i="1"/>
  <c r="V449" i="1"/>
  <c r="V451" i="1" s="1"/>
  <c r="M449" i="1"/>
  <c r="U447" i="1"/>
  <c r="U446" i="1"/>
  <c r="V445" i="1"/>
  <c r="V447" i="1" s="1"/>
  <c r="M445" i="1"/>
  <c r="U443" i="1"/>
  <c r="U442" i="1"/>
  <c r="V441" i="1"/>
  <c r="W441" i="1" s="1"/>
  <c r="M441" i="1"/>
  <c r="V440" i="1"/>
  <c r="V443" i="1" s="1"/>
  <c r="M440" i="1"/>
  <c r="U438" i="1"/>
  <c r="U437" i="1"/>
  <c r="V436" i="1"/>
  <c r="M436" i="1"/>
  <c r="V435" i="1"/>
  <c r="M435" i="1"/>
  <c r="V431" i="1"/>
  <c r="U431" i="1"/>
  <c r="V430" i="1"/>
  <c r="U430" i="1"/>
  <c r="V429" i="1"/>
  <c r="W429" i="1" s="1"/>
  <c r="M429" i="1"/>
  <c r="W428" i="1"/>
  <c r="V428" i="1"/>
  <c r="M428" i="1"/>
  <c r="U426" i="1"/>
  <c r="U425" i="1"/>
  <c r="W424" i="1"/>
  <c r="V424" i="1"/>
  <c r="V423" i="1"/>
  <c r="W423" i="1" s="1"/>
  <c r="W422" i="1"/>
  <c r="V422" i="1"/>
  <c r="V421" i="1"/>
  <c r="W421" i="1" s="1"/>
  <c r="M421" i="1"/>
  <c r="V420" i="1"/>
  <c r="M420" i="1"/>
  <c r="W419" i="1"/>
  <c r="V419" i="1"/>
  <c r="M419" i="1"/>
  <c r="V417" i="1"/>
  <c r="U417" i="1"/>
  <c r="U416" i="1"/>
  <c r="W415" i="1"/>
  <c r="V415" i="1"/>
  <c r="M415" i="1"/>
  <c r="V414" i="1"/>
  <c r="V416" i="1" s="1"/>
  <c r="M414" i="1"/>
  <c r="U412" i="1"/>
  <c r="U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W402" i="1"/>
  <c r="V402" i="1"/>
  <c r="M402" i="1"/>
  <c r="U398" i="1"/>
  <c r="U397" i="1"/>
  <c r="V396" i="1"/>
  <c r="W396" i="1" s="1"/>
  <c r="W397" i="1" s="1"/>
  <c r="M396" i="1"/>
  <c r="U394" i="1"/>
  <c r="U393" i="1"/>
  <c r="W392" i="1"/>
  <c r="W393" i="1" s="1"/>
  <c r="V392" i="1"/>
  <c r="M392" i="1"/>
  <c r="U390" i="1"/>
  <c r="U389" i="1"/>
  <c r="V388" i="1"/>
  <c r="W388" i="1" s="1"/>
  <c r="M388" i="1"/>
  <c r="V387" i="1"/>
  <c r="W387" i="1" s="1"/>
  <c r="M387" i="1"/>
  <c r="V386" i="1"/>
  <c r="W386" i="1" s="1"/>
  <c r="M386" i="1"/>
  <c r="W385" i="1"/>
  <c r="V385" i="1"/>
  <c r="V384" i="1"/>
  <c r="W384" i="1" s="1"/>
  <c r="M384" i="1"/>
  <c r="V383" i="1"/>
  <c r="M383" i="1"/>
  <c r="W382" i="1"/>
  <c r="V382" i="1"/>
  <c r="M382" i="1"/>
  <c r="U380" i="1"/>
  <c r="U379" i="1"/>
  <c r="W378" i="1"/>
  <c r="V378" i="1"/>
  <c r="M378" i="1"/>
  <c r="W377" i="1"/>
  <c r="W379" i="1" s="1"/>
  <c r="V377" i="1"/>
  <c r="V380" i="1" s="1"/>
  <c r="M377" i="1"/>
  <c r="U374" i="1"/>
  <c r="U373" i="1"/>
  <c r="V372" i="1"/>
  <c r="W372" i="1" s="1"/>
  <c r="W373" i="1" s="1"/>
  <c r="U370" i="1"/>
  <c r="U369" i="1"/>
  <c r="V368" i="1"/>
  <c r="W368" i="1" s="1"/>
  <c r="M368" i="1"/>
  <c r="V367" i="1"/>
  <c r="W367" i="1" s="1"/>
  <c r="M367" i="1"/>
  <c r="W366" i="1"/>
  <c r="W369" i="1" s="1"/>
  <c r="V366" i="1"/>
  <c r="M366" i="1"/>
  <c r="V364" i="1"/>
  <c r="U364" i="1"/>
  <c r="V363" i="1"/>
  <c r="U363" i="1"/>
  <c r="W362" i="1"/>
  <c r="W363" i="1" s="1"/>
  <c r="V362" i="1"/>
  <c r="M362" i="1"/>
  <c r="U360" i="1"/>
  <c r="U359" i="1"/>
  <c r="W358" i="1"/>
  <c r="V358" i="1"/>
  <c r="M358" i="1"/>
  <c r="W357" i="1"/>
  <c r="V357" i="1"/>
  <c r="M357" i="1"/>
  <c r="V356" i="1"/>
  <c r="W356" i="1" s="1"/>
  <c r="M356" i="1"/>
  <c r="V355" i="1"/>
  <c r="M355" i="1"/>
  <c r="U353" i="1"/>
  <c r="U352" i="1"/>
  <c r="V351" i="1"/>
  <c r="W351" i="1" s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W340" i="1" s="1"/>
  <c r="M340" i="1"/>
  <c r="W339" i="1"/>
  <c r="V339" i="1"/>
  <c r="M339" i="1"/>
  <c r="U337" i="1"/>
  <c r="U336" i="1"/>
  <c r="W335" i="1"/>
  <c r="V335" i="1"/>
  <c r="M335" i="1"/>
  <c r="W334" i="1"/>
  <c r="W336" i="1" s="1"/>
  <c r="V334" i="1"/>
  <c r="V337" i="1" s="1"/>
  <c r="M334" i="1"/>
  <c r="U330" i="1"/>
  <c r="U329" i="1"/>
  <c r="V328" i="1"/>
  <c r="W328" i="1" s="1"/>
  <c r="W329" i="1" s="1"/>
  <c r="M328" i="1"/>
  <c r="U326" i="1"/>
  <c r="U325" i="1"/>
  <c r="W324" i="1"/>
  <c r="V324" i="1"/>
  <c r="M324" i="1"/>
  <c r="V323" i="1"/>
  <c r="W323" i="1" s="1"/>
  <c r="M323" i="1"/>
  <c r="V322" i="1"/>
  <c r="M322" i="1"/>
  <c r="W321" i="1"/>
  <c r="V321" i="1"/>
  <c r="M321" i="1"/>
  <c r="U319" i="1"/>
  <c r="U318" i="1"/>
  <c r="W317" i="1"/>
  <c r="V317" i="1"/>
  <c r="M317" i="1"/>
  <c r="W316" i="1"/>
  <c r="W318" i="1" s="1"/>
  <c r="V316" i="1"/>
  <c r="V318" i="1" s="1"/>
  <c r="M316" i="1"/>
  <c r="U314" i="1"/>
  <c r="U313" i="1"/>
  <c r="V312" i="1"/>
  <c r="W312" i="1" s="1"/>
  <c r="M312" i="1"/>
  <c r="V311" i="1"/>
  <c r="W311" i="1" s="1"/>
  <c r="M311" i="1"/>
  <c r="V310" i="1"/>
  <c r="V314" i="1" s="1"/>
  <c r="M310" i="1"/>
  <c r="W309" i="1"/>
  <c r="V309" i="1"/>
  <c r="M309" i="1"/>
  <c r="V306" i="1"/>
  <c r="U306" i="1"/>
  <c r="V305" i="1"/>
  <c r="U305" i="1"/>
  <c r="W304" i="1"/>
  <c r="W305" i="1" s="1"/>
  <c r="V304" i="1"/>
  <c r="M304" i="1"/>
  <c r="V302" i="1"/>
  <c r="U302" i="1"/>
  <c r="V301" i="1"/>
  <c r="U301" i="1"/>
  <c r="W300" i="1"/>
  <c r="W301" i="1" s="1"/>
  <c r="V300" i="1"/>
  <c r="M300" i="1"/>
  <c r="U298" i="1"/>
  <c r="U297" i="1"/>
  <c r="W296" i="1"/>
  <c r="V296" i="1"/>
  <c r="M296" i="1"/>
  <c r="W295" i="1"/>
  <c r="W297" i="1" s="1"/>
  <c r="V295" i="1"/>
  <c r="V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W288" i="1"/>
  <c r="V288" i="1"/>
  <c r="M288" i="1"/>
  <c r="V287" i="1"/>
  <c r="W287" i="1" s="1"/>
  <c r="M287" i="1"/>
  <c r="V286" i="1"/>
  <c r="W286" i="1" s="1"/>
  <c r="M286" i="1"/>
  <c r="W285" i="1"/>
  <c r="V285" i="1"/>
  <c r="M285" i="1"/>
  <c r="V284" i="1"/>
  <c r="W284" i="1" s="1"/>
  <c r="M284" i="1"/>
  <c r="U280" i="1"/>
  <c r="U279" i="1"/>
  <c r="W278" i="1"/>
  <c r="W279" i="1" s="1"/>
  <c r="V278" i="1"/>
  <c r="M278" i="1"/>
  <c r="U276" i="1"/>
  <c r="U275" i="1"/>
  <c r="V274" i="1"/>
  <c r="W274" i="1" s="1"/>
  <c r="W275" i="1" s="1"/>
  <c r="M274" i="1"/>
  <c r="U272" i="1"/>
  <c r="U271" i="1"/>
  <c r="W270" i="1"/>
  <c r="V270" i="1"/>
  <c r="M270" i="1"/>
  <c r="V269" i="1"/>
  <c r="W269" i="1" s="1"/>
  <c r="M269" i="1"/>
  <c r="V268" i="1"/>
  <c r="M268" i="1"/>
  <c r="V266" i="1"/>
  <c r="U266" i="1"/>
  <c r="V265" i="1"/>
  <c r="U265" i="1"/>
  <c r="V264" i="1"/>
  <c r="L472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V250" i="1"/>
  <c r="W250" i="1" s="1"/>
  <c r="M250" i="1"/>
  <c r="V249" i="1"/>
  <c r="W249" i="1" s="1"/>
  <c r="M249" i="1"/>
  <c r="V248" i="1"/>
  <c r="K472" i="1" s="1"/>
  <c r="M248" i="1"/>
  <c r="U245" i="1"/>
  <c r="U244" i="1"/>
  <c r="V243" i="1"/>
  <c r="W243" i="1" s="1"/>
  <c r="M243" i="1"/>
  <c r="W242" i="1"/>
  <c r="V242" i="1"/>
  <c r="M242" i="1"/>
  <c r="V241" i="1"/>
  <c r="V244" i="1" s="1"/>
  <c r="M241" i="1"/>
  <c r="U239" i="1"/>
  <c r="W238" i="1"/>
  <c r="U238" i="1"/>
  <c r="W237" i="1"/>
  <c r="V237" i="1"/>
  <c r="M237" i="1"/>
  <c r="W236" i="1"/>
  <c r="V236" i="1"/>
  <c r="V239" i="1" s="1"/>
  <c r="W235" i="1"/>
  <c r="V235" i="1"/>
  <c r="V238" i="1" s="1"/>
  <c r="U233" i="1"/>
  <c r="U232" i="1"/>
  <c r="W231" i="1"/>
  <c r="V231" i="1"/>
  <c r="M231" i="1"/>
  <c r="W230" i="1"/>
  <c r="V230" i="1"/>
  <c r="V233" i="1" s="1"/>
  <c r="M230" i="1"/>
  <c r="V229" i="1"/>
  <c r="W229" i="1" s="1"/>
  <c r="M229" i="1"/>
  <c r="W228" i="1"/>
  <c r="W232" i="1" s="1"/>
  <c r="V228" i="1"/>
  <c r="M228" i="1"/>
  <c r="U226" i="1"/>
  <c r="U225" i="1"/>
  <c r="W224" i="1"/>
  <c r="V224" i="1"/>
  <c r="M224" i="1"/>
  <c r="V223" i="1"/>
  <c r="V226" i="1" s="1"/>
  <c r="M223" i="1"/>
  <c r="W222" i="1"/>
  <c r="V222" i="1"/>
  <c r="M222" i="1"/>
  <c r="V221" i="1"/>
  <c r="W221" i="1" s="1"/>
  <c r="M221" i="1"/>
  <c r="W220" i="1"/>
  <c r="V220" i="1"/>
  <c r="M220" i="1"/>
  <c r="W219" i="1"/>
  <c r="V219" i="1"/>
  <c r="M219" i="1"/>
  <c r="U217" i="1"/>
  <c r="U216" i="1"/>
  <c r="W215" i="1"/>
  <c r="V215" i="1"/>
  <c r="M215" i="1"/>
  <c r="W214" i="1"/>
  <c r="V214" i="1"/>
  <c r="V217" i="1" s="1"/>
  <c r="M214" i="1"/>
  <c r="V213" i="1"/>
  <c r="W213" i="1" s="1"/>
  <c r="M213" i="1"/>
  <c r="W212" i="1"/>
  <c r="W216" i="1" s="1"/>
  <c r="V212" i="1"/>
  <c r="M212" i="1"/>
  <c r="V210" i="1"/>
  <c r="U210" i="1"/>
  <c r="V209" i="1"/>
  <c r="U209" i="1"/>
  <c r="W208" i="1"/>
  <c r="W209" i="1" s="1"/>
  <c r="V208" i="1"/>
  <c r="M208" i="1"/>
  <c r="U206" i="1"/>
  <c r="U205" i="1"/>
  <c r="W204" i="1"/>
  <c r="V204" i="1"/>
  <c r="M204" i="1"/>
  <c r="W203" i="1"/>
  <c r="V203" i="1"/>
  <c r="M203" i="1"/>
  <c r="W202" i="1"/>
  <c r="V202" i="1"/>
  <c r="M202" i="1"/>
  <c r="V201" i="1"/>
  <c r="W201" i="1" s="1"/>
  <c r="M201" i="1"/>
  <c r="W200" i="1"/>
  <c r="V200" i="1"/>
  <c r="M200" i="1"/>
  <c r="W199" i="1"/>
  <c r="V199" i="1"/>
  <c r="M199" i="1"/>
  <c r="W198" i="1"/>
  <c r="V198" i="1"/>
  <c r="M198" i="1"/>
  <c r="V197" i="1"/>
  <c r="W197" i="1" s="1"/>
  <c r="M197" i="1"/>
  <c r="W196" i="1"/>
  <c r="V196" i="1"/>
  <c r="M196" i="1"/>
  <c r="W195" i="1"/>
  <c r="V195" i="1"/>
  <c r="M195" i="1"/>
  <c r="V194" i="1"/>
  <c r="W194" i="1" s="1"/>
  <c r="M194" i="1"/>
  <c r="V193" i="1"/>
  <c r="W193" i="1" s="1"/>
  <c r="M193" i="1"/>
  <c r="W192" i="1"/>
  <c r="V192" i="1"/>
  <c r="M192" i="1"/>
  <c r="V191" i="1"/>
  <c r="V205" i="1" s="1"/>
  <c r="M191" i="1"/>
  <c r="W190" i="1"/>
  <c r="V190" i="1"/>
  <c r="M190" i="1"/>
  <c r="U187" i="1"/>
  <c r="U186" i="1"/>
  <c r="W185" i="1"/>
  <c r="V185" i="1"/>
  <c r="M185" i="1"/>
  <c r="V184" i="1"/>
  <c r="V186" i="1" s="1"/>
  <c r="M184" i="1"/>
  <c r="U182" i="1"/>
  <c r="U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W170" i="1"/>
  <c r="V170" i="1"/>
  <c r="M170" i="1"/>
  <c r="W169" i="1"/>
  <c r="V169" i="1"/>
  <c r="M169" i="1"/>
  <c r="V168" i="1"/>
  <c r="W168" i="1" s="1"/>
  <c r="M168" i="1"/>
  <c r="W167" i="1"/>
  <c r="V167" i="1"/>
  <c r="M167" i="1"/>
  <c r="W166" i="1"/>
  <c r="V166" i="1"/>
  <c r="M166" i="1"/>
  <c r="W165" i="1"/>
  <c r="V165" i="1"/>
  <c r="V181" i="1" s="1"/>
  <c r="W164" i="1"/>
  <c r="V164" i="1"/>
  <c r="M164" i="1"/>
  <c r="U162" i="1"/>
  <c r="U161" i="1"/>
  <c r="W160" i="1"/>
  <c r="V160" i="1"/>
  <c r="M160" i="1"/>
  <c r="W159" i="1"/>
  <c r="V159" i="1"/>
  <c r="M159" i="1"/>
  <c r="V158" i="1"/>
  <c r="V162" i="1" s="1"/>
  <c r="M158" i="1"/>
  <c r="V157" i="1"/>
  <c r="W157" i="1" s="1"/>
  <c r="M157" i="1"/>
  <c r="V155" i="1"/>
  <c r="U155" i="1"/>
  <c r="U154" i="1"/>
  <c r="V153" i="1"/>
  <c r="W153" i="1" s="1"/>
  <c r="W154" i="1" s="1"/>
  <c r="M153" i="1"/>
  <c r="W152" i="1"/>
  <c r="V152" i="1"/>
  <c r="U150" i="1"/>
  <c r="U149" i="1"/>
  <c r="W148" i="1"/>
  <c r="V148" i="1"/>
  <c r="M148" i="1"/>
  <c r="W147" i="1"/>
  <c r="W149" i="1" s="1"/>
  <c r="V147" i="1"/>
  <c r="M147" i="1"/>
  <c r="U144" i="1"/>
  <c r="U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V136" i="1"/>
  <c r="V143" i="1" s="1"/>
  <c r="M136" i="1"/>
  <c r="W135" i="1"/>
  <c r="V135" i="1"/>
  <c r="M135" i="1"/>
  <c r="U132" i="1"/>
  <c r="V131" i="1"/>
  <c r="U131" i="1"/>
  <c r="W130" i="1"/>
  <c r="V130" i="1"/>
  <c r="M130" i="1"/>
  <c r="W129" i="1"/>
  <c r="V129" i="1"/>
  <c r="M129" i="1"/>
  <c r="W128" i="1"/>
  <c r="W131" i="1" s="1"/>
  <c r="V128" i="1"/>
  <c r="G472" i="1" s="1"/>
  <c r="M128" i="1"/>
  <c r="U124" i="1"/>
  <c r="U123" i="1"/>
  <c r="W122" i="1"/>
  <c r="V122" i="1"/>
  <c r="M122" i="1"/>
  <c r="V121" i="1"/>
  <c r="W121" i="1" s="1"/>
  <c r="M121" i="1"/>
  <c r="W120" i="1"/>
  <c r="V120" i="1"/>
  <c r="M120" i="1"/>
  <c r="W119" i="1"/>
  <c r="W123" i="1" s="1"/>
  <c r="V119" i="1"/>
  <c r="V124" i="1" s="1"/>
  <c r="M119" i="1"/>
  <c r="U116" i="1"/>
  <c r="U115" i="1"/>
  <c r="W114" i="1"/>
  <c r="V114" i="1"/>
  <c r="V113" i="1"/>
  <c r="W113" i="1" s="1"/>
  <c r="M113" i="1"/>
  <c r="W112" i="1"/>
  <c r="V112" i="1"/>
  <c r="M112" i="1"/>
  <c r="W111" i="1"/>
  <c r="V111" i="1"/>
  <c r="M111" i="1"/>
  <c r="W110" i="1"/>
  <c r="W115" i="1" s="1"/>
  <c r="V110" i="1"/>
  <c r="V115" i="1" s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W99" i="1"/>
  <c r="V99" i="1"/>
  <c r="V107" i="1" s="1"/>
  <c r="U97" i="1"/>
  <c r="U96" i="1"/>
  <c r="V95" i="1"/>
  <c r="W95" i="1" s="1"/>
  <c r="M95" i="1"/>
  <c r="W94" i="1"/>
  <c r="V94" i="1"/>
  <c r="M94" i="1"/>
  <c r="W93" i="1"/>
  <c r="V93" i="1"/>
  <c r="M93" i="1"/>
  <c r="W92" i="1"/>
  <c r="V92" i="1"/>
  <c r="M92" i="1"/>
  <c r="V91" i="1"/>
  <c r="W91" i="1" s="1"/>
  <c r="M91" i="1"/>
  <c r="W90" i="1"/>
  <c r="V90" i="1"/>
  <c r="M90" i="1"/>
  <c r="W89" i="1"/>
  <c r="V89" i="1"/>
  <c r="M89" i="1"/>
  <c r="W88" i="1"/>
  <c r="V88" i="1"/>
  <c r="M88" i="1"/>
  <c r="V87" i="1"/>
  <c r="V96" i="1" s="1"/>
  <c r="M87" i="1"/>
  <c r="U85" i="1"/>
  <c r="U84" i="1"/>
  <c r="V83" i="1"/>
  <c r="W83" i="1" s="1"/>
  <c r="M83" i="1"/>
  <c r="W82" i="1"/>
  <c r="V82" i="1"/>
  <c r="M82" i="1"/>
  <c r="W81" i="1"/>
  <c r="V81" i="1"/>
  <c r="V80" i="1"/>
  <c r="W80" i="1" s="1"/>
  <c r="W79" i="1"/>
  <c r="V79" i="1"/>
  <c r="M79" i="1"/>
  <c r="W78" i="1"/>
  <c r="V78" i="1"/>
  <c r="V84" i="1" s="1"/>
  <c r="U76" i="1"/>
  <c r="U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M60" i="1"/>
  <c r="W59" i="1"/>
  <c r="V59" i="1"/>
  <c r="V76" i="1" s="1"/>
  <c r="U56" i="1"/>
  <c r="U55" i="1"/>
  <c r="V54" i="1"/>
  <c r="W54" i="1" s="1"/>
  <c r="V53" i="1"/>
  <c r="W53" i="1" s="1"/>
  <c r="M53" i="1"/>
  <c r="W52" i="1"/>
  <c r="V52" i="1"/>
  <c r="M52" i="1"/>
  <c r="U49" i="1"/>
  <c r="U48" i="1"/>
  <c r="W47" i="1"/>
  <c r="V47" i="1"/>
  <c r="M47" i="1"/>
  <c r="V46" i="1"/>
  <c r="C472" i="1" s="1"/>
  <c r="M46" i="1"/>
  <c r="U42" i="1"/>
  <c r="U41" i="1"/>
  <c r="V40" i="1"/>
  <c r="V41" i="1" s="1"/>
  <c r="M40" i="1"/>
  <c r="U38" i="1"/>
  <c r="U37" i="1"/>
  <c r="V36" i="1"/>
  <c r="V37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V32" i="1" s="1"/>
  <c r="M28" i="1"/>
  <c r="W27" i="1"/>
  <c r="V27" i="1"/>
  <c r="M27" i="1"/>
  <c r="V26" i="1"/>
  <c r="V33" i="1" s="1"/>
  <c r="M26" i="1"/>
  <c r="V24" i="1"/>
  <c r="U24" i="1"/>
  <c r="U23" i="1"/>
  <c r="V22" i="1"/>
  <c r="V23" i="1" s="1"/>
  <c r="M22" i="1"/>
  <c r="H10" i="1"/>
  <c r="A9" i="1"/>
  <c r="F10" i="1" s="1"/>
  <c r="D7" i="1"/>
  <c r="N6" i="1"/>
  <c r="M2" i="1"/>
  <c r="U466" i="1" l="1"/>
  <c r="U465" i="1"/>
  <c r="W107" i="1"/>
  <c r="W181" i="1"/>
  <c r="W292" i="1"/>
  <c r="W389" i="1"/>
  <c r="W75" i="1"/>
  <c r="W55" i="1"/>
  <c r="W84" i="1"/>
  <c r="W411" i="1"/>
  <c r="H9" i="1"/>
  <c r="V116" i="1"/>
  <c r="J9" i="1"/>
  <c r="W28" i="1"/>
  <c r="W36" i="1"/>
  <c r="W37" i="1" s="1"/>
  <c r="W40" i="1"/>
  <c r="W41" i="1" s="1"/>
  <c r="W46" i="1"/>
  <c r="W48" i="1" s="1"/>
  <c r="V49" i="1"/>
  <c r="W87" i="1"/>
  <c r="W96" i="1" s="1"/>
  <c r="H472" i="1"/>
  <c r="V144" i="1"/>
  <c r="W136" i="1"/>
  <c r="W143" i="1" s="1"/>
  <c r="V154" i="1"/>
  <c r="W158" i="1"/>
  <c r="V161" i="1"/>
  <c r="J472" i="1"/>
  <c r="W191" i="1"/>
  <c r="V206" i="1"/>
  <c r="W223" i="1"/>
  <c r="W241" i="1"/>
  <c r="W244" i="1" s="1"/>
  <c r="V256" i="1"/>
  <c r="V298" i="1"/>
  <c r="N472" i="1"/>
  <c r="V319" i="1"/>
  <c r="V360" i="1"/>
  <c r="V369" i="1"/>
  <c r="W414" i="1"/>
  <c r="W416" i="1" s="1"/>
  <c r="W430" i="1"/>
  <c r="R472" i="1"/>
  <c r="A10" i="1"/>
  <c r="B472" i="1"/>
  <c r="V463" i="1"/>
  <c r="V464" i="1"/>
  <c r="V38" i="1"/>
  <c r="V42" i="1"/>
  <c r="V48" i="1"/>
  <c r="V56" i="1"/>
  <c r="V462" i="1" s="1"/>
  <c r="V85" i="1"/>
  <c r="V97" i="1"/>
  <c r="V108" i="1"/>
  <c r="F472" i="1"/>
  <c r="V123" i="1"/>
  <c r="W161" i="1"/>
  <c r="V182" i="1"/>
  <c r="W205" i="1"/>
  <c r="V216" i="1"/>
  <c r="W225" i="1"/>
  <c r="V225" i="1"/>
  <c r="V232" i="1"/>
  <c r="V245" i="1"/>
  <c r="V272" i="1"/>
  <c r="V280" i="1"/>
  <c r="V279" i="1"/>
  <c r="V326" i="1"/>
  <c r="O472" i="1"/>
  <c r="V336" i="1"/>
  <c r="V352" i="1"/>
  <c r="V359" i="1"/>
  <c r="V370" i="1"/>
  <c r="V379" i="1"/>
  <c r="P472" i="1"/>
  <c r="V390" i="1"/>
  <c r="V394" i="1"/>
  <c r="V393" i="1"/>
  <c r="V412" i="1"/>
  <c r="Q472" i="1"/>
  <c r="V411" i="1"/>
  <c r="W425" i="1"/>
  <c r="V426" i="1"/>
  <c r="F9" i="1"/>
  <c r="W22" i="1"/>
  <c r="W23" i="1" s="1"/>
  <c r="U462" i="1"/>
  <c r="W26" i="1"/>
  <c r="W32" i="1" s="1"/>
  <c r="D472" i="1"/>
  <c r="V55" i="1"/>
  <c r="E472" i="1"/>
  <c r="V75" i="1"/>
  <c r="V132" i="1"/>
  <c r="I472" i="1"/>
  <c r="V149" i="1"/>
  <c r="V150" i="1"/>
  <c r="V325" i="1"/>
  <c r="V389" i="1"/>
  <c r="W436" i="1"/>
  <c r="V437" i="1"/>
  <c r="V187" i="1"/>
  <c r="W184" i="1"/>
  <c r="W186" i="1" s="1"/>
  <c r="V276" i="1"/>
  <c r="V275" i="1"/>
  <c r="V293" i="1"/>
  <c r="M472" i="1"/>
  <c r="V292" i="1"/>
  <c r="V330" i="1"/>
  <c r="V329" i="1"/>
  <c r="W352" i="1"/>
  <c r="V353" i="1"/>
  <c r="V374" i="1"/>
  <c r="V373" i="1"/>
  <c r="V398" i="1"/>
  <c r="V397" i="1"/>
  <c r="V425" i="1"/>
  <c r="W248" i="1"/>
  <c r="W255" i="1" s="1"/>
  <c r="W264" i="1"/>
  <c r="W265" i="1" s="1"/>
  <c r="W268" i="1"/>
  <c r="W271" i="1" s="1"/>
  <c r="V271" i="1"/>
  <c r="W310" i="1"/>
  <c r="W313" i="1" s="1"/>
  <c r="V313" i="1"/>
  <c r="W322" i="1"/>
  <c r="W325" i="1" s="1"/>
  <c r="W355" i="1"/>
  <c r="W359" i="1" s="1"/>
  <c r="W383" i="1"/>
  <c r="W420" i="1"/>
  <c r="W435" i="1"/>
  <c r="W437" i="1" s="1"/>
  <c r="V438" i="1"/>
  <c r="V442" i="1"/>
  <c r="V446" i="1"/>
  <c r="W455" i="1"/>
  <c r="W456" i="1" s="1"/>
  <c r="W459" i="1"/>
  <c r="W460" i="1" s="1"/>
  <c r="W445" i="1"/>
  <c r="W446" i="1" s="1"/>
  <c r="W449" i="1"/>
  <c r="W451" i="1" s="1"/>
  <c r="V452" i="1"/>
  <c r="V457" i="1"/>
  <c r="V461" i="1"/>
  <c r="V255" i="1"/>
  <c r="W440" i="1"/>
  <c r="W442" i="1" s="1"/>
  <c r="V456" i="1"/>
  <c r="V466" i="1" l="1"/>
  <c r="V465" i="1"/>
  <c r="W467" i="1"/>
</calcChain>
</file>

<file path=xl/sharedStrings.xml><?xml version="1.0" encoding="utf-8"?>
<sst xmlns="http://schemas.openxmlformats.org/spreadsheetml/2006/main" count="1664" uniqueCount="628">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</sst>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8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29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29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8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/>
      <c r="I5" s="319"/>
      <c r="J5" s="319"/>
      <c r="K5" s="317"/>
      <c r="M5" s="25" t="s">
        <v>10</v>
      </c>
      <c r="N5" s="320">
        <v>45191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298" customFormat="1" ht="24" customHeight="1" x14ac:dyDescent="0.2">
      <c r="A6" s="313" t="s">
        <v>13</v>
      </c>
      <c r="B6" s="314"/>
      <c r="C6" s="315"/>
      <c r="D6" s="325" t="s">
        <v>612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Пятница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298" customFormat="1" ht="21.75" hidden="1" customHeight="1" x14ac:dyDescent="0.2">
      <c r="A7" s="56"/>
      <c r="B7" s="56"/>
      <c r="C7" s="56"/>
      <c r="D7" s="336" t="str">
        <f>IFERROR(VLOOKUP(DeliveryAddress,Table,3,0),1)</f>
        <v>2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298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0.33333333333333331</v>
      </c>
      <c r="O8" s="321"/>
      <c r="Q8" s="312"/>
      <c r="R8" s="323"/>
      <c r="S8" s="332"/>
      <c r="T8" s="333"/>
      <c r="Y8" s="52"/>
      <c r="Z8" s="52"/>
      <c r="AA8" s="52"/>
    </row>
    <row r="9" spans="1:28" s="298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298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29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298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298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298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8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299" t="s">
        <v>56</v>
      </c>
      <c r="S18" s="299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00"/>
      <c r="Y20" s="300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300"/>
      <c r="Y44" s="300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300"/>
      <c r="Y50" s="300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500</v>
      </c>
      <c r="V52" s="305">
        <f>IFERROR(IF(U52="",0,CEILING((U52/$H52),1)*$H52),"")</f>
        <v>507.6</v>
      </c>
      <c r="W52" s="37">
        <f>IFERROR(IF(V52=0,"",ROUNDUP(V52/H52,0)*0.02175),"")</f>
        <v>1.0222499999999999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1212.3</v>
      </c>
      <c r="V53" s="305">
        <f>IFERROR(IF(U53="",0,CEILING((U53/$H53),1)*$H53),"")</f>
        <v>1215</v>
      </c>
      <c r="W53" s="37">
        <f>IFERROR(IF(V53=0,"",ROUNDUP(V53/H53,0)*0.00937),"")</f>
        <v>2.5299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315.69629629629628</v>
      </c>
      <c r="V55" s="306">
        <f>IFERROR(V52/H52,"0")+IFERROR(V53/H53,"0")+IFERROR(V54/H54,"0")</f>
        <v>317</v>
      </c>
      <c r="W55" s="306">
        <f>IFERROR(IF(W52="",0,W52),"0")+IFERROR(IF(W53="",0,W53),"0")+IFERROR(IF(W54="",0,W54),"0")</f>
        <v>3.5521500000000001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1712.3</v>
      </c>
      <c r="V56" s="306">
        <f>IFERROR(SUM(V52:V54),"0")</f>
        <v>1722.6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00"/>
      <c r="Y57" s="300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400</v>
      </c>
      <c r="V60" s="305">
        <f t="shared" si="2"/>
        <v>410.40000000000003</v>
      </c>
      <c r="W60" s="37">
        <f>IFERROR(IF(V60=0,"",ROUNDUP(V60/H60,0)*0.02175),"")</f>
        <v>0.8264999999999999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4301011382</v>
      </c>
      <c r="D65" s="384">
        <v>4607091385687</v>
      </c>
      <c r="E65" s="328"/>
      <c r="F65" s="303">
        <v>0.4</v>
      </c>
      <c r="G65" s="33">
        <v>10</v>
      </c>
      <c r="H65" s="303">
        <v>4</v>
      </c>
      <c r="I65" s="303">
        <v>4.24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4301011565</v>
      </c>
      <c r="D66" s="384">
        <v>4680115882539</v>
      </c>
      <c r="E66" s="328"/>
      <c r="F66" s="303">
        <v>0.37</v>
      </c>
      <c r="G66" s="33">
        <v>10</v>
      </c>
      <c r="H66" s="303">
        <v>3.7</v>
      </c>
      <c r="I66" s="303">
        <v>3.94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6"/>
      <c r="O66" s="386"/>
      <c r="P66" s="386"/>
      <c r="Q66" s="328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1192.5</v>
      </c>
      <c r="V70" s="305">
        <f t="shared" si="2"/>
        <v>1192.5</v>
      </c>
      <c r="W70" s="37">
        <f t="shared" si="3"/>
        <v>2.48305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157.5</v>
      </c>
      <c r="V71" s="305">
        <f t="shared" si="2"/>
        <v>159.30000000000001</v>
      </c>
      <c r="W71" s="37">
        <f>IFERROR(IF(V71=0,"",ROUNDUP(V71/H71,0)*0.00753),"")</f>
        <v>0.44427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360.37037037037038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362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3.7538199999999997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1750</v>
      </c>
      <c r="V76" s="306">
        <f>IFERROR(SUM(V59:V74),"0")</f>
        <v>1762.2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1"/>
      <c r="Y77" s="301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120</v>
      </c>
      <c r="V101" s="305">
        <f t="shared" si="6"/>
        <v>121.5</v>
      </c>
      <c r="W101" s="37">
        <f>IFERROR(IF(V101=0,"",ROUNDUP(V101/H101,0)*0.02175),"")</f>
        <v>0.32624999999999998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307.8</v>
      </c>
      <c r="V103" s="305">
        <f t="shared" si="6"/>
        <v>307.8</v>
      </c>
      <c r="W103" s="37">
        <f>IFERROR(IF(V103=0,"",ROUNDUP(V103/H103,0)*0.00753),"")</f>
        <v>0.85842000000000007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25</v>
      </c>
      <c r="V106" s="305">
        <f t="shared" si="6"/>
        <v>27</v>
      </c>
      <c r="W106" s="37">
        <f>IFERROR(IF(V106=0,"",ROUNDUP(V106/H106,0)*0.00753),"")</f>
        <v>6.7769999999999997E-2</v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137.14814814814815</v>
      </c>
      <c r="V107" s="306">
        <f>IFERROR(V99/H99,"0")+IFERROR(V100/H100,"0")+IFERROR(V101/H101,"0")+IFERROR(V102/H102,"0")+IFERROR(V103/H103,"0")+IFERROR(V104/H104,"0")+IFERROR(V105/H105,"0")+IFERROR(V106/H106,"0")</f>
        <v>138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1.25244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452.8</v>
      </c>
      <c r="V108" s="306">
        <f>IFERROR(SUM(V99:V106),"0")</f>
        <v>456.3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80</v>
      </c>
      <c r="V112" s="305">
        <f>IFERROR(IF(U112="",0,CEILING((U112/$H112),1)*$H112),"")</f>
        <v>81</v>
      </c>
      <c r="W112" s="37">
        <f>IFERROR(IF(V112=0,"",ROUNDUP(V112/H112,0)*0.02175),"")</f>
        <v>0.21749999999999997</v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9.8765432098765444</v>
      </c>
      <c r="V115" s="306">
        <f>IFERROR(V110/H110,"0")+IFERROR(V111/H111,"0")+IFERROR(V112/H112,"0")+IFERROR(V113/H113,"0")+IFERROR(V114/H114,"0")</f>
        <v>10</v>
      </c>
      <c r="W115" s="306">
        <f>IFERROR(IF(W110="",0,W110),"0")+IFERROR(IF(W111="",0,W111),"0")+IFERROR(IF(W112="",0,W112),"0")+IFERROR(IF(W113="",0,W113),"0")+IFERROR(IF(W114="",0,W114),"0")</f>
        <v>0.21749999999999997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80</v>
      </c>
      <c r="V116" s="306">
        <f>IFERROR(SUM(V110:V114),"0")</f>
        <v>81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300"/>
      <c r="Y117" s="300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500</v>
      </c>
      <c r="V119" s="305">
        <f>IFERROR(IF(U119="",0,CEILING((U119/$H119),1)*$H119),"")</f>
        <v>502.2</v>
      </c>
      <c r="W119" s="37">
        <f>IFERROR(IF(V119=0,"",ROUNDUP(V119/H119,0)*0.02175),"")</f>
        <v>1.3484999999999998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1080</v>
      </c>
      <c r="V121" s="305">
        <f>IFERROR(IF(U121="",0,CEILING((U121/$H121),1)*$H121),"")</f>
        <v>1080</v>
      </c>
      <c r="W121" s="37">
        <f>IFERROR(IF(V121=0,"",ROUNDUP(V121/H121,0)*0.00753),"")</f>
        <v>3.012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461.72839506172841</v>
      </c>
      <c r="V123" s="306">
        <f>IFERROR(V119/H119,"0")+IFERROR(V120/H120,"0")+IFERROR(V121/H121,"0")+IFERROR(V122/H122,"0")</f>
        <v>462</v>
      </c>
      <c r="W123" s="306">
        <f>IFERROR(IF(W119="",0,W119),"0")+IFERROR(IF(W120="",0,W120),"0")+IFERROR(IF(W121="",0,W121),"0")+IFERROR(IF(W122="",0,W122),"0")</f>
        <v>4.3605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1580</v>
      </c>
      <c r="V124" s="306">
        <f>IFERROR(SUM(V119:V122),"0")</f>
        <v>1582.2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300"/>
      <c r="Y126" s="300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00"/>
      <c r="Y133" s="300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100</v>
      </c>
      <c r="V135" s="305">
        <f t="shared" ref="V135:V142" si="7">IFERROR(IF(U135="",0,CEILING((U135/$H135),1)*$H135),"")</f>
        <v>100.80000000000001</v>
      </c>
      <c r="W135" s="37">
        <f>IFERROR(IF(V135=0,"",ROUNDUP(V135/H135,0)*0.00753),"")</f>
        <v>0.18071999999999999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30</v>
      </c>
      <c r="V137" s="305">
        <f t="shared" si="7"/>
        <v>33.6</v>
      </c>
      <c r="W137" s="37">
        <f>IFERROR(IF(V137=0,"",ROUNDUP(V137/H137,0)*0.00753),"")</f>
        <v>6.0240000000000002E-2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175</v>
      </c>
      <c r="V138" s="305">
        <f t="shared" si="7"/>
        <v>176.4</v>
      </c>
      <c r="W138" s="37">
        <f>IFERROR(IF(V138=0,"",ROUNDUP(V138/H138,0)*0.00502),"")</f>
        <v>0.42168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35</v>
      </c>
      <c r="V140" s="305">
        <f t="shared" si="7"/>
        <v>35.700000000000003</v>
      </c>
      <c r="W140" s="37">
        <f>IFERROR(IF(V140=0,"",ROUNDUP(V140/H140,0)*0.00502),"")</f>
        <v>8.5339999999999999E-2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70</v>
      </c>
      <c r="V141" s="305">
        <f t="shared" si="7"/>
        <v>71.400000000000006</v>
      </c>
      <c r="W141" s="37">
        <f>IFERROR(IF(V141=0,"",ROUNDUP(V141/H141,0)*0.00502),"")</f>
        <v>0.17068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164.28571428571428</v>
      </c>
      <c r="V143" s="306">
        <f>IFERROR(V135/H135,"0")+IFERROR(V136/H136,"0")+IFERROR(V137/H137,"0")+IFERROR(V138/H138,"0")+IFERROR(V139/H139,"0")+IFERROR(V140/H140,"0")+IFERROR(V141/H141,"0")+IFERROR(V142/H142,"0")</f>
        <v>167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0.91866000000000003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410</v>
      </c>
      <c r="V144" s="306">
        <f>IFERROR(SUM(V135:V142),"0")</f>
        <v>417.9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300"/>
      <c r="Y145" s="300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20</v>
      </c>
      <c r="V152" s="305">
        <f>IFERROR(IF(U152="",0,CEILING((U152/$H152),1)*$H152),"")</f>
        <v>21.6</v>
      </c>
      <c r="W152" s="37">
        <f>IFERROR(IF(V152=0,"",ROUNDUP(V152/H152,0)*0.02175),"")</f>
        <v>4.3499999999999997E-2</v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1.8518518518518516</v>
      </c>
      <c r="V154" s="306">
        <f>IFERROR(V152/H152,"0")+IFERROR(V153/H153,"0")</f>
        <v>2</v>
      </c>
      <c r="W154" s="306">
        <f>IFERROR(IF(W152="",0,W152),"0")+IFERROR(IF(W153="",0,W153),"0")</f>
        <v>4.3499999999999997E-2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20</v>
      </c>
      <c r="V155" s="306">
        <f>IFERROR(SUM(V152:V153),"0")</f>
        <v>21.6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100</v>
      </c>
      <c r="V157" s="305">
        <f>IFERROR(IF(U157="",0,CEILING((U157/$H157),1)*$H157),"")</f>
        <v>102.60000000000001</v>
      </c>
      <c r="W157" s="37">
        <f>IFERROR(IF(V157=0,"",ROUNDUP(V157/H157,0)*0.00937),"")</f>
        <v>0.17802999999999999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100</v>
      </c>
      <c r="V158" s="305">
        <f>IFERROR(IF(U158="",0,CEILING((U158/$H158),1)*$H158),"")</f>
        <v>102.60000000000001</v>
      </c>
      <c r="W158" s="37">
        <f>IFERROR(IF(V158=0,"",ROUNDUP(V158/H158,0)*0.00937),"")</f>
        <v>0.17802999999999999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200</v>
      </c>
      <c r="V159" s="305">
        <f>IFERROR(IF(U159="",0,CEILING((U159/$H159),1)*$H159),"")</f>
        <v>205.20000000000002</v>
      </c>
      <c r="W159" s="37">
        <f>IFERROR(IF(V159=0,"",ROUNDUP(V159/H159,0)*0.00937),"")</f>
        <v>0.35605999999999999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100</v>
      </c>
      <c r="V160" s="305">
        <f>IFERROR(IF(U160="",0,CEILING((U160/$H160),1)*$H160),"")</f>
        <v>102.60000000000001</v>
      </c>
      <c r="W160" s="37">
        <f>IFERROR(IF(V160=0,"",ROUNDUP(V160/H160,0)*0.00937),"")</f>
        <v>0.17802999999999999</v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92.592592592592595</v>
      </c>
      <c r="V161" s="306">
        <f>IFERROR(V157/H157,"0")+IFERROR(V158/H158,"0")+IFERROR(V159/H159,"0")+IFERROR(V160/H160,"0")</f>
        <v>95</v>
      </c>
      <c r="W161" s="306">
        <f>IFERROR(IF(W157="",0,W157),"0")+IFERROR(IF(W158="",0,W158),"0")+IFERROR(IF(W159="",0,W159),"0")+IFERROR(IF(W160="",0,W160),"0")</f>
        <v>0.89015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500</v>
      </c>
      <c r="V162" s="306">
        <f>IFERROR(SUM(V157:V160),"0")</f>
        <v>513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120</v>
      </c>
      <c r="V165" s="305">
        <f t="shared" si="8"/>
        <v>121.79999999999998</v>
      </c>
      <c r="W165" s="37">
        <f>IFERROR(IF(V165=0,"",ROUNDUP(V165/H165,0)*0.02175),"")</f>
        <v>0.30449999999999999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30</v>
      </c>
      <c r="V167" s="305">
        <f t="shared" si="8"/>
        <v>32</v>
      </c>
      <c r="W167" s="37">
        <f>IFERROR(IF(V167=0,"",ROUNDUP(V167/H167,0)*0.01196),"")</f>
        <v>9.5680000000000001E-2</v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120</v>
      </c>
      <c r="V174" s="305">
        <f t="shared" si="8"/>
        <v>120</v>
      </c>
      <c r="W174" s="37">
        <f t="shared" ref="W174:W180" si="9">IFERROR(IF(V174=0,"",ROUNDUP(V174/H174,0)*0.00753),"")</f>
        <v>0.3765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100</v>
      </c>
      <c r="V176" s="305">
        <f t="shared" si="8"/>
        <v>100.8</v>
      </c>
      <c r="W176" s="37">
        <f t="shared" si="9"/>
        <v>0.31625999999999999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120</v>
      </c>
      <c r="V179" s="305">
        <f t="shared" si="8"/>
        <v>120</v>
      </c>
      <c r="W179" s="37">
        <f t="shared" si="9"/>
        <v>0.3765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80</v>
      </c>
      <c r="V180" s="305">
        <f t="shared" si="8"/>
        <v>81.599999999999994</v>
      </c>
      <c r="W180" s="37">
        <f t="shared" si="9"/>
        <v>0.25602000000000003</v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196.2931034482759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198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1.72546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570</v>
      </c>
      <c r="V182" s="306">
        <f>IFERROR(SUM(V164:V180),"0")</f>
        <v>576.19999999999993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1"/>
      <c r="Y183" s="301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12</v>
      </c>
      <c r="V184" s="305">
        <f>IFERROR(IF(U184="",0,CEILING((U184/$H184),1)*$H184),"")</f>
        <v>12</v>
      </c>
      <c r="W184" s="37">
        <f>IFERROR(IF(V184=0,"",ROUNDUP(V184/H184,0)*0.00753),"")</f>
        <v>3.7650000000000003E-2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80</v>
      </c>
      <c r="V185" s="305">
        <f>IFERROR(IF(U185="",0,CEILING((U185/$H185),1)*$H185),"")</f>
        <v>81.599999999999994</v>
      </c>
      <c r="W185" s="37">
        <f>IFERROR(IF(V185=0,"",ROUNDUP(V185/H185,0)*0.00753),"")</f>
        <v>0.25602000000000003</v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38.333333333333336</v>
      </c>
      <c r="V186" s="306">
        <f>IFERROR(V184/H184,"0")+IFERROR(V185/H185,"0")</f>
        <v>39</v>
      </c>
      <c r="W186" s="306">
        <f>IFERROR(IF(W184="",0,W184),"0")+IFERROR(IF(W185="",0,W185),"0")</f>
        <v>0.29367000000000004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92</v>
      </c>
      <c r="V187" s="306">
        <f>IFERROR(SUM(V184:V185),"0")</f>
        <v>93.6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00"/>
      <c r="Y188" s="300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1"/>
      <c r="Y189" s="301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1"/>
      <c r="Y207" s="301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1"/>
      <c r="Y211" s="301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10.5</v>
      </c>
      <c r="V214" s="305">
        <f>IFERROR(IF(U214="",0,CEILING((U214/$H214),1)*$H214),"")</f>
        <v>10.5</v>
      </c>
      <c r="W214" s="37">
        <f>IFERROR(IF(V214=0,"",ROUNDUP(V214/H214,0)*0.00502),"")</f>
        <v>2.5100000000000001E-2</v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87.5</v>
      </c>
      <c r="V215" s="305">
        <f>IFERROR(IF(U215="",0,CEILING((U215/$H215),1)*$H215),"")</f>
        <v>88.2</v>
      </c>
      <c r="W215" s="37">
        <f>IFERROR(IF(V215=0,"",ROUNDUP(V215/H215,0)*0.00502),"")</f>
        <v>0.21084</v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46.666666666666664</v>
      </c>
      <c r="V216" s="306">
        <f>IFERROR(V212/H212,"0")+IFERROR(V213/H213,"0")+IFERROR(V214/H214,"0")+IFERROR(V215/H215,"0")</f>
        <v>47</v>
      </c>
      <c r="W216" s="306">
        <f>IFERROR(IF(W212="",0,W212),"0")+IFERROR(IF(W213="",0,W213),"0")+IFERROR(IF(W214="",0,W214),"0")+IFERROR(IF(W215="",0,W215),"0")</f>
        <v>0.23594000000000001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98</v>
      </c>
      <c r="V217" s="306">
        <f>IFERROR(SUM(V212:V215),"0")</f>
        <v>98.7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1"/>
      <c r="Y218" s="301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1"/>
      <c r="Y227" s="301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500</v>
      </c>
      <c r="V229" s="305">
        <f>IFERROR(IF(U229="",0,CEILING((U229/$H229),1)*$H229),"")</f>
        <v>507</v>
      </c>
      <c r="W229" s="37">
        <f>IFERROR(IF(V229=0,"",ROUNDUP(V229/H229,0)*0.02175),"")</f>
        <v>1.4137499999999998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64.102564102564102</v>
      </c>
      <c r="V232" s="306">
        <f>IFERROR(V228/H228,"0")+IFERROR(V229/H229,"0")+IFERROR(V230/H230,"0")+IFERROR(V231/H231,"0")</f>
        <v>65</v>
      </c>
      <c r="W232" s="306">
        <f>IFERROR(IF(W228="",0,W228),"0")+IFERROR(IF(W229="",0,W229),"0")+IFERROR(IF(W230="",0,W230),"0")+IFERROR(IF(W231="",0,W231),"0")</f>
        <v>1.4137499999999998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500</v>
      </c>
      <c r="V233" s="306">
        <f>IFERROR(SUM(V228:V231),"0")</f>
        <v>507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1"/>
      <c r="Y234" s="301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1"/>
      <c r="Y240" s="301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00"/>
      <c r="Y246" s="300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1"/>
      <c r="Y247" s="301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4301011396</v>
      </c>
      <c r="D250" s="384">
        <v>4607091387452</v>
      </c>
      <c r="E250" s="328"/>
      <c r="F250" s="303">
        <v>1.35</v>
      </c>
      <c r="G250" s="33">
        <v>8</v>
      </c>
      <c r="H250" s="303">
        <v>10.8</v>
      </c>
      <c r="I250" s="303">
        <v>11.28</v>
      </c>
      <c r="J250" s="33">
        <v>48</v>
      </c>
      <c r="K250" s="34" t="s">
        <v>307</v>
      </c>
      <c r="L250" s="33">
        <v>55</v>
      </c>
      <c r="M250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384</v>
      </c>
      <c r="C251" s="32">
        <v>4301011619</v>
      </c>
      <c r="D251" s="384">
        <v>4607091387452</v>
      </c>
      <c r="E251" s="328"/>
      <c r="F251" s="303">
        <v>1.45</v>
      </c>
      <c r="G251" s="33">
        <v>8</v>
      </c>
      <c r="H251" s="303">
        <v>11.6</v>
      </c>
      <c r="I251" s="303">
        <v>12.08</v>
      </c>
      <c r="J251" s="33">
        <v>56</v>
      </c>
      <c r="K251" s="34" t="s">
        <v>96</v>
      </c>
      <c r="L251" s="33">
        <v>55</v>
      </c>
      <c r="M251" s="529" t="s">
        <v>385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1"/>
      <c r="Y257" s="301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00"/>
      <c r="Y262" s="300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1"/>
      <c r="Y263" s="301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30</v>
      </c>
      <c r="V264" s="305">
        <f>IFERROR(IF(U264="",0,CEILING((U264/$H264),1)*$H264),"")</f>
        <v>30.6</v>
      </c>
      <c r="W264" s="37">
        <f>IFERROR(IF(V264=0,"",ROUNDUP(V264/H264,0)*0.00753),"")</f>
        <v>0.12801000000000001</v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16.666666666666668</v>
      </c>
      <c r="V265" s="306">
        <f>IFERROR(V264/H264,"0")</f>
        <v>17</v>
      </c>
      <c r="W265" s="306">
        <f>IFERROR(IF(W264="",0,W264),"0")</f>
        <v>0.12801000000000001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30</v>
      </c>
      <c r="V266" s="306">
        <f>IFERROR(SUM(V264:V264),"0")</f>
        <v>30.6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1"/>
      <c r="Y267" s="301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2173.08</v>
      </c>
      <c r="V269" s="305">
        <f>IFERROR(IF(U269="",0,CEILING((U269/$H269),1)*$H269),"")</f>
        <v>2174.7600000000002</v>
      </c>
      <c r="W269" s="37">
        <f>IFERROR(IF(V269=0,"",ROUNDUP(V269/H269,0)*0.00753),"")</f>
        <v>6.4983900000000006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342.72</v>
      </c>
      <c r="V270" s="305">
        <f>IFERROR(IF(U270="",0,CEILING((U270/$H270),1)*$H270),"")</f>
        <v>342.72</v>
      </c>
      <c r="W270" s="37">
        <f>IFERROR(IF(V270=0,"",ROUNDUP(V270/H270,0)*0.00753),"")</f>
        <v>1.0240800000000001</v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998.33333333333326</v>
      </c>
      <c r="V271" s="306">
        <f>IFERROR(V268/H268,"0")+IFERROR(V269/H269,"0")+IFERROR(V270/H270,"0")</f>
        <v>999.00000000000011</v>
      </c>
      <c r="W271" s="306">
        <f>IFERROR(IF(W268="",0,W268),"0")+IFERROR(IF(W269="",0,W269),"0")+IFERROR(IF(W270="",0,W270),"0")</f>
        <v>7.5224700000000002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2515.8000000000002</v>
      </c>
      <c r="V272" s="306">
        <f>IFERROR(SUM(V268:V270),"0")</f>
        <v>2517.4800000000005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1"/>
      <c r="Y273" s="301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11.4</v>
      </c>
      <c r="V274" s="305">
        <f>IFERROR(IF(U274="",0,CEILING((U274/$H274),1)*$H274),"")</f>
        <v>11.399999999999999</v>
      </c>
      <c r="W274" s="37">
        <f>IFERROR(IF(V274=0,"",ROUNDUP(V274/H274,0)*0.00753),"")</f>
        <v>3.7650000000000003E-2</v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5.0000000000000009</v>
      </c>
      <c r="V275" s="306">
        <f>IFERROR(V274/H274,"0")</f>
        <v>5</v>
      </c>
      <c r="W275" s="306">
        <f>IFERROR(IF(W274="",0,W274),"0")</f>
        <v>3.7650000000000003E-2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11.4</v>
      </c>
      <c r="V276" s="306">
        <f>IFERROR(SUM(V274:V274),"0")</f>
        <v>11.399999999999999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1"/>
      <c r="Y277" s="301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00"/>
      <c r="Y282" s="300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1"/>
      <c r="Y283" s="301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1000</v>
      </c>
      <c r="V285" s="305">
        <f t="shared" si="14"/>
        <v>1005</v>
      </c>
      <c r="W285" s="37">
        <f>IFERROR(IF(V285=0,"",ROUNDUP(V285/H285,0)*0.02175),"")</f>
        <v>1.4572499999999999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1200</v>
      </c>
      <c r="V286" s="305">
        <f t="shared" si="14"/>
        <v>1200</v>
      </c>
      <c r="W286" s="37">
        <f>IFERROR(IF(V286=0,"",ROUNDUP(V286/H286,0)*0.02175),"")</f>
        <v>1.7399999999999998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1000</v>
      </c>
      <c r="V288" s="305">
        <f t="shared" si="14"/>
        <v>1005</v>
      </c>
      <c r="W288" s="37">
        <f>IFERROR(IF(V288=0,"",ROUNDUP(V288/H288,0)*0.02175),"")</f>
        <v>1.4572499999999999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50</v>
      </c>
      <c r="V290" s="305">
        <f t="shared" si="14"/>
        <v>50</v>
      </c>
      <c r="W290" s="37">
        <f>IFERROR(IF(V290=0,"",ROUNDUP(V290/H290,0)*0.00937),"")</f>
        <v>9.3700000000000006E-2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25</v>
      </c>
      <c r="V291" s="305">
        <f t="shared" si="14"/>
        <v>25</v>
      </c>
      <c r="W291" s="37">
        <f>IFERROR(IF(V291=0,"",ROUNDUP(V291/H291,0)*0.00937),"")</f>
        <v>4.6850000000000003E-2</v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228.33333333333337</v>
      </c>
      <c r="V292" s="306">
        <f>IFERROR(V284/H284,"0")+IFERROR(V285/H285,"0")+IFERROR(V286/H286,"0")+IFERROR(V287/H287,"0")+IFERROR(V288/H288,"0")+IFERROR(V289/H289,"0")+IFERROR(V290/H290,"0")+IFERROR(V291/H291,"0")</f>
        <v>229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4.7950499999999998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3275</v>
      </c>
      <c r="V293" s="306">
        <f>IFERROR(SUM(V284:V291),"0")</f>
        <v>3285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1"/>
      <c r="Y294" s="301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1000</v>
      </c>
      <c r="V295" s="305">
        <f>IFERROR(IF(U295="",0,CEILING((U295/$H295),1)*$H295),"")</f>
        <v>1005</v>
      </c>
      <c r="W295" s="37">
        <f>IFERROR(IF(V295=0,"",ROUNDUP(V295/H295,0)*0.02175),"")</f>
        <v>1.4572499999999999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66.666666666666671</v>
      </c>
      <c r="V297" s="306">
        <f>IFERROR(V295/H295,"0")+IFERROR(V296/H296,"0")</f>
        <v>67</v>
      </c>
      <c r="W297" s="306">
        <f>IFERROR(IF(W295="",0,W295),"0")+IFERROR(IF(W296="",0,W296),"0")</f>
        <v>1.4572499999999999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1000</v>
      </c>
      <c r="V298" s="306">
        <f>IFERROR(SUM(V295:V296),"0")</f>
        <v>1005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1"/>
      <c r="Y299" s="301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1"/>
      <c r="Y303" s="301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100</v>
      </c>
      <c r="V304" s="305">
        <f>IFERROR(IF(U304="",0,CEILING((U304/$H304),1)*$H304),"")</f>
        <v>101.39999999999999</v>
      </c>
      <c r="W304" s="37">
        <f>IFERROR(IF(V304=0,"",ROUNDUP(V304/H304,0)*0.02175),"")</f>
        <v>0.28275</v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12.820512820512821</v>
      </c>
      <c r="V305" s="306">
        <f>IFERROR(V304/H304,"0")</f>
        <v>13</v>
      </c>
      <c r="W305" s="306">
        <f>IFERROR(IF(W304="",0,W304),"0")</f>
        <v>0.28275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100</v>
      </c>
      <c r="V306" s="306">
        <f>IFERROR(SUM(V304:V304),"0")</f>
        <v>101.39999999999999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300"/>
      <c r="Y307" s="300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1"/>
      <c r="Y308" s="301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1"/>
      <c r="Y315" s="301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1"/>
      <c r="Y320" s="301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8</v>
      </c>
      <c r="V324" s="305">
        <f>IFERROR(IF(U324="",0,CEILING((U324/$H324),1)*$H324),"")</f>
        <v>9.6</v>
      </c>
      <c r="W324" s="37">
        <f>IFERROR(IF(V324=0,"",ROUNDUP(V324/H324,0)*0.00753),"")</f>
        <v>3.0120000000000001E-2</v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3.3333333333333335</v>
      </c>
      <c r="V325" s="306">
        <f>IFERROR(V321/H321,"0")+IFERROR(V322/H322,"0")+IFERROR(V323/H323,"0")+IFERROR(V324/H324,"0")</f>
        <v>4</v>
      </c>
      <c r="W325" s="306">
        <f>IFERROR(IF(W321="",0,W321),"0")+IFERROR(IF(W322="",0,W322),"0")+IFERROR(IF(W323="",0,W323),"0")+IFERROR(IF(W324="",0,W324),"0")</f>
        <v>3.0120000000000001E-2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8</v>
      </c>
      <c r="V326" s="306">
        <f>IFERROR(SUM(V321:V324),"0")</f>
        <v>9.6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1"/>
      <c r="Y327" s="301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00"/>
      <c r="Y332" s="300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1"/>
      <c r="Y333" s="301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1"/>
      <c r="Y338" s="301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100</v>
      </c>
      <c r="V339" s="305">
        <f t="shared" ref="V339:V351" si="15">IFERROR(IF(U339="",0,CEILING((U339/$H339),1)*$H339),"")</f>
        <v>100.80000000000001</v>
      </c>
      <c r="W339" s="37">
        <f>IFERROR(IF(V339=0,"",ROUNDUP(V339/H339,0)*0.00753),"")</f>
        <v>0.18071999999999999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50</v>
      </c>
      <c r="V341" s="305">
        <f t="shared" si="15"/>
        <v>50.400000000000006</v>
      </c>
      <c r="W341" s="37">
        <f>IFERROR(IF(V341=0,"",ROUNDUP(V341/H341,0)*0.00753),"")</f>
        <v>9.0359999999999996E-2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140</v>
      </c>
      <c r="V342" s="305">
        <f t="shared" si="15"/>
        <v>141.12</v>
      </c>
      <c r="W342" s="37">
        <f>IFERROR(IF(V342=0,"",ROUNDUP(V342/H342,0)*0.00753),"")</f>
        <v>0.63251999999999997</v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245</v>
      </c>
      <c r="V344" s="305">
        <f t="shared" si="15"/>
        <v>245.70000000000002</v>
      </c>
      <c r="W344" s="37">
        <f t="shared" si="16"/>
        <v>0.58733999999999997</v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338.1</v>
      </c>
      <c r="V346" s="305">
        <f t="shared" si="15"/>
        <v>338.1</v>
      </c>
      <c r="W346" s="37">
        <f t="shared" si="16"/>
        <v>0.80822000000000005</v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140</v>
      </c>
      <c r="V350" s="305">
        <f t="shared" si="15"/>
        <v>140.70000000000002</v>
      </c>
      <c r="W350" s="37">
        <f t="shared" si="16"/>
        <v>0.33634000000000003</v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463.38095238095241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465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2.6355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1013.1</v>
      </c>
      <c r="V353" s="306">
        <f>IFERROR(SUM(V339:V351),"0")</f>
        <v>1016.8200000000002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1"/>
      <c r="Y354" s="301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1"/>
      <c r="Y361" s="301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1"/>
      <c r="Y365" s="301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3</v>
      </c>
      <c r="V366" s="305">
        <f>IFERROR(IF(U366="",0,CEILING((U366/$H366),1)*$H366),"")</f>
        <v>3</v>
      </c>
      <c r="W366" s="37">
        <f>IFERROR(IF(V366=0,"",ROUNDUP(V366/H366,0)*0.00349),"")</f>
        <v>1.745E-2</v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5</v>
      </c>
      <c r="V369" s="306">
        <f>IFERROR(V366/H366,"0")+IFERROR(V367/H367,"0")+IFERROR(V368/H368,"0")</f>
        <v>5</v>
      </c>
      <c r="W369" s="306">
        <f>IFERROR(IF(W366="",0,W366),"0")+IFERROR(IF(W367="",0,W367),"0")+IFERROR(IF(W368="",0,W368),"0")</f>
        <v>1.745E-2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3</v>
      </c>
      <c r="V370" s="306">
        <f>IFERROR(SUM(V366:V368),"0")</f>
        <v>3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1"/>
      <c r="Y371" s="301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00"/>
      <c r="Y375" s="300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1"/>
      <c r="Y376" s="301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1"/>
      <c r="Y381" s="301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150</v>
      </c>
      <c r="V382" s="305">
        <f t="shared" ref="V382:V388" si="17">IFERROR(IF(U382="",0,CEILING((U382/$H382),1)*$H382),"")</f>
        <v>151.20000000000002</v>
      </c>
      <c r="W382" s="37">
        <f>IFERROR(IF(V382=0,"",ROUNDUP(V382/H382,0)*0.00753),"")</f>
        <v>0.27107999999999999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227.5</v>
      </c>
      <c r="V387" s="305">
        <f t="shared" si="17"/>
        <v>228.9</v>
      </c>
      <c r="W387" s="37">
        <f>IFERROR(IF(V387=0,"",ROUNDUP(V387/H387,0)*0.00502),"")</f>
        <v>0.54718</v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144.04761904761904</v>
      </c>
      <c r="V389" s="306">
        <f>IFERROR(V382/H382,"0")+IFERROR(V383/H383,"0")+IFERROR(V384/H384,"0")+IFERROR(V385/H385,"0")+IFERROR(V386/H386,"0")+IFERROR(V387/H387,"0")+IFERROR(V388/H388,"0")</f>
        <v>145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0.81825999999999999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377.5</v>
      </c>
      <c r="V390" s="306">
        <f>IFERROR(SUM(V382:V388),"0")</f>
        <v>380.1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1"/>
      <c r="Y391" s="301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3</v>
      </c>
      <c r="V392" s="305">
        <f>IFERROR(IF(U392="",0,CEILING((U392/$H392),1)*$H392),"")</f>
        <v>3</v>
      </c>
      <c r="W392" s="37">
        <f>IFERROR(IF(V392=0,"",ROUNDUP(V392/H392,0)*0.00349),"")</f>
        <v>1.745E-2</v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5</v>
      </c>
      <c r="V393" s="306">
        <f>IFERROR(V392/H392,"0")</f>
        <v>5</v>
      </c>
      <c r="W393" s="306">
        <f>IFERROR(IF(W392="",0,W392),"0")</f>
        <v>1.745E-2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3</v>
      </c>
      <c r="V394" s="306">
        <f>IFERROR(SUM(V392:V392),"0")</f>
        <v>3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1"/>
      <c r="Y395" s="301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13</v>
      </c>
      <c r="V396" s="305">
        <f>IFERROR(IF(U396="",0,CEILING((U396/$H396),1)*$H396),"")</f>
        <v>13</v>
      </c>
      <c r="W396" s="37">
        <f>IFERROR(IF(V396=0,"",ROUNDUP(V396/H396,0)*0.00673),"")</f>
        <v>6.7299999999999999E-2</v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10</v>
      </c>
      <c r="V397" s="306">
        <f>IFERROR(V396/H396,"0")</f>
        <v>10</v>
      </c>
      <c r="W397" s="306">
        <f>IFERROR(IF(W396="",0,W396),"0")</f>
        <v>6.7299999999999999E-2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13</v>
      </c>
      <c r="V398" s="306">
        <f>IFERROR(SUM(V396:V396),"0")</f>
        <v>13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300"/>
      <c r="Y400" s="300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1"/>
      <c r="Y401" s="301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100</v>
      </c>
      <c r="V402" s="305">
        <f t="shared" ref="V402:V410" si="18">IFERROR(IF(U402="",0,CEILING((U402/$H402),1)*$H402),"")</f>
        <v>100.32000000000001</v>
      </c>
      <c r="W402" s="37">
        <f>IFERROR(IF(V402=0,"",ROUNDUP(V402/H402,0)*0.01196),"")</f>
        <v>0.22724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350</v>
      </c>
      <c r="V405" s="305">
        <f t="shared" si="18"/>
        <v>353.76</v>
      </c>
      <c r="W405" s="37">
        <f>IFERROR(IF(V405=0,"",ROUNDUP(V405/H405,0)*0.01196),"")</f>
        <v>0.80132000000000003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48</v>
      </c>
      <c r="V406" s="305">
        <f t="shared" si="18"/>
        <v>50.4</v>
      </c>
      <c r="W406" s="37">
        <f>IFERROR(IF(V406=0,"",ROUNDUP(V406/H406,0)*0.00937),"")</f>
        <v>0.13117999999999999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36</v>
      </c>
      <c r="V410" s="305">
        <f t="shared" si="18"/>
        <v>36</v>
      </c>
      <c r="W410" s="37">
        <f>IFERROR(IF(V410=0,"",ROUNDUP(V410/H410,0)*0.00937),"")</f>
        <v>9.3700000000000006E-2</v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108.56060606060605</v>
      </c>
      <c r="V411" s="306">
        <f>IFERROR(V402/H402,"0")+IFERROR(V403/H403,"0")+IFERROR(V404/H404,"0")+IFERROR(V405/H405,"0")+IFERROR(V406/H406,"0")+IFERROR(V407/H407,"0")+IFERROR(V408/H408,"0")+IFERROR(V409/H409,"0")+IFERROR(V410/H410,"0")</f>
        <v>110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1.2534400000000003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534</v>
      </c>
      <c r="V412" s="306">
        <f>IFERROR(SUM(V402:V410),"0")</f>
        <v>540.48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1"/>
      <c r="Y413" s="301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100</v>
      </c>
      <c r="V414" s="305">
        <f>IFERROR(IF(U414="",0,CEILING((U414/$H414),1)*$H414),"")</f>
        <v>100.32000000000001</v>
      </c>
      <c r="W414" s="37">
        <f>IFERROR(IF(V414=0,"",ROUNDUP(V414/H414,0)*0.01196),"")</f>
        <v>0.22724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18.939393939393938</v>
      </c>
      <c r="V416" s="306">
        <f>IFERROR(V414/H414,"0")+IFERROR(V415/H415,"0")</f>
        <v>19</v>
      </c>
      <c r="W416" s="306">
        <f>IFERROR(IF(W414="",0,W414),"0")+IFERROR(IF(W415="",0,W415),"0")</f>
        <v>0.22724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100</v>
      </c>
      <c r="V417" s="306">
        <f>IFERROR(SUM(V414:V415),"0")</f>
        <v>100.32000000000001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1"/>
      <c r="Y418" s="301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100</v>
      </c>
      <c r="V419" s="305">
        <f t="shared" ref="V419:V424" si="19">IFERROR(IF(U419="",0,CEILING((U419/$H419),1)*$H419),"")</f>
        <v>100.32000000000001</v>
      </c>
      <c r="W419" s="37">
        <f>IFERROR(IF(V419=0,"",ROUNDUP(V419/H419,0)*0.01196),"")</f>
        <v>0.22724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250</v>
      </c>
      <c r="V420" s="305">
        <f t="shared" si="19"/>
        <v>253.44</v>
      </c>
      <c r="W420" s="37">
        <f>IFERROR(IF(V420=0,"",ROUNDUP(V420/H420,0)*0.01196),"")</f>
        <v>0.57408000000000003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150</v>
      </c>
      <c r="V421" s="305">
        <f t="shared" si="19"/>
        <v>153.12</v>
      </c>
      <c r="W421" s="37">
        <f>IFERROR(IF(V421=0,"",ROUNDUP(V421/H421,0)*0.01196),"")</f>
        <v>0.34683999999999998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94.696969696969688</v>
      </c>
      <c r="V425" s="306">
        <f>IFERROR(V419/H419,"0")+IFERROR(V420/H420,"0")+IFERROR(V421/H421,"0")+IFERROR(V422/H422,"0")+IFERROR(V423/H423,"0")+IFERROR(V424/H424,"0")</f>
        <v>96</v>
      </c>
      <c r="W425" s="306">
        <f>IFERROR(IF(W419="",0,W419),"0")+IFERROR(IF(W420="",0,W420),"0")+IFERROR(IF(W421="",0,W421),"0")+IFERROR(IF(W422="",0,W422),"0")+IFERROR(IF(W423="",0,W423),"0")+IFERROR(IF(W424="",0,W424),"0")</f>
        <v>1.1481600000000001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500</v>
      </c>
      <c r="V426" s="306">
        <f>IFERROR(SUM(V419:V424),"0")</f>
        <v>506.88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1"/>
      <c r="Y427" s="301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300"/>
      <c r="Y433" s="300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1"/>
      <c r="Y434" s="301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1"/>
      <c r="Y439" s="301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1"/>
      <c r="Y444" s="301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88"/>
      <c r="B446" s="312"/>
      <c r="C446" s="312"/>
      <c r="D446" s="312"/>
      <c r="E446" s="312"/>
      <c r="F446" s="312"/>
      <c r="G446" s="312"/>
      <c r="H446" s="312"/>
      <c r="I446" s="312"/>
      <c r="J446" s="312"/>
      <c r="K446" s="312"/>
      <c r="L446" s="389"/>
      <c r="M446" s="387" t="s">
        <v>64</v>
      </c>
      <c r="N446" s="340"/>
      <c r="O446" s="340"/>
      <c r="P446" s="340"/>
      <c r="Q446" s="340"/>
      <c r="R446" s="340"/>
      <c r="S446" s="341"/>
      <c r="T446" s="38" t="s">
        <v>65</v>
      </c>
      <c r="U446" s="306">
        <f>IFERROR(U445/H445,"0")</f>
        <v>0</v>
      </c>
      <c r="V446" s="306">
        <f>IFERROR(V445/H445,"0")</f>
        <v>0</v>
      </c>
      <c r="W446" s="306">
        <f>IFERROR(IF(W445="",0,W445),"0")</f>
        <v>0</v>
      </c>
      <c r="X446" s="307"/>
      <c r="Y446" s="307"/>
    </row>
    <row r="447" spans="1:52" x14ac:dyDescent="0.2">
      <c r="A447" s="312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63</v>
      </c>
      <c r="U447" s="306">
        <f>IFERROR(SUM(U445:U445),"0")</f>
        <v>0</v>
      </c>
      <c r="V447" s="306">
        <f>IFERROR(SUM(V445:V445),"0")</f>
        <v>0</v>
      </c>
      <c r="W447" s="38"/>
      <c r="X447" s="307"/>
      <c r="Y447" s="307"/>
    </row>
    <row r="448" spans="1:52" ht="14.25" customHeight="1" x14ac:dyDescent="0.25">
      <c r="A448" s="383" t="s">
        <v>66</v>
      </c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2"/>
      <c r="N448" s="312"/>
      <c r="O448" s="312"/>
      <c r="P448" s="312"/>
      <c r="Q448" s="312"/>
      <c r="R448" s="312"/>
      <c r="S448" s="312"/>
      <c r="T448" s="312"/>
      <c r="U448" s="312"/>
      <c r="V448" s="312"/>
      <c r="W448" s="312"/>
      <c r="X448" s="301"/>
      <c r="Y448" s="301"/>
    </row>
    <row r="449" spans="1:52" ht="27" customHeight="1" x14ac:dyDescent="0.25">
      <c r="A449" s="55" t="s">
        <v>588</v>
      </c>
      <c r="B449" s="55" t="s">
        <v>589</v>
      </c>
      <c r="C449" s="32">
        <v>4301051381</v>
      </c>
      <c r="D449" s="384">
        <v>4680115881068</v>
      </c>
      <c r="E449" s="328"/>
      <c r="F449" s="303">
        <v>1.3</v>
      </c>
      <c r="G449" s="33">
        <v>6</v>
      </c>
      <c r="H449" s="303">
        <v>7.8</v>
      </c>
      <c r="I449" s="303">
        <v>8.2799999999999994</v>
      </c>
      <c r="J449" s="33">
        <v>56</v>
      </c>
      <c r="K449" s="34" t="s">
        <v>62</v>
      </c>
      <c r="L449" s="33">
        <v>30</v>
      </c>
      <c r="M449" s="62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6"/>
      <c r="O449" s="386"/>
      <c r="P449" s="386"/>
      <c r="Q449" s="328"/>
      <c r="R449" s="35"/>
      <c r="S449" s="35"/>
      <c r="T449" s="36" t="s">
        <v>63</v>
      </c>
      <c r="U449" s="304">
        <v>0</v>
      </c>
      <c r="V449" s="305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590</v>
      </c>
      <c r="B450" s="55" t="s">
        <v>591</v>
      </c>
      <c r="C450" s="32">
        <v>4301051382</v>
      </c>
      <c r="D450" s="384">
        <v>4680115881075</v>
      </c>
      <c r="E450" s="328"/>
      <c r="F450" s="303">
        <v>0.5</v>
      </c>
      <c r="G450" s="33">
        <v>6</v>
      </c>
      <c r="H450" s="303">
        <v>3</v>
      </c>
      <c r="I450" s="303">
        <v>3.2</v>
      </c>
      <c r="J450" s="33">
        <v>156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8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89"/>
      <c r="M451" s="387" t="s">
        <v>64</v>
      </c>
      <c r="N451" s="340"/>
      <c r="O451" s="340"/>
      <c r="P451" s="340"/>
      <c r="Q451" s="340"/>
      <c r="R451" s="340"/>
      <c r="S451" s="341"/>
      <c r="T451" s="38" t="s">
        <v>65</v>
      </c>
      <c r="U451" s="306">
        <f>IFERROR(U449/H449,"0")+IFERROR(U450/H450,"0")</f>
        <v>0</v>
      </c>
      <c r="V451" s="306">
        <f>IFERROR(V449/H449,"0")+IFERROR(V450/H450,"0")</f>
        <v>0</v>
      </c>
      <c r="W451" s="306">
        <f>IFERROR(IF(W449="",0,W449),"0")+IFERROR(IF(W450="",0,W450),"0")</f>
        <v>0</v>
      </c>
      <c r="X451" s="307"/>
      <c r="Y451" s="307"/>
    </row>
    <row r="452" spans="1:52" x14ac:dyDescent="0.2">
      <c r="A452" s="312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63</v>
      </c>
      <c r="U452" s="306">
        <f>IFERROR(SUM(U449:U450),"0")</f>
        <v>0</v>
      </c>
      <c r="V452" s="306">
        <f>IFERROR(SUM(V449:V450),"0")</f>
        <v>0</v>
      </c>
      <c r="W452" s="38"/>
      <c r="X452" s="307"/>
      <c r="Y452" s="307"/>
    </row>
    <row r="453" spans="1:52" ht="16.5" customHeight="1" x14ac:dyDescent="0.25">
      <c r="A453" s="382" t="s">
        <v>592</v>
      </c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2"/>
      <c r="N453" s="312"/>
      <c r="O453" s="312"/>
      <c r="P453" s="312"/>
      <c r="Q453" s="312"/>
      <c r="R453" s="312"/>
      <c r="S453" s="312"/>
      <c r="T453" s="312"/>
      <c r="U453" s="312"/>
      <c r="V453" s="312"/>
      <c r="W453" s="312"/>
      <c r="X453" s="300"/>
      <c r="Y453" s="300"/>
    </row>
    <row r="454" spans="1:52" ht="14.25" customHeight="1" x14ac:dyDescent="0.25">
      <c r="A454" s="383" t="s">
        <v>59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301"/>
      <c r="Y454" s="301"/>
    </row>
    <row r="455" spans="1:52" ht="27" customHeight="1" x14ac:dyDescent="0.25">
      <c r="A455" s="55" t="s">
        <v>593</v>
      </c>
      <c r="B455" s="55" t="s">
        <v>594</v>
      </c>
      <c r="C455" s="32">
        <v>4301031156</v>
      </c>
      <c r="D455" s="384">
        <v>4680115880856</v>
      </c>
      <c r="E455" s="328"/>
      <c r="F455" s="303">
        <v>0.7</v>
      </c>
      <c r="G455" s="33">
        <v>6</v>
      </c>
      <c r="H455" s="303">
        <v>4.2</v>
      </c>
      <c r="I455" s="303">
        <v>4.46</v>
      </c>
      <c r="J455" s="33">
        <v>156</v>
      </c>
      <c r="K455" s="34" t="s">
        <v>62</v>
      </c>
      <c r="L455" s="33">
        <v>35</v>
      </c>
      <c r="M455" s="625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86"/>
      <c r="O455" s="386"/>
      <c r="P455" s="386"/>
      <c r="Q455" s="328"/>
      <c r="R455" s="35"/>
      <c r="S455" s="35"/>
      <c r="T455" s="36" t="s">
        <v>63</v>
      </c>
      <c r="U455" s="304">
        <v>0</v>
      </c>
      <c r="V455" s="305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6" t="s">
        <v>1</v>
      </c>
    </row>
    <row r="456" spans="1:52" x14ac:dyDescent="0.2">
      <c r="A456" s="388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89"/>
      <c r="M456" s="387" t="s">
        <v>64</v>
      </c>
      <c r="N456" s="340"/>
      <c r="O456" s="340"/>
      <c r="P456" s="340"/>
      <c r="Q456" s="340"/>
      <c r="R456" s="340"/>
      <c r="S456" s="341"/>
      <c r="T456" s="38" t="s">
        <v>65</v>
      </c>
      <c r="U456" s="306">
        <f>IFERROR(U455/H455,"0")</f>
        <v>0</v>
      </c>
      <c r="V456" s="306">
        <f>IFERROR(V455/H455,"0")</f>
        <v>0</v>
      </c>
      <c r="W456" s="306">
        <f>IFERROR(IF(W455="",0,W455),"0")</f>
        <v>0</v>
      </c>
      <c r="X456" s="307"/>
      <c r="Y456" s="307"/>
    </row>
    <row r="457" spans="1:52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63</v>
      </c>
      <c r="U457" s="306">
        <f>IFERROR(SUM(U455:U455),"0")</f>
        <v>0</v>
      </c>
      <c r="V457" s="306">
        <f>IFERROR(SUM(V455:V455),"0")</f>
        <v>0</v>
      </c>
      <c r="W457" s="38"/>
      <c r="X457" s="307"/>
      <c r="Y457" s="307"/>
    </row>
    <row r="458" spans="1:52" ht="14.25" customHeight="1" x14ac:dyDescent="0.25">
      <c r="A458" s="383" t="s">
        <v>66</v>
      </c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12"/>
      <c r="N458" s="312"/>
      <c r="O458" s="312"/>
      <c r="P458" s="312"/>
      <c r="Q458" s="312"/>
      <c r="R458" s="312"/>
      <c r="S458" s="312"/>
      <c r="T458" s="312"/>
      <c r="U458" s="312"/>
      <c r="V458" s="312"/>
      <c r="W458" s="312"/>
      <c r="X458" s="301"/>
      <c r="Y458" s="301"/>
    </row>
    <row r="459" spans="1:52" ht="16.5" customHeight="1" x14ac:dyDescent="0.25">
      <c r="A459" s="55" t="s">
        <v>595</v>
      </c>
      <c r="B459" s="55" t="s">
        <v>596</v>
      </c>
      <c r="C459" s="32">
        <v>4301051310</v>
      </c>
      <c r="D459" s="384">
        <v>4680115880870</v>
      </c>
      <c r="E459" s="328"/>
      <c r="F459" s="303">
        <v>1.3</v>
      </c>
      <c r="G459" s="33">
        <v>6</v>
      </c>
      <c r="H459" s="303">
        <v>7.8</v>
      </c>
      <c r="I459" s="303">
        <v>8.3640000000000008</v>
      </c>
      <c r="J459" s="33">
        <v>56</v>
      </c>
      <c r="K459" s="34" t="s">
        <v>124</v>
      </c>
      <c r="L459" s="33">
        <v>40</v>
      </c>
      <c r="M459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86"/>
      <c r="O459" s="386"/>
      <c r="P459" s="386"/>
      <c r="Q459" s="328"/>
      <c r="R459" s="35"/>
      <c r="S459" s="35"/>
      <c r="T459" s="36" t="s">
        <v>63</v>
      </c>
      <c r="U459" s="304">
        <v>150</v>
      </c>
      <c r="V459" s="305">
        <f>IFERROR(IF(U459="",0,CEILING((U459/$H459),1)*$H459),"")</f>
        <v>156</v>
      </c>
      <c r="W459" s="37">
        <f>IFERROR(IF(V459=0,"",ROUNDUP(V459/H459,0)*0.02175),"")</f>
        <v>0.43499999999999994</v>
      </c>
      <c r="X459" s="57"/>
      <c r="Y459" s="58"/>
      <c r="AC459" s="59"/>
      <c r="AZ459" s="297" t="s">
        <v>1</v>
      </c>
    </row>
    <row r="460" spans="1:52" x14ac:dyDescent="0.2">
      <c r="A460" s="388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89"/>
      <c r="M460" s="387" t="s">
        <v>64</v>
      </c>
      <c r="N460" s="340"/>
      <c r="O460" s="340"/>
      <c r="P460" s="340"/>
      <c r="Q460" s="340"/>
      <c r="R460" s="340"/>
      <c r="S460" s="341"/>
      <c r="T460" s="38" t="s">
        <v>65</v>
      </c>
      <c r="U460" s="306">
        <f>IFERROR(U459/H459,"0")</f>
        <v>19.23076923076923</v>
      </c>
      <c r="V460" s="306">
        <f>IFERROR(V459/H459,"0")</f>
        <v>20</v>
      </c>
      <c r="W460" s="306">
        <f>IFERROR(IF(W459="",0,W459),"0")</f>
        <v>0.43499999999999994</v>
      </c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89"/>
      <c r="M461" s="387" t="s">
        <v>64</v>
      </c>
      <c r="N461" s="340"/>
      <c r="O461" s="340"/>
      <c r="P461" s="340"/>
      <c r="Q461" s="340"/>
      <c r="R461" s="340"/>
      <c r="S461" s="341"/>
      <c r="T461" s="38" t="s">
        <v>63</v>
      </c>
      <c r="U461" s="306">
        <f>IFERROR(SUM(U459:U459),"0")</f>
        <v>150</v>
      </c>
      <c r="V461" s="306">
        <f>IFERROR(SUM(V459:V459),"0")</f>
        <v>156</v>
      </c>
      <c r="W461" s="38"/>
      <c r="X461" s="307"/>
      <c r="Y461" s="307"/>
    </row>
    <row r="462" spans="1:52" ht="15" customHeight="1" x14ac:dyDescent="0.2">
      <c r="A462" s="628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597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17398.900000000001</v>
      </c>
      <c r="V462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17512.38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598</v>
      </c>
      <c r="N463" s="314"/>
      <c r="O463" s="314"/>
      <c r="P463" s="314"/>
      <c r="Q463" s="314"/>
      <c r="R463" s="314"/>
      <c r="S463" s="315"/>
      <c r="T463" s="38" t="s">
        <v>63</v>
      </c>
      <c r="U463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18578.444681788191</v>
      </c>
      <c r="V463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18699.07</v>
      </c>
      <c r="W463" s="38"/>
      <c r="X463" s="307"/>
      <c r="Y463" s="307"/>
    </row>
    <row r="464" spans="1:52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599</v>
      </c>
      <c r="N464" s="314"/>
      <c r="O464" s="314"/>
      <c r="P464" s="314"/>
      <c r="Q464" s="314"/>
      <c r="R464" s="314"/>
      <c r="S464" s="315"/>
      <c r="T464" s="38" t="s">
        <v>600</v>
      </c>
      <c r="U464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35</v>
      </c>
      <c r="V464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35</v>
      </c>
      <c r="W464" s="38"/>
      <c r="X464" s="307"/>
      <c r="Y464" s="307"/>
    </row>
    <row r="465" spans="1:28" x14ac:dyDescent="0.2">
      <c r="A465" s="312"/>
      <c r="B465" s="312"/>
      <c r="C465" s="312"/>
      <c r="D465" s="312"/>
      <c r="E465" s="312"/>
      <c r="F465" s="312"/>
      <c r="G465" s="312"/>
      <c r="H465" s="312"/>
      <c r="I465" s="312"/>
      <c r="J465" s="312"/>
      <c r="K465" s="312"/>
      <c r="L465" s="323"/>
      <c r="M465" s="627" t="s">
        <v>601</v>
      </c>
      <c r="N465" s="314"/>
      <c r="O465" s="314"/>
      <c r="P465" s="314"/>
      <c r="Q465" s="314"/>
      <c r="R465" s="314"/>
      <c r="S465" s="315"/>
      <c r="T465" s="38" t="s">
        <v>63</v>
      </c>
      <c r="U465" s="306">
        <f>GrossWeightTotal+PalletQtyTotal*25</f>
        <v>19453.444681788191</v>
      </c>
      <c r="V465" s="306">
        <f>GrossWeightTotalR+PalletQtyTotalR*25</f>
        <v>19574.07</v>
      </c>
      <c r="W465" s="38"/>
      <c r="X465" s="307"/>
      <c r="Y465" s="307"/>
    </row>
    <row r="466" spans="1:28" x14ac:dyDescent="0.2">
      <c r="A466" s="312"/>
      <c r="B466" s="312"/>
      <c r="C466" s="312"/>
      <c r="D466" s="312"/>
      <c r="E466" s="312"/>
      <c r="F466" s="312"/>
      <c r="G466" s="312"/>
      <c r="H466" s="312"/>
      <c r="I466" s="312"/>
      <c r="J466" s="312"/>
      <c r="K466" s="312"/>
      <c r="L466" s="323"/>
      <c r="M466" s="627" t="s">
        <v>602</v>
      </c>
      <c r="N466" s="314"/>
      <c r="O466" s="314"/>
      <c r="P466" s="314"/>
      <c r="Q466" s="314"/>
      <c r="R466" s="314"/>
      <c r="S466" s="315"/>
      <c r="T466" s="38" t="s">
        <v>600</v>
      </c>
      <c r="U466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4088.9557358775746</v>
      </c>
      <c r="V466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4111</v>
      </c>
      <c r="W466" s="38"/>
      <c r="X466" s="307"/>
      <c r="Y466" s="307"/>
    </row>
    <row r="467" spans="1:28" ht="14.25" customHeight="1" x14ac:dyDescent="0.2">
      <c r="A467" s="312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23"/>
      <c r="M467" s="627" t="s">
        <v>603</v>
      </c>
      <c r="N467" s="314"/>
      <c r="O467" s="314"/>
      <c r="P467" s="314"/>
      <c r="Q467" s="314"/>
      <c r="R467" s="314"/>
      <c r="S467" s="315"/>
      <c r="T467" s="40" t="s">
        <v>604</v>
      </c>
      <c r="U467" s="38"/>
      <c r="V467" s="38"/>
      <c r="W467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39.530639999999991</v>
      </c>
      <c r="X467" s="307"/>
      <c r="Y467" s="307"/>
    </row>
    <row r="468" spans="1:28" ht="13.5" customHeight="1" thickBot="1" x14ac:dyDescent="0.25"/>
    <row r="469" spans="1:28" ht="27" customHeight="1" thickTop="1" thickBot="1" x14ac:dyDescent="0.25">
      <c r="A469" s="41" t="s">
        <v>605</v>
      </c>
      <c r="B469" s="302" t="s">
        <v>58</v>
      </c>
      <c r="C469" s="629" t="s">
        <v>91</v>
      </c>
      <c r="D469" s="630"/>
      <c r="E469" s="630"/>
      <c r="F469" s="631"/>
      <c r="G469" s="629" t="s">
        <v>220</v>
      </c>
      <c r="H469" s="630"/>
      <c r="I469" s="630"/>
      <c r="J469" s="630"/>
      <c r="K469" s="630"/>
      <c r="L469" s="631"/>
      <c r="M469" s="629" t="s">
        <v>409</v>
      </c>
      <c r="N469" s="631"/>
      <c r="O469" s="629" t="s">
        <v>456</v>
      </c>
      <c r="P469" s="631"/>
      <c r="Q469" s="302" t="s">
        <v>534</v>
      </c>
      <c r="R469" s="629" t="s">
        <v>576</v>
      </c>
      <c r="S469" s="631"/>
      <c r="T469" s="1"/>
      <c r="Y469" s="53"/>
      <c r="AB469" s="1"/>
    </row>
    <row r="470" spans="1:28" ht="14.25" customHeight="1" thickTop="1" x14ac:dyDescent="0.2">
      <c r="A470" s="632" t="s">
        <v>606</v>
      </c>
      <c r="B470" s="629" t="s">
        <v>58</v>
      </c>
      <c r="C470" s="629" t="s">
        <v>92</v>
      </c>
      <c r="D470" s="629" t="s">
        <v>99</v>
      </c>
      <c r="E470" s="629" t="s">
        <v>91</v>
      </c>
      <c r="F470" s="629" t="s">
        <v>211</v>
      </c>
      <c r="G470" s="629" t="s">
        <v>221</v>
      </c>
      <c r="H470" s="629" t="s">
        <v>228</v>
      </c>
      <c r="I470" s="629" t="s">
        <v>245</v>
      </c>
      <c r="J470" s="629" t="s">
        <v>302</v>
      </c>
      <c r="K470" s="629" t="s">
        <v>378</v>
      </c>
      <c r="L470" s="629" t="s">
        <v>396</v>
      </c>
      <c r="M470" s="629" t="s">
        <v>410</v>
      </c>
      <c r="N470" s="629" t="s">
        <v>433</v>
      </c>
      <c r="O470" s="629" t="s">
        <v>457</v>
      </c>
      <c r="P470" s="629" t="s">
        <v>510</v>
      </c>
      <c r="Q470" s="629" t="s">
        <v>534</v>
      </c>
      <c r="R470" s="629" t="s">
        <v>577</v>
      </c>
      <c r="S470" s="629" t="s">
        <v>592</v>
      </c>
      <c r="T470" s="1"/>
      <c r="Y470" s="53"/>
      <c r="AB470" s="1"/>
    </row>
    <row r="471" spans="1:28" ht="13.5" customHeight="1" thickBot="1" x14ac:dyDescent="0.25">
      <c r="A471" s="633"/>
      <c r="B471" s="634"/>
      <c r="C471" s="634"/>
      <c r="D471" s="634"/>
      <c r="E471" s="634"/>
      <c r="F471" s="634"/>
      <c r="G471" s="634"/>
      <c r="H471" s="634"/>
      <c r="I471" s="634"/>
      <c r="J471" s="634"/>
      <c r="K471" s="634"/>
      <c r="L471" s="634"/>
      <c r="M471" s="634"/>
      <c r="N471" s="634"/>
      <c r="O471" s="634"/>
      <c r="P471" s="634"/>
      <c r="Q471" s="634"/>
      <c r="R471" s="634"/>
      <c r="S471" s="634"/>
      <c r="T471" s="1"/>
      <c r="Y471" s="53"/>
      <c r="AB471" s="1"/>
    </row>
    <row r="472" spans="1:28" ht="18" customHeight="1" thickTop="1" thickBot="1" x14ac:dyDescent="0.25">
      <c r="A472" s="41" t="s">
        <v>607</v>
      </c>
      <c r="B472" s="47">
        <f>IFERROR(V22*1,"0")+IFERROR(V26*1,"0")+IFERROR(V27*1,"0")+IFERROR(V28*1,"0")+IFERROR(V29*1,"0")+IFERROR(V30*1,"0")+IFERROR(V31*1,"0")+IFERROR(V35*1,"0")+IFERROR(V36*1,"0")+IFERROR(V40*1,"0")</f>
        <v>0</v>
      </c>
      <c r="C472" s="47">
        <f>IFERROR(V46*1,"0")+IFERROR(V47*1,"0")</f>
        <v>0</v>
      </c>
      <c r="D472" s="47">
        <f>IFERROR(V52*1,"0")+IFERROR(V53*1,"0")+IFERROR(V54*1,"0")</f>
        <v>1722.6</v>
      </c>
      <c r="E472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2299.5</v>
      </c>
      <c r="F472" s="47">
        <f>IFERROR(V119*1,"0")+IFERROR(V120*1,"0")+IFERROR(V121*1,"0")+IFERROR(V122*1,"0")</f>
        <v>1582.2</v>
      </c>
      <c r="G472" s="47">
        <f>IFERROR(V128*1,"0")+IFERROR(V129*1,"0")+IFERROR(V130*1,"0")</f>
        <v>0</v>
      </c>
      <c r="H472" s="47">
        <f>IFERROR(V135*1,"0")+IFERROR(V136*1,"0")+IFERROR(V137*1,"0")+IFERROR(V138*1,"0")+IFERROR(V139*1,"0")+IFERROR(V140*1,"0")+IFERROR(V141*1,"0")+IFERROR(V142*1,"0")</f>
        <v>417.9</v>
      </c>
      <c r="I472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1204.3999999999996</v>
      </c>
      <c r="J472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605.70000000000005</v>
      </c>
      <c r="K472" s="47">
        <f>IFERROR(V248*1,"0")+IFERROR(V249*1,"0")+IFERROR(V250*1,"0")+IFERROR(V251*1,"0")+IFERROR(V252*1,"0")+IFERROR(V253*1,"0")+IFERROR(V254*1,"0")+IFERROR(V258*1,"0")+IFERROR(V259*1,"0")</f>
        <v>0</v>
      </c>
      <c r="L472" s="47">
        <f>IFERROR(V264*1,"0")+IFERROR(V268*1,"0")+IFERROR(V269*1,"0")+IFERROR(V270*1,"0")+IFERROR(V274*1,"0")+IFERROR(V278*1,"0")</f>
        <v>2559.48</v>
      </c>
      <c r="M472" s="47">
        <f>IFERROR(V284*1,"0")+IFERROR(V285*1,"0")+IFERROR(V286*1,"0")+IFERROR(V287*1,"0")+IFERROR(V288*1,"0")+IFERROR(V289*1,"0")+IFERROR(V290*1,"0")+IFERROR(V291*1,"0")+IFERROR(V295*1,"0")+IFERROR(V296*1,"0")+IFERROR(V300*1,"0")+IFERROR(V304*1,"0")</f>
        <v>4391.3999999999996</v>
      </c>
      <c r="N472" s="47">
        <f>IFERROR(V309*1,"0")+IFERROR(V310*1,"0")+IFERROR(V311*1,"0")+IFERROR(V312*1,"0")+IFERROR(V316*1,"0")+IFERROR(V317*1,"0")+IFERROR(V321*1,"0")+IFERROR(V322*1,"0")+IFERROR(V323*1,"0")+IFERROR(V324*1,"0")+IFERROR(V328*1,"0")</f>
        <v>9.6</v>
      </c>
      <c r="O472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1019.8200000000002</v>
      </c>
      <c r="P472" s="47">
        <f>IFERROR(V377*1,"0")+IFERROR(V378*1,"0")+IFERROR(V382*1,"0")+IFERROR(V383*1,"0")+IFERROR(V384*1,"0")+IFERROR(V385*1,"0")+IFERROR(V386*1,"0")+IFERROR(V387*1,"0")+IFERROR(V388*1,"0")+IFERROR(V392*1,"0")+IFERROR(V396*1,"0")</f>
        <v>396.1</v>
      </c>
      <c r="Q472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1147.6800000000003</v>
      </c>
      <c r="R472" s="47">
        <f>IFERROR(V435*1,"0")+IFERROR(V436*1,"0")+IFERROR(V440*1,"0")+IFERROR(V441*1,"0")+IFERROR(V445*1,"0")+IFERROR(V449*1,"0")+IFERROR(V450*1,"0")</f>
        <v>0</v>
      </c>
      <c r="S472" s="47">
        <f>IFERROR(V455*1,"0")+IFERROR(V459*1,"0")</f>
        <v>156</v>
      </c>
      <c r="T472" s="1"/>
      <c r="Y472" s="53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467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9" spans="2:8" x14ac:dyDescent="0.2">
      <c r="B9" s="48" t="s">
        <v>615</v>
      </c>
      <c r="C9" s="48" t="s">
        <v>610</v>
      </c>
      <c r="D9" s="48"/>
      <c r="E9" s="48"/>
    </row>
    <row r="11" spans="2:8" x14ac:dyDescent="0.2">
      <c r="B11" s="48" t="s">
        <v>616</v>
      </c>
      <c r="C11" s="48" t="s">
        <v>613</v>
      </c>
      <c r="D11" s="48"/>
      <c r="E11" s="48"/>
    </row>
    <row r="13" spans="2:8" x14ac:dyDescent="0.2">
      <c r="B13" s="48" t="s">
        <v>617</v>
      </c>
      <c r="C13" s="48"/>
      <c r="D13" s="48"/>
      <c r="E13" s="48"/>
    </row>
    <row r="14" spans="2:8" x14ac:dyDescent="0.2">
      <c r="B14" s="48" t="s">
        <v>618</v>
      </c>
      <c r="C14" s="48"/>
      <c r="D14" s="48"/>
      <c r="E14" s="48"/>
    </row>
    <row r="15" spans="2:8" x14ac:dyDescent="0.2">
      <c r="B15" s="48" t="s">
        <v>619</v>
      </c>
      <c r="C15" s="48"/>
      <c r="D15" s="48"/>
      <c r="E15" s="48"/>
    </row>
    <row r="16" spans="2:8" x14ac:dyDescent="0.2">
      <c r="B16" s="48" t="s">
        <v>620</v>
      </c>
      <c r="C16" s="48"/>
      <c r="D16" s="48"/>
      <c r="E16" s="48"/>
    </row>
    <row r="17" spans="2:5" x14ac:dyDescent="0.2">
      <c r="B17" s="48" t="s">
        <v>621</v>
      </c>
      <c r="C17" s="48"/>
      <c r="D17" s="48"/>
      <c r="E17" s="48"/>
    </row>
    <row r="18" spans="2:5" x14ac:dyDescent="0.2">
      <c r="B18" s="48" t="s">
        <v>622</v>
      </c>
      <c r="C18" s="48"/>
      <c r="D18" s="48"/>
      <c r="E18" s="48"/>
    </row>
    <row r="19" spans="2:5" x14ac:dyDescent="0.2">
      <c r="B19" s="48" t="s">
        <v>623</v>
      </c>
      <c r="C19" s="48"/>
      <c r="D19" s="48"/>
      <c r="E19" s="48"/>
    </row>
    <row r="20" spans="2:5" x14ac:dyDescent="0.2">
      <c r="B20" s="48" t="s">
        <v>624</v>
      </c>
      <c r="C20" s="48"/>
      <c r="D20" s="48"/>
      <c r="E20" s="48"/>
    </row>
    <row r="21" spans="2:5" x14ac:dyDescent="0.2">
      <c r="B21" s="48" t="s">
        <v>625</v>
      </c>
      <c r="C21" s="48"/>
      <c r="D21" s="48"/>
      <c r="E21" s="48"/>
    </row>
    <row r="22" spans="2:5" x14ac:dyDescent="0.2">
      <c r="B22" s="48" t="s">
        <v>626</v>
      </c>
      <c r="C22" s="48"/>
      <c r="D22" s="48"/>
      <c r="E22" s="48"/>
    </row>
    <row r="23" spans="2:5" x14ac:dyDescent="0.2">
      <c r="B23" s="48" t="s">
        <v>627</v>
      </c>
      <c r="C23" s="48"/>
      <c r="D23" s="48"/>
      <c r="E23" s="48"/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2023-09-20T10:53:35Z</dcterms:modified>
</cp:coreProperties>
</file>