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6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58" i="1"/>
  <c r="U457" i="1"/>
  <c r="V456" i="1"/>
  <c r="S469" i="1" s="1"/>
  <c r="M456" i="1"/>
  <c r="U453" i="1"/>
  <c r="U452" i="1"/>
  <c r="W451" i="1"/>
  <c r="V451" i="1"/>
  <c r="M451" i="1"/>
  <c r="V450" i="1"/>
  <c r="V452" i="1" s="1"/>
  <c r="M450" i="1"/>
  <c r="U448" i="1"/>
  <c r="U447" i="1"/>
  <c r="V446" i="1"/>
  <c r="V448" i="1" s="1"/>
  <c r="M446" i="1"/>
  <c r="W445" i="1"/>
  <c r="V445" i="1"/>
  <c r="V447" i="1" s="1"/>
  <c r="M445" i="1"/>
  <c r="U443" i="1"/>
  <c r="U442" i="1"/>
  <c r="W441" i="1"/>
  <c r="V441" i="1"/>
  <c r="M441" i="1"/>
  <c r="V440" i="1"/>
  <c r="V442" i="1" s="1"/>
  <c r="M440" i="1"/>
  <c r="U438" i="1"/>
  <c r="U437" i="1"/>
  <c r="V436" i="1"/>
  <c r="V438" i="1" s="1"/>
  <c r="M436" i="1"/>
  <c r="W435" i="1"/>
  <c r="V435" i="1"/>
  <c r="R469" i="1" s="1"/>
  <c r="M435" i="1"/>
  <c r="U431" i="1"/>
  <c r="U430" i="1"/>
  <c r="W429" i="1"/>
  <c r="V429" i="1"/>
  <c r="M429" i="1"/>
  <c r="V428" i="1"/>
  <c r="V430" i="1" s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W420" i="1"/>
  <c r="V420" i="1"/>
  <c r="M420" i="1"/>
  <c r="V419" i="1"/>
  <c r="V426" i="1" s="1"/>
  <c r="M419" i="1"/>
  <c r="U417" i="1"/>
  <c r="U416" i="1"/>
  <c r="V415" i="1"/>
  <c r="V417" i="1" s="1"/>
  <c r="M415" i="1"/>
  <c r="W414" i="1"/>
  <c r="V414" i="1"/>
  <c r="V416" i="1" s="1"/>
  <c r="M414" i="1"/>
  <c r="U412" i="1"/>
  <c r="U411" i="1"/>
  <c r="W410" i="1"/>
  <c r="V410" i="1"/>
  <c r="M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W404" i="1"/>
  <c r="V404" i="1"/>
  <c r="M404" i="1"/>
  <c r="V403" i="1"/>
  <c r="V411" i="1" s="1"/>
  <c r="M403" i="1"/>
  <c r="W402" i="1"/>
  <c r="V402" i="1"/>
  <c r="Q469" i="1" s="1"/>
  <c r="M402" i="1"/>
  <c r="U398" i="1"/>
  <c r="V397" i="1"/>
  <c r="U397" i="1"/>
  <c r="W396" i="1"/>
  <c r="W397" i="1" s="1"/>
  <c r="V396" i="1"/>
  <c r="V398" i="1" s="1"/>
  <c r="M396" i="1"/>
  <c r="U394" i="1"/>
  <c r="V393" i="1"/>
  <c r="U393" i="1"/>
  <c r="W392" i="1"/>
  <c r="W393" i="1" s="1"/>
  <c r="V392" i="1"/>
  <c r="V394" i="1" s="1"/>
  <c r="M392" i="1"/>
  <c r="U390" i="1"/>
  <c r="U389" i="1"/>
  <c r="W388" i="1"/>
  <c r="V388" i="1"/>
  <c r="M388" i="1"/>
  <c r="V387" i="1"/>
  <c r="W387" i="1" s="1"/>
  <c r="M387" i="1"/>
  <c r="W386" i="1"/>
  <c r="V386" i="1"/>
  <c r="M386" i="1"/>
  <c r="V385" i="1"/>
  <c r="W385" i="1" s="1"/>
  <c r="V384" i="1"/>
  <c r="W384" i="1" s="1"/>
  <c r="M384" i="1"/>
  <c r="W383" i="1"/>
  <c r="V383" i="1"/>
  <c r="M383" i="1"/>
  <c r="V382" i="1"/>
  <c r="V389" i="1" s="1"/>
  <c r="M382" i="1"/>
  <c r="U380" i="1"/>
  <c r="U379" i="1"/>
  <c r="V378" i="1"/>
  <c r="V380" i="1" s="1"/>
  <c r="M378" i="1"/>
  <c r="W377" i="1"/>
  <c r="V377" i="1"/>
  <c r="P469" i="1" s="1"/>
  <c r="M377" i="1"/>
  <c r="U374" i="1"/>
  <c r="V373" i="1"/>
  <c r="U373" i="1"/>
  <c r="W372" i="1"/>
  <c r="W373" i="1" s="1"/>
  <c r="V372" i="1"/>
  <c r="V374" i="1" s="1"/>
  <c r="U370" i="1"/>
  <c r="U369" i="1"/>
  <c r="V368" i="1"/>
  <c r="W368" i="1" s="1"/>
  <c r="M368" i="1"/>
  <c r="W367" i="1"/>
  <c r="V367" i="1"/>
  <c r="M367" i="1"/>
  <c r="V366" i="1"/>
  <c r="V370" i="1" s="1"/>
  <c r="M366" i="1"/>
  <c r="U364" i="1"/>
  <c r="U363" i="1"/>
  <c r="V362" i="1"/>
  <c r="V364" i="1" s="1"/>
  <c r="M362" i="1"/>
  <c r="U360" i="1"/>
  <c r="U359" i="1"/>
  <c r="V358" i="1"/>
  <c r="W358" i="1" s="1"/>
  <c r="M358" i="1"/>
  <c r="W357" i="1"/>
  <c r="V357" i="1"/>
  <c r="M357" i="1"/>
  <c r="V356" i="1"/>
  <c r="V360" i="1" s="1"/>
  <c r="M356" i="1"/>
  <c r="W355" i="1"/>
  <c r="V355" i="1"/>
  <c r="V359" i="1" s="1"/>
  <c r="M355" i="1"/>
  <c r="U353" i="1"/>
  <c r="U352" i="1"/>
  <c r="W351" i="1"/>
  <c r="V351" i="1"/>
  <c r="W350" i="1"/>
  <c r="V350" i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V341" i="1"/>
  <c r="W341" i="1" s="1"/>
  <c r="M341" i="1"/>
  <c r="W340" i="1"/>
  <c r="V340" i="1"/>
  <c r="M340" i="1"/>
  <c r="V339" i="1"/>
  <c r="V352" i="1" s="1"/>
  <c r="M339" i="1"/>
  <c r="U337" i="1"/>
  <c r="U336" i="1"/>
  <c r="V335" i="1"/>
  <c r="V337" i="1" s="1"/>
  <c r="M335" i="1"/>
  <c r="W334" i="1"/>
  <c r="V334" i="1"/>
  <c r="O469" i="1" s="1"/>
  <c r="M334" i="1"/>
  <c r="U330" i="1"/>
  <c r="V329" i="1"/>
  <c r="U329" i="1"/>
  <c r="W328" i="1"/>
  <c r="W329" i="1" s="1"/>
  <c r="V328" i="1"/>
  <c r="V330" i="1" s="1"/>
  <c r="M328" i="1"/>
  <c r="U326" i="1"/>
  <c r="U325" i="1"/>
  <c r="W324" i="1"/>
  <c r="V324" i="1"/>
  <c r="M324" i="1"/>
  <c r="V323" i="1"/>
  <c r="W323" i="1" s="1"/>
  <c r="M323" i="1"/>
  <c r="W322" i="1"/>
  <c r="V322" i="1"/>
  <c r="M322" i="1"/>
  <c r="V321" i="1"/>
  <c r="M321" i="1"/>
  <c r="U319" i="1"/>
  <c r="U318" i="1"/>
  <c r="V317" i="1"/>
  <c r="W317" i="1" s="1"/>
  <c r="M317" i="1"/>
  <c r="W316" i="1"/>
  <c r="W318" i="1" s="1"/>
  <c r="V316" i="1"/>
  <c r="V318" i="1" s="1"/>
  <c r="M316" i="1"/>
  <c r="U314" i="1"/>
  <c r="U313" i="1"/>
  <c r="V312" i="1"/>
  <c r="W312" i="1" s="1"/>
  <c r="M312" i="1"/>
  <c r="W311" i="1"/>
  <c r="V311" i="1"/>
  <c r="M311" i="1"/>
  <c r="V310" i="1"/>
  <c r="W310" i="1" s="1"/>
  <c r="M310" i="1"/>
  <c r="W309" i="1"/>
  <c r="V309" i="1"/>
  <c r="M309" i="1"/>
  <c r="U306" i="1"/>
  <c r="V305" i="1"/>
  <c r="U305" i="1"/>
  <c r="W304" i="1"/>
  <c r="W305" i="1" s="1"/>
  <c r="V304" i="1"/>
  <c r="V306" i="1" s="1"/>
  <c r="M304" i="1"/>
  <c r="U302" i="1"/>
  <c r="V301" i="1"/>
  <c r="U301" i="1"/>
  <c r="W300" i="1"/>
  <c r="W301" i="1" s="1"/>
  <c r="V300" i="1"/>
  <c r="V302" i="1" s="1"/>
  <c r="M300" i="1"/>
  <c r="U298" i="1"/>
  <c r="U297" i="1"/>
  <c r="W296" i="1"/>
  <c r="V296" i="1"/>
  <c r="M296" i="1"/>
  <c r="V295" i="1"/>
  <c r="V298" i="1" s="1"/>
  <c r="M295" i="1"/>
  <c r="U293" i="1"/>
  <c r="U292" i="1"/>
  <c r="V291" i="1"/>
  <c r="W291" i="1" s="1"/>
  <c r="M291" i="1"/>
  <c r="W290" i="1"/>
  <c r="V290" i="1"/>
  <c r="M290" i="1"/>
  <c r="V289" i="1"/>
  <c r="W289" i="1" s="1"/>
  <c r="V288" i="1"/>
  <c r="W288" i="1" s="1"/>
  <c r="M288" i="1"/>
  <c r="W287" i="1"/>
  <c r="V287" i="1"/>
  <c r="M287" i="1"/>
  <c r="V286" i="1"/>
  <c r="W286" i="1" s="1"/>
  <c r="M286" i="1"/>
  <c r="W285" i="1"/>
  <c r="V285" i="1"/>
  <c r="M285" i="1"/>
  <c r="V284" i="1"/>
  <c r="M284" i="1"/>
  <c r="U280" i="1"/>
  <c r="U279" i="1"/>
  <c r="V278" i="1"/>
  <c r="V279" i="1" s="1"/>
  <c r="M278" i="1"/>
  <c r="U276" i="1"/>
  <c r="U275" i="1"/>
  <c r="V274" i="1"/>
  <c r="V275" i="1" s="1"/>
  <c r="M274" i="1"/>
  <c r="U272" i="1"/>
  <c r="U271" i="1"/>
  <c r="V270" i="1"/>
  <c r="W270" i="1" s="1"/>
  <c r="M270" i="1"/>
  <c r="W269" i="1"/>
  <c r="V269" i="1"/>
  <c r="M269" i="1"/>
  <c r="V268" i="1"/>
  <c r="V271" i="1" s="1"/>
  <c r="M268" i="1"/>
  <c r="U266" i="1"/>
  <c r="U265" i="1"/>
  <c r="V264" i="1"/>
  <c r="L469" i="1" s="1"/>
  <c r="M264" i="1"/>
  <c r="U261" i="1"/>
  <c r="U260" i="1"/>
  <c r="V259" i="1"/>
  <c r="W259" i="1" s="1"/>
  <c r="M259" i="1"/>
  <c r="W258" i="1"/>
  <c r="W260" i="1" s="1"/>
  <c r="V258" i="1"/>
  <c r="V260" i="1" s="1"/>
  <c r="M258" i="1"/>
  <c r="U256" i="1"/>
  <c r="U255" i="1"/>
  <c r="W254" i="1"/>
  <c r="V254" i="1"/>
  <c r="M254" i="1"/>
  <c r="V253" i="1"/>
  <c r="W253" i="1" s="1"/>
  <c r="M253" i="1"/>
  <c r="W252" i="1"/>
  <c r="V252" i="1"/>
  <c r="M252" i="1"/>
  <c r="V251" i="1"/>
  <c r="W251" i="1" s="1"/>
  <c r="M251" i="1"/>
  <c r="W250" i="1"/>
  <c r="V250" i="1"/>
  <c r="W249" i="1"/>
  <c r="V249" i="1"/>
  <c r="M249" i="1"/>
  <c r="V248" i="1"/>
  <c r="K469" i="1" s="1"/>
  <c r="M248" i="1"/>
  <c r="U245" i="1"/>
  <c r="U244" i="1"/>
  <c r="V243" i="1"/>
  <c r="W243" i="1" s="1"/>
  <c r="M243" i="1"/>
  <c r="W242" i="1"/>
  <c r="V242" i="1"/>
  <c r="M242" i="1"/>
  <c r="V241" i="1"/>
  <c r="M241" i="1"/>
  <c r="U239" i="1"/>
  <c r="U238" i="1"/>
  <c r="V237" i="1"/>
  <c r="W237" i="1" s="1"/>
  <c r="M237" i="1"/>
  <c r="W236" i="1"/>
  <c r="V236" i="1"/>
  <c r="W235" i="1"/>
  <c r="W238" i="1" s="1"/>
  <c r="V235" i="1"/>
  <c r="V238" i="1" s="1"/>
  <c r="U233" i="1"/>
  <c r="U232" i="1"/>
  <c r="V231" i="1"/>
  <c r="W231" i="1" s="1"/>
  <c r="M231" i="1"/>
  <c r="W230" i="1"/>
  <c r="V230" i="1"/>
  <c r="M230" i="1"/>
  <c r="V229" i="1"/>
  <c r="W229" i="1" s="1"/>
  <c r="M229" i="1"/>
  <c r="W228" i="1"/>
  <c r="W232" i="1" s="1"/>
  <c r="V228" i="1"/>
  <c r="V232" i="1" s="1"/>
  <c r="M228" i="1"/>
  <c r="U226" i="1"/>
  <c r="U225" i="1"/>
  <c r="W224" i="1"/>
  <c r="V224" i="1"/>
  <c r="M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V219" i="1"/>
  <c r="M219" i="1"/>
  <c r="U217" i="1"/>
  <c r="U216" i="1"/>
  <c r="V215" i="1"/>
  <c r="W215" i="1" s="1"/>
  <c r="M215" i="1"/>
  <c r="W214" i="1"/>
  <c r="V214" i="1"/>
  <c r="M214" i="1"/>
  <c r="V213" i="1"/>
  <c r="W213" i="1" s="1"/>
  <c r="M213" i="1"/>
  <c r="W212" i="1"/>
  <c r="W216" i="1" s="1"/>
  <c r="V212" i="1"/>
  <c r="M212" i="1"/>
  <c r="U210" i="1"/>
  <c r="V209" i="1"/>
  <c r="U209" i="1"/>
  <c r="W208" i="1"/>
  <c r="W209" i="1" s="1"/>
  <c r="V208" i="1"/>
  <c r="V210" i="1" s="1"/>
  <c r="M208" i="1"/>
  <c r="U206" i="1"/>
  <c r="U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W191" i="1" s="1"/>
  <c r="M191" i="1"/>
  <c r="W190" i="1"/>
  <c r="V190" i="1"/>
  <c r="M190" i="1"/>
  <c r="U187" i="1"/>
  <c r="U186" i="1"/>
  <c r="W185" i="1"/>
  <c r="V185" i="1"/>
  <c r="M185" i="1"/>
  <c r="V184" i="1"/>
  <c r="V186" i="1" s="1"/>
  <c r="M184" i="1"/>
  <c r="U182" i="1"/>
  <c r="U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W164" i="1"/>
  <c r="W181" i="1" s="1"/>
  <c r="V164" i="1"/>
  <c r="V181" i="1" s="1"/>
  <c r="M164" i="1"/>
  <c r="U162" i="1"/>
  <c r="U161" i="1"/>
  <c r="W160" i="1"/>
  <c r="V160" i="1"/>
  <c r="M160" i="1"/>
  <c r="V159" i="1"/>
  <c r="W159" i="1" s="1"/>
  <c r="M159" i="1"/>
  <c r="W158" i="1"/>
  <c r="V158" i="1"/>
  <c r="M158" i="1"/>
  <c r="V157" i="1"/>
  <c r="M157" i="1"/>
  <c r="U155" i="1"/>
  <c r="U154" i="1"/>
  <c r="V153" i="1"/>
  <c r="W153" i="1" s="1"/>
  <c r="M153" i="1"/>
  <c r="W152" i="1"/>
  <c r="W154" i="1" s="1"/>
  <c r="V152" i="1"/>
  <c r="V154" i="1" s="1"/>
  <c r="U150" i="1"/>
  <c r="U149" i="1"/>
  <c r="V148" i="1"/>
  <c r="W148" i="1" s="1"/>
  <c r="M148" i="1"/>
  <c r="W147" i="1"/>
  <c r="W149" i="1" s="1"/>
  <c r="V147" i="1"/>
  <c r="M147" i="1"/>
  <c r="U144" i="1"/>
  <c r="U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H469" i="1" s="1"/>
  <c r="M135" i="1"/>
  <c r="U132" i="1"/>
  <c r="U131" i="1"/>
  <c r="V130" i="1"/>
  <c r="W130" i="1" s="1"/>
  <c r="M130" i="1"/>
  <c r="V129" i="1"/>
  <c r="W129" i="1" s="1"/>
  <c r="M129" i="1"/>
  <c r="W128" i="1"/>
  <c r="W131" i="1" s="1"/>
  <c r="V128" i="1"/>
  <c r="V131" i="1" s="1"/>
  <c r="M128" i="1"/>
  <c r="U124" i="1"/>
  <c r="U123" i="1"/>
  <c r="W122" i="1"/>
  <c r="V122" i="1"/>
  <c r="M122" i="1"/>
  <c r="V121" i="1"/>
  <c r="W121" i="1" s="1"/>
  <c r="M121" i="1"/>
  <c r="W120" i="1"/>
  <c r="V120" i="1"/>
  <c r="M120" i="1"/>
  <c r="V119" i="1"/>
  <c r="F469" i="1" s="1"/>
  <c r="M119" i="1"/>
  <c r="U116" i="1"/>
  <c r="U115" i="1"/>
  <c r="V114" i="1"/>
  <c r="W114" i="1" s="1"/>
  <c r="V113" i="1"/>
  <c r="W113" i="1" s="1"/>
  <c r="M113" i="1"/>
  <c r="W112" i="1"/>
  <c r="V112" i="1"/>
  <c r="M112" i="1"/>
  <c r="V111" i="1"/>
  <c r="W111" i="1" s="1"/>
  <c r="M111" i="1"/>
  <c r="W110" i="1"/>
  <c r="V110" i="1"/>
  <c r="V115" i="1" s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W99" i="1"/>
  <c r="W107" i="1" s="1"/>
  <c r="V99" i="1"/>
  <c r="V107" i="1" s="1"/>
  <c r="U97" i="1"/>
  <c r="U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V96" i="1" s="1"/>
  <c r="M87" i="1"/>
  <c r="U85" i="1"/>
  <c r="U84" i="1"/>
  <c r="V83" i="1"/>
  <c r="W83" i="1" s="1"/>
  <c r="M83" i="1"/>
  <c r="W82" i="1"/>
  <c r="V82" i="1"/>
  <c r="M82" i="1"/>
  <c r="V81" i="1"/>
  <c r="W81" i="1" s="1"/>
  <c r="V80" i="1"/>
  <c r="W80" i="1" s="1"/>
  <c r="V79" i="1"/>
  <c r="W79" i="1" s="1"/>
  <c r="M79" i="1"/>
  <c r="W78" i="1"/>
  <c r="V78" i="1"/>
  <c r="V84" i="1" s="1"/>
  <c r="U76" i="1"/>
  <c r="U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M60" i="1"/>
  <c r="W59" i="1"/>
  <c r="W75" i="1" s="1"/>
  <c r="V59" i="1"/>
  <c r="U56" i="1"/>
  <c r="U55" i="1"/>
  <c r="V54" i="1"/>
  <c r="W54" i="1" s="1"/>
  <c r="V53" i="1"/>
  <c r="W53" i="1" s="1"/>
  <c r="M53" i="1"/>
  <c r="W52" i="1"/>
  <c r="V52" i="1"/>
  <c r="M52" i="1"/>
  <c r="U49" i="1"/>
  <c r="U48" i="1"/>
  <c r="W47" i="1"/>
  <c r="V47" i="1"/>
  <c r="M47" i="1"/>
  <c r="V46" i="1"/>
  <c r="C469" i="1" s="1"/>
  <c r="M46" i="1"/>
  <c r="U42" i="1"/>
  <c r="U41" i="1"/>
  <c r="V40" i="1"/>
  <c r="V41" i="1" s="1"/>
  <c r="M40" i="1"/>
  <c r="U38" i="1"/>
  <c r="U37" i="1"/>
  <c r="V36" i="1"/>
  <c r="W36" i="1" s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U463" i="1" s="1"/>
  <c r="V22" i="1"/>
  <c r="M22" i="1"/>
  <c r="H10" i="1"/>
  <c r="A9" i="1"/>
  <c r="F10" i="1" s="1"/>
  <c r="D7" i="1"/>
  <c r="N6" i="1"/>
  <c r="M2" i="1"/>
  <c r="M469" i="1" l="1"/>
  <c r="U462" i="1"/>
  <c r="W55" i="1"/>
  <c r="W84" i="1"/>
  <c r="W115" i="1"/>
  <c r="H9" i="1"/>
  <c r="A10" i="1"/>
  <c r="B469" i="1"/>
  <c r="V461" i="1"/>
  <c r="V460" i="1"/>
  <c r="V24" i="1"/>
  <c r="V32" i="1"/>
  <c r="V38" i="1"/>
  <c r="V42" i="1"/>
  <c r="V48" i="1"/>
  <c r="V56" i="1"/>
  <c r="V76" i="1"/>
  <c r="V85" i="1"/>
  <c r="V97" i="1"/>
  <c r="V108" i="1"/>
  <c r="V116" i="1"/>
  <c r="V123" i="1"/>
  <c r="W135" i="1"/>
  <c r="W143" i="1" s="1"/>
  <c r="V144" i="1"/>
  <c r="I469" i="1"/>
  <c r="V149" i="1"/>
  <c r="V150" i="1"/>
  <c r="V155" i="1"/>
  <c r="V162" i="1"/>
  <c r="W157" i="1"/>
  <c r="W161" i="1" s="1"/>
  <c r="V161" i="1"/>
  <c r="W205" i="1"/>
  <c r="V216" i="1"/>
  <c r="V217" i="1"/>
  <c r="V226" i="1"/>
  <c r="W219" i="1"/>
  <c r="W225" i="1" s="1"/>
  <c r="V233" i="1"/>
  <c r="V239" i="1"/>
  <c r="V244" i="1"/>
  <c r="W241" i="1"/>
  <c r="W244" i="1" s="1"/>
  <c r="V245" i="1"/>
  <c r="F9" i="1"/>
  <c r="J9" i="1"/>
  <c r="W22" i="1"/>
  <c r="W23" i="1" s="1"/>
  <c r="V23" i="1"/>
  <c r="U459" i="1"/>
  <c r="W26" i="1"/>
  <c r="W32" i="1" s="1"/>
  <c r="W40" i="1"/>
  <c r="W41" i="1" s="1"/>
  <c r="W46" i="1"/>
  <c r="W48" i="1" s="1"/>
  <c r="V49" i="1"/>
  <c r="D469" i="1"/>
  <c r="V55" i="1"/>
  <c r="E469" i="1"/>
  <c r="V75" i="1"/>
  <c r="W87" i="1"/>
  <c r="W96" i="1" s="1"/>
  <c r="W119" i="1"/>
  <c r="W123" i="1" s="1"/>
  <c r="V124" i="1"/>
  <c r="G469" i="1"/>
  <c r="V132" i="1"/>
  <c r="V143" i="1"/>
  <c r="V182" i="1"/>
  <c r="V187" i="1"/>
  <c r="W184" i="1"/>
  <c r="W186" i="1" s="1"/>
  <c r="V205" i="1"/>
  <c r="V225" i="1"/>
  <c r="V255" i="1"/>
  <c r="V261" i="1"/>
  <c r="V266" i="1"/>
  <c r="V272" i="1"/>
  <c r="V276" i="1"/>
  <c r="V280" i="1"/>
  <c r="V293" i="1"/>
  <c r="V297" i="1"/>
  <c r="W313" i="1"/>
  <c r="W416" i="1"/>
  <c r="J469" i="1"/>
  <c r="V206" i="1"/>
  <c r="W248" i="1"/>
  <c r="W255" i="1" s="1"/>
  <c r="V256" i="1"/>
  <c r="W264" i="1"/>
  <c r="W265" i="1" s="1"/>
  <c r="V265" i="1"/>
  <c r="W268" i="1"/>
  <c r="W271" i="1" s="1"/>
  <c r="W274" i="1"/>
  <c r="W275" i="1" s="1"/>
  <c r="W278" i="1"/>
  <c r="W279" i="1" s="1"/>
  <c r="W284" i="1"/>
  <c r="W292" i="1" s="1"/>
  <c r="V292" i="1"/>
  <c r="W295" i="1"/>
  <c r="W297" i="1" s="1"/>
  <c r="N469" i="1"/>
  <c r="V314" i="1"/>
  <c r="V313" i="1"/>
  <c r="V319" i="1"/>
  <c r="V326" i="1"/>
  <c r="W321" i="1"/>
  <c r="W325" i="1" s="1"/>
  <c r="V325" i="1"/>
  <c r="W335" i="1"/>
  <c r="W336" i="1" s="1"/>
  <c r="V336" i="1"/>
  <c r="W339" i="1"/>
  <c r="W352" i="1" s="1"/>
  <c r="V353" i="1"/>
  <c r="W356" i="1"/>
  <c r="W359" i="1" s="1"/>
  <c r="W362" i="1"/>
  <c r="W363" i="1" s="1"/>
  <c r="V363" i="1"/>
  <c r="W366" i="1"/>
  <c r="W369" i="1" s="1"/>
  <c r="V369" i="1"/>
  <c r="W378" i="1"/>
  <c r="W379" i="1" s="1"/>
  <c r="V379" i="1"/>
  <c r="W382" i="1"/>
  <c r="W389" i="1" s="1"/>
  <c r="V390" i="1"/>
  <c r="W403" i="1"/>
  <c r="W411" i="1" s="1"/>
  <c r="V412" i="1"/>
  <c r="W415" i="1"/>
  <c r="W419" i="1"/>
  <c r="W425" i="1" s="1"/>
  <c r="V425" i="1"/>
  <c r="W428" i="1"/>
  <c r="W430" i="1" s="1"/>
  <c r="V431" i="1"/>
  <c r="W436" i="1"/>
  <c r="W437" i="1" s="1"/>
  <c r="V437" i="1"/>
  <c r="W440" i="1"/>
  <c r="W442" i="1" s="1"/>
  <c r="V443" i="1"/>
  <c r="W446" i="1"/>
  <c r="W447" i="1" s="1"/>
  <c r="W450" i="1"/>
  <c r="W452" i="1" s="1"/>
  <c r="V453" i="1"/>
  <c r="V458" i="1"/>
  <c r="W456" i="1"/>
  <c r="W457" i="1" s="1"/>
  <c r="V457" i="1"/>
  <c r="V463" i="1" l="1"/>
  <c r="V459" i="1"/>
  <c r="W464" i="1"/>
  <c r="V462" i="1"/>
</calcChain>
</file>

<file path=xl/sharedStrings.xml><?xml version="1.0" encoding="utf-8"?>
<sst xmlns="http://schemas.openxmlformats.org/spreadsheetml/2006/main" count="1680" uniqueCount="645">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</sst>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2"/>
      <c r="O2" s="322"/>
      <c r="P2" s="322"/>
      <c r="Q2" s="322"/>
      <c r="R2" s="322"/>
      <c r="S2" s="322"/>
      <c r="T2" s="32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2"/>
      <c r="N3" s="322"/>
      <c r="O3" s="322"/>
      <c r="P3" s="322"/>
      <c r="Q3" s="322"/>
      <c r="R3" s="322"/>
      <c r="S3" s="322"/>
      <c r="T3" s="32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08" t="s">
        <v>8</v>
      </c>
      <c r="B5" s="325"/>
      <c r="C5" s="326"/>
      <c r="D5" s="629"/>
      <c r="E5" s="630"/>
      <c r="F5" s="631" t="s">
        <v>9</v>
      </c>
      <c r="G5" s="326"/>
      <c r="H5" s="629" t="s">
        <v>644</v>
      </c>
      <c r="I5" s="632"/>
      <c r="J5" s="632"/>
      <c r="K5" s="630"/>
      <c r="M5" s="25" t="s">
        <v>10</v>
      </c>
      <c r="N5" s="625">
        <v>45192</v>
      </c>
      <c r="O5" s="603"/>
      <c r="Q5" s="633" t="s">
        <v>11</v>
      </c>
      <c r="R5" s="328"/>
      <c r="S5" s="634" t="s">
        <v>12</v>
      </c>
      <c r="T5" s="603"/>
      <c r="Y5" s="52"/>
      <c r="Z5" s="52"/>
      <c r="AA5" s="52"/>
    </row>
    <row r="6" spans="1:28" s="302" customFormat="1" ht="24" customHeight="1" x14ac:dyDescent="0.2">
      <c r="A6" s="608" t="s">
        <v>13</v>
      </c>
      <c r="B6" s="325"/>
      <c r="C6" s="326"/>
      <c r="D6" s="609" t="s">
        <v>14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Суббота</v>
      </c>
      <c r="O6" s="315"/>
      <c r="Q6" s="612" t="s">
        <v>16</v>
      </c>
      <c r="R6" s="328"/>
      <c r="S6" s="613" t="s">
        <v>17</v>
      </c>
      <c r="T6" s="605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18" t="str">
        <f>IFERROR(VLOOKUP(DeliveryAddress,Table,3,0),1)</f>
        <v>2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22"/>
      <c r="R7" s="328"/>
      <c r="S7" s="614"/>
      <c r="T7" s="615"/>
      <c r="Y7" s="52"/>
      <c r="Z7" s="52"/>
      <c r="AA7" s="52"/>
    </row>
    <row r="8" spans="1:28" s="302" customFormat="1" ht="25.5" customHeight="1" x14ac:dyDescent="0.2">
      <c r="A8" s="620" t="s">
        <v>18</v>
      </c>
      <c r="B8" s="319"/>
      <c r="C8" s="320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0.41666666666666669</v>
      </c>
      <c r="O8" s="603"/>
      <c r="Q8" s="322"/>
      <c r="R8" s="328"/>
      <c r="S8" s="614"/>
      <c r="T8" s="615"/>
      <c r="Y8" s="52"/>
      <c r="Z8" s="52"/>
      <c r="AA8" s="52"/>
    </row>
    <row r="9" spans="1:28" s="302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22"/>
      <c r="R9" s="328"/>
      <c r="S9" s="616"/>
      <c r="T9" s="617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601" t="str">
        <f>IFERROR(VLOOKUP($D$10,Proxy,2,FALSE),"")</f>
        <v/>
      </c>
      <c r="I10" s="322"/>
      <c r="J10" s="322"/>
      <c r="K10" s="322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84" t="s">
        <v>28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6"/>
      <c r="M12" s="25" t="s">
        <v>29</v>
      </c>
      <c r="N12" s="606"/>
      <c r="O12" s="607"/>
      <c r="P12" s="24"/>
      <c r="R12" s="25"/>
      <c r="S12" s="589"/>
      <c r="T12" s="322"/>
      <c r="Y12" s="52"/>
      <c r="Z12" s="52"/>
      <c r="AA12" s="52"/>
    </row>
    <row r="13" spans="1:28" s="302" customFormat="1" ht="23.25" customHeight="1" x14ac:dyDescent="0.2">
      <c r="A13" s="584" t="s">
        <v>30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6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84" t="s">
        <v>32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6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87" t="s">
        <v>33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6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26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301" t="s">
        <v>56</v>
      </c>
      <c r="S18" s="301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22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299"/>
      <c r="Y20" s="299"/>
    </row>
    <row r="21" spans="1:52" ht="14.25" customHeight="1" x14ac:dyDescent="0.25">
      <c r="A21" s="332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4">
        <v>4607091389258</v>
      </c>
      <c r="E22" s="315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5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8" t="s">
        <v>64</v>
      </c>
      <c r="N23" s="319"/>
      <c r="O23" s="319"/>
      <c r="P23" s="319"/>
      <c r="Q23" s="319"/>
      <c r="R23" s="319"/>
      <c r="S23" s="320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8" t="s">
        <v>64</v>
      </c>
      <c r="N24" s="319"/>
      <c r="O24" s="319"/>
      <c r="P24" s="319"/>
      <c r="Q24" s="319"/>
      <c r="R24" s="319"/>
      <c r="S24" s="320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32" t="s">
        <v>66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4">
        <v>4607091383881</v>
      </c>
      <c r="E26" s="315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5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4">
        <v>4607091388237</v>
      </c>
      <c r="E27" s="315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5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4">
        <v>4607091383935</v>
      </c>
      <c r="E28" s="315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5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4">
        <v>4680115881853</v>
      </c>
      <c r="E29" s="315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5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4">
        <v>4607091383911</v>
      </c>
      <c r="E30" s="315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5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4">
        <v>4607091388244</v>
      </c>
      <c r="E31" s="315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5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8" t="s">
        <v>64</v>
      </c>
      <c r="N32" s="319"/>
      <c r="O32" s="319"/>
      <c r="P32" s="319"/>
      <c r="Q32" s="319"/>
      <c r="R32" s="319"/>
      <c r="S32" s="320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8" t="s">
        <v>64</v>
      </c>
      <c r="N33" s="319"/>
      <c r="O33" s="319"/>
      <c r="P33" s="319"/>
      <c r="Q33" s="319"/>
      <c r="R33" s="319"/>
      <c r="S33" s="320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32" t="s">
        <v>79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4">
        <v>4607091388503</v>
      </c>
      <c r="E35" s="315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5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4">
        <v>4680115880139</v>
      </c>
      <c r="E36" s="315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5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1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8" t="s">
        <v>64</v>
      </c>
      <c r="N37" s="319"/>
      <c r="O37" s="319"/>
      <c r="P37" s="319"/>
      <c r="Q37" s="319"/>
      <c r="R37" s="319"/>
      <c r="S37" s="320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8" t="s">
        <v>64</v>
      </c>
      <c r="N38" s="319"/>
      <c r="O38" s="319"/>
      <c r="P38" s="319"/>
      <c r="Q38" s="319"/>
      <c r="R38" s="319"/>
      <c r="S38" s="320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32" t="s">
        <v>87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4">
        <v>4607091388282</v>
      </c>
      <c r="E40" s="315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5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1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8" t="s">
        <v>64</v>
      </c>
      <c r="N41" s="319"/>
      <c r="O41" s="319"/>
      <c r="P41" s="319"/>
      <c r="Q41" s="319"/>
      <c r="R41" s="319"/>
      <c r="S41" s="320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8" t="s">
        <v>64</v>
      </c>
      <c r="N42" s="319"/>
      <c r="O42" s="319"/>
      <c r="P42" s="319"/>
      <c r="Q42" s="319"/>
      <c r="R42" s="319"/>
      <c r="S42" s="320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299"/>
      <c r="Y44" s="299"/>
    </row>
    <row r="45" spans="1:52" ht="14.25" customHeight="1" x14ac:dyDescent="0.25">
      <c r="A45" s="332" t="s">
        <v>93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4">
        <v>4680115881440</v>
      </c>
      <c r="E46" s="315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5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4">
        <v>4680115881433</v>
      </c>
      <c r="E47" s="315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5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1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8" t="s">
        <v>64</v>
      </c>
      <c r="N48" s="319"/>
      <c r="O48" s="319"/>
      <c r="P48" s="319"/>
      <c r="Q48" s="319"/>
      <c r="R48" s="319"/>
      <c r="S48" s="320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8" t="s">
        <v>64</v>
      </c>
      <c r="N49" s="319"/>
      <c r="O49" s="319"/>
      <c r="P49" s="319"/>
      <c r="Q49" s="319"/>
      <c r="R49" s="319"/>
      <c r="S49" s="320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31" t="s">
        <v>99</v>
      </c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299"/>
      <c r="Y50" s="299"/>
    </row>
    <row r="51" spans="1:52" ht="14.25" customHeight="1" x14ac:dyDescent="0.25">
      <c r="A51" s="332" t="s">
        <v>100</v>
      </c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4">
        <v>4680115881426</v>
      </c>
      <c r="E52" s="315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5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4">
        <v>4680115881419</v>
      </c>
      <c r="E53" s="315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5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4">
        <v>4680115881525</v>
      </c>
      <c r="E54" s="315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17"/>
      <c r="O54" s="317"/>
      <c r="P54" s="317"/>
      <c r="Q54" s="315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1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8" t="s">
        <v>64</v>
      </c>
      <c r="N55" s="319"/>
      <c r="O55" s="319"/>
      <c r="P55" s="319"/>
      <c r="Q55" s="319"/>
      <c r="R55" s="319"/>
      <c r="S55" s="320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8" t="s">
        <v>64</v>
      </c>
      <c r="N56" s="319"/>
      <c r="O56" s="319"/>
      <c r="P56" s="319"/>
      <c r="Q56" s="319"/>
      <c r="R56" s="319"/>
      <c r="S56" s="320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31" t="s">
        <v>91</v>
      </c>
      <c r="B57" s="322"/>
      <c r="C57" s="322"/>
      <c r="D57" s="322"/>
      <c r="E57" s="322"/>
      <c r="F57" s="322"/>
      <c r="G57" s="322"/>
      <c r="H57" s="322"/>
      <c r="I57" s="322"/>
      <c r="J57" s="322"/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299"/>
      <c r="Y57" s="299"/>
    </row>
    <row r="58" spans="1:52" ht="14.25" customHeight="1" x14ac:dyDescent="0.25">
      <c r="A58" s="332" t="s">
        <v>100</v>
      </c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4">
        <v>4607091382945</v>
      </c>
      <c r="E59" s="315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17"/>
      <c r="O59" s="317"/>
      <c r="P59" s="317"/>
      <c r="Q59" s="315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4">
        <v>4607091385670</v>
      </c>
      <c r="E60" s="315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5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4">
        <v>4680115881327</v>
      </c>
      <c r="E61" s="315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5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14">
        <v>4607091388312</v>
      </c>
      <c r="E62" s="315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5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14">
        <v>4680115882133</v>
      </c>
      <c r="E63" s="315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5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14">
        <v>4607091382952</v>
      </c>
      <c r="E64" s="315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5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14">
        <v>4680115882539</v>
      </c>
      <c r="E65" s="315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7"/>
      <c r="O65" s="317"/>
      <c r="P65" s="317"/>
      <c r="Q65" s="315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14">
        <v>4607091385687</v>
      </c>
      <c r="E66" s="315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7"/>
      <c r="O66" s="317"/>
      <c r="P66" s="317"/>
      <c r="Q66" s="315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14">
        <v>4607091384604</v>
      </c>
      <c r="E67" s="315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5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14">
        <v>4680115880283</v>
      </c>
      <c r="E68" s="315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5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14">
        <v>4680115881518</v>
      </c>
      <c r="E69" s="315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5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14">
        <v>4680115881303</v>
      </c>
      <c r="E70" s="315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5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14">
        <v>4607091388466</v>
      </c>
      <c r="E71" s="315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5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14">
        <v>4680115880269</v>
      </c>
      <c r="E72" s="315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5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14">
        <v>4680115880429</v>
      </c>
      <c r="E73" s="315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5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14">
        <v>4680115881457</v>
      </c>
      <c r="E74" s="315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5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1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8" t="s">
        <v>64</v>
      </c>
      <c r="N75" s="319"/>
      <c r="O75" s="319"/>
      <c r="P75" s="319"/>
      <c r="Q75" s="319"/>
      <c r="R75" s="319"/>
      <c r="S75" s="320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8" t="s">
        <v>64</v>
      </c>
      <c r="N76" s="319"/>
      <c r="O76" s="319"/>
      <c r="P76" s="319"/>
      <c r="Q76" s="319"/>
      <c r="R76" s="319"/>
      <c r="S76" s="320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32" t="s">
        <v>93</v>
      </c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14">
        <v>4607091384789</v>
      </c>
      <c r="E78" s="315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17"/>
      <c r="O78" s="317"/>
      <c r="P78" s="317"/>
      <c r="Q78" s="315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14">
        <v>4680115881488</v>
      </c>
      <c r="E79" s="315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17"/>
      <c r="O79" s="317"/>
      <c r="P79" s="317"/>
      <c r="Q79" s="315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14">
        <v>4607091384765</v>
      </c>
      <c r="E80" s="315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17"/>
      <c r="O80" s="317"/>
      <c r="P80" s="317"/>
      <c r="Q80" s="315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14">
        <v>4680115882775</v>
      </c>
      <c r="E81" s="315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17"/>
      <c r="O81" s="317"/>
      <c r="P81" s="317"/>
      <c r="Q81" s="315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14">
        <v>4680115880658</v>
      </c>
      <c r="E82" s="315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17"/>
      <c r="O82" s="317"/>
      <c r="P82" s="317"/>
      <c r="Q82" s="315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14">
        <v>4607091381962</v>
      </c>
      <c r="E83" s="315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17"/>
      <c r="O83" s="317"/>
      <c r="P83" s="317"/>
      <c r="Q83" s="315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1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3"/>
      <c r="M84" s="318" t="s">
        <v>64</v>
      </c>
      <c r="N84" s="319"/>
      <c r="O84" s="319"/>
      <c r="P84" s="319"/>
      <c r="Q84" s="319"/>
      <c r="R84" s="319"/>
      <c r="S84" s="320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8" t="s">
        <v>64</v>
      </c>
      <c r="N85" s="319"/>
      <c r="O85" s="319"/>
      <c r="P85" s="319"/>
      <c r="Q85" s="319"/>
      <c r="R85" s="319"/>
      <c r="S85" s="320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32" t="s">
        <v>59</v>
      </c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2"/>
      <c r="P86" s="322"/>
      <c r="Q86" s="322"/>
      <c r="R86" s="322"/>
      <c r="S86" s="322"/>
      <c r="T86" s="322"/>
      <c r="U86" s="322"/>
      <c r="V86" s="322"/>
      <c r="W86" s="32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14">
        <v>4607091387667</v>
      </c>
      <c r="E87" s="315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17"/>
      <c r="O87" s="317"/>
      <c r="P87" s="317"/>
      <c r="Q87" s="315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14">
        <v>4607091387636</v>
      </c>
      <c r="E88" s="315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17"/>
      <c r="O88" s="317"/>
      <c r="P88" s="317"/>
      <c r="Q88" s="315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14">
        <v>4607091384727</v>
      </c>
      <c r="E89" s="315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17"/>
      <c r="O89" s="317"/>
      <c r="P89" s="317"/>
      <c r="Q89" s="315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14">
        <v>4607091386745</v>
      </c>
      <c r="E90" s="315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17"/>
      <c r="O90" s="317"/>
      <c r="P90" s="317"/>
      <c r="Q90" s="315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14">
        <v>4607091382426</v>
      </c>
      <c r="E91" s="315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17"/>
      <c r="O91" s="317"/>
      <c r="P91" s="317"/>
      <c r="Q91" s="315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14">
        <v>4607091386547</v>
      </c>
      <c r="E92" s="315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17"/>
      <c r="O92" s="317"/>
      <c r="P92" s="317"/>
      <c r="Q92" s="315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14">
        <v>4607091384703</v>
      </c>
      <c r="E93" s="315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17"/>
      <c r="O93" s="317"/>
      <c r="P93" s="317"/>
      <c r="Q93" s="315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14">
        <v>4607091384734</v>
      </c>
      <c r="E94" s="315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17"/>
      <c r="O94" s="317"/>
      <c r="P94" s="317"/>
      <c r="Q94" s="315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14">
        <v>4607091382464</v>
      </c>
      <c r="E95" s="315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17"/>
      <c r="O95" s="317"/>
      <c r="P95" s="317"/>
      <c r="Q95" s="315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1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3"/>
      <c r="M96" s="318" t="s">
        <v>64</v>
      </c>
      <c r="N96" s="319"/>
      <c r="O96" s="319"/>
      <c r="P96" s="319"/>
      <c r="Q96" s="319"/>
      <c r="R96" s="319"/>
      <c r="S96" s="320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8" t="s">
        <v>64</v>
      </c>
      <c r="N97" s="319"/>
      <c r="O97" s="319"/>
      <c r="P97" s="319"/>
      <c r="Q97" s="319"/>
      <c r="R97" s="319"/>
      <c r="S97" s="320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32" t="s">
        <v>66</v>
      </c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14">
        <v>4680115882645</v>
      </c>
      <c r="E99" s="315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17"/>
      <c r="O99" s="317"/>
      <c r="P99" s="317"/>
      <c r="Q99" s="315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14">
        <v>4607091386967</v>
      </c>
      <c r="E100" s="315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17"/>
      <c r="O100" s="317"/>
      <c r="P100" s="317"/>
      <c r="Q100" s="315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14">
        <v>4607091385304</v>
      </c>
      <c r="E101" s="315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5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14">
        <v>4607091386264</v>
      </c>
      <c r="E102" s="315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5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14">
        <v>4607091385731</v>
      </c>
      <c r="E103" s="315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17"/>
      <c r="O103" s="317"/>
      <c r="P103" s="317"/>
      <c r="Q103" s="315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14">
        <v>4680115880214</v>
      </c>
      <c r="E104" s="315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17"/>
      <c r="O104" s="317"/>
      <c r="P104" s="317"/>
      <c r="Q104" s="315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14">
        <v>4680115880894</v>
      </c>
      <c r="E105" s="315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17"/>
      <c r="O105" s="317"/>
      <c r="P105" s="317"/>
      <c r="Q105" s="315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14">
        <v>4607091385427</v>
      </c>
      <c r="E106" s="315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5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1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8" t="s">
        <v>64</v>
      </c>
      <c r="N107" s="319"/>
      <c r="O107" s="319"/>
      <c r="P107" s="319"/>
      <c r="Q107" s="319"/>
      <c r="R107" s="319"/>
      <c r="S107" s="320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8" t="s">
        <v>64</v>
      </c>
      <c r="N108" s="319"/>
      <c r="O108" s="319"/>
      <c r="P108" s="319"/>
      <c r="Q108" s="319"/>
      <c r="R108" s="319"/>
      <c r="S108" s="320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32" t="s">
        <v>198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14">
        <v>4680115882652</v>
      </c>
      <c r="E110" s="315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17"/>
      <c r="O110" s="317"/>
      <c r="P110" s="317"/>
      <c r="Q110" s="315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14">
        <v>4607091383065</v>
      </c>
      <c r="E111" s="315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7"/>
      <c r="O111" s="317"/>
      <c r="P111" s="317"/>
      <c r="Q111" s="315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14">
        <v>4680115881532</v>
      </c>
      <c r="E112" s="315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7"/>
      <c r="O112" s="317"/>
      <c r="P112" s="317"/>
      <c r="Q112" s="315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14">
        <v>4680115880238</v>
      </c>
      <c r="E113" s="315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17"/>
      <c r="O113" s="317"/>
      <c r="P113" s="317"/>
      <c r="Q113" s="315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14">
        <v>4680115881464</v>
      </c>
      <c r="E114" s="315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17"/>
      <c r="O114" s="317"/>
      <c r="P114" s="317"/>
      <c r="Q114" s="315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1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8" t="s">
        <v>64</v>
      </c>
      <c r="N115" s="319"/>
      <c r="O115" s="319"/>
      <c r="P115" s="319"/>
      <c r="Q115" s="319"/>
      <c r="R115" s="319"/>
      <c r="S115" s="320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3"/>
      <c r="M116" s="318" t="s">
        <v>64</v>
      </c>
      <c r="N116" s="319"/>
      <c r="O116" s="319"/>
      <c r="P116" s="319"/>
      <c r="Q116" s="319"/>
      <c r="R116" s="319"/>
      <c r="S116" s="320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31" t="s">
        <v>211</v>
      </c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299"/>
      <c r="Y117" s="299"/>
    </row>
    <row r="118" spans="1:52" ht="14.25" customHeight="1" x14ac:dyDescent="0.25">
      <c r="A118" s="332" t="s">
        <v>66</v>
      </c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2"/>
      <c r="P118" s="322"/>
      <c r="Q118" s="322"/>
      <c r="R118" s="322"/>
      <c r="S118" s="322"/>
      <c r="T118" s="322"/>
      <c r="U118" s="322"/>
      <c r="V118" s="322"/>
      <c r="W118" s="32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14">
        <v>4607091385168</v>
      </c>
      <c r="E119" s="315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7"/>
      <c r="O119" s="317"/>
      <c r="P119" s="317"/>
      <c r="Q119" s="315"/>
      <c r="R119" s="35"/>
      <c r="S119" s="35"/>
      <c r="T119" s="36" t="s">
        <v>63</v>
      </c>
      <c r="U119" s="304">
        <v>276.13159999999999</v>
      </c>
      <c r="V119" s="305">
        <f>IFERROR(IF(U119="",0,CEILING((U119/$H119),1)*$H119),"")</f>
        <v>283.5</v>
      </c>
      <c r="W119" s="37">
        <f>IFERROR(IF(V119=0,"",ROUNDUP(V119/H119,0)*0.02175),"")</f>
        <v>0.76124999999999998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14">
        <v>4607091383256</v>
      </c>
      <c r="E120" s="315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7"/>
      <c r="O120" s="317"/>
      <c r="P120" s="317"/>
      <c r="Q120" s="315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14">
        <v>4607091385748</v>
      </c>
      <c r="E121" s="315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7"/>
      <c r="O121" s="317"/>
      <c r="P121" s="317"/>
      <c r="Q121" s="315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14">
        <v>4607091384581</v>
      </c>
      <c r="E122" s="315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7"/>
      <c r="O122" s="317"/>
      <c r="P122" s="317"/>
      <c r="Q122" s="315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1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8" t="s">
        <v>64</v>
      </c>
      <c r="N123" s="319"/>
      <c r="O123" s="319"/>
      <c r="P123" s="319"/>
      <c r="Q123" s="319"/>
      <c r="R123" s="319"/>
      <c r="S123" s="320"/>
      <c r="T123" s="38" t="s">
        <v>65</v>
      </c>
      <c r="U123" s="306">
        <f>IFERROR(U119/H119,"0")+IFERROR(U120/H120,"0")+IFERROR(U121/H121,"0")+IFERROR(U122/H122,"0")</f>
        <v>34.090320987654323</v>
      </c>
      <c r="V123" s="306">
        <f>IFERROR(V119/H119,"0")+IFERROR(V120/H120,"0")+IFERROR(V121/H121,"0")+IFERROR(V122/H122,"0")</f>
        <v>35</v>
      </c>
      <c r="W123" s="306">
        <f>IFERROR(IF(W119="",0,W119),"0")+IFERROR(IF(W120="",0,W120),"0")+IFERROR(IF(W121="",0,W121),"0")+IFERROR(IF(W122="",0,W122),"0")</f>
        <v>0.76124999999999998</v>
      </c>
      <c r="X123" s="307"/>
      <c r="Y123" s="307"/>
    </row>
    <row r="124" spans="1:52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3"/>
      <c r="M124" s="318" t="s">
        <v>64</v>
      </c>
      <c r="N124" s="319"/>
      <c r="O124" s="319"/>
      <c r="P124" s="319"/>
      <c r="Q124" s="319"/>
      <c r="R124" s="319"/>
      <c r="S124" s="320"/>
      <c r="T124" s="38" t="s">
        <v>63</v>
      </c>
      <c r="U124" s="306">
        <f>IFERROR(SUM(U119:U122),"0")</f>
        <v>276.13159999999999</v>
      </c>
      <c r="V124" s="306">
        <f>IFERROR(SUM(V119:V122),"0")</f>
        <v>283.5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299"/>
      <c r="Y126" s="299"/>
    </row>
    <row r="127" spans="1:52" ht="14.25" customHeight="1" x14ac:dyDescent="0.25">
      <c r="A127" s="332" t="s">
        <v>100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14">
        <v>4607091383423</v>
      </c>
      <c r="E128" s="315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7"/>
      <c r="O128" s="317"/>
      <c r="P128" s="317"/>
      <c r="Q128" s="315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14">
        <v>4607091381405</v>
      </c>
      <c r="E129" s="315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7"/>
      <c r="O129" s="317"/>
      <c r="P129" s="317"/>
      <c r="Q129" s="315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14">
        <v>4607091386516</v>
      </c>
      <c r="E130" s="315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7"/>
      <c r="O130" s="317"/>
      <c r="P130" s="317"/>
      <c r="Q130" s="315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1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8" t="s">
        <v>64</v>
      </c>
      <c r="N131" s="319"/>
      <c r="O131" s="319"/>
      <c r="P131" s="319"/>
      <c r="Q131" s="319"/>
      <c r="R131" s="319"/>
      <c r="S131" s="320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3"/>
      <c r="M132" s="318" t="s">
        <v>64</v>
      </c>
      <c r="N132" s="319"/>
      <c r="O132" s="319"/>
      <c r="P132" s="319"/>
      <c r="Q132" s="319"/>
      <c r="R132" s="319"/>
      <c r="S132" s="320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299"/>
      <c r="Y133" s="299"/>
    </row>
    <row r="134" spans="1:52" ht="14.25" customHeight="1" x14ac:dyDescent="0.25">
      <c r="A134" s="332" t="s">
        <v>59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14">
        <v>4680115880993</v>
      </c>
      <c r="E135" s="315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17"/>
      <c r="O135" s="317"/>
      <c r="P135" s="317"/>
      <c r="Q135" s="315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14">
        <v>4680115881761</v>
      </c>
      <c r="E136" s="315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17"/>
      <c r="O136" s="317"/>
      <c r="P136" s="317"/>
      <c r="Q136" s="315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14">
        <v>4680115881563</v>
      </c>
      <c r="E137" s="315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17"/>
      <c r="O137" s="317"/>
      <c r="P137" s="317"/>
      <c r="Q137" s="315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14">
        <v>4680115880986</v>
      </c>
      <c r="E138" s="315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17"/>
      <c r="O138" s="317"/>
      <c r="P138" s="317"/>
      <c r="Q138" s="315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14">
        <v>4680115880207</v>
      </c>
      <c r="E139" s="315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17"/>
      <c r="O139" s="317"/>
      <c r="P139" s="317"/>
      <c r="Q139" s="315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14">
        <v>4680115881785</v>
      </c>
      <c r="E140" s="315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17"/>
      <c r="O140" s="317"/>
      <c r="P140" s="317"/>
      <c r="Q140" s="315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14">
        <v>4680115881679</v>
      </c>
      <c r="E141" s="315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17"/>
      <c r="O141" s="317"/>
      <c r="P141" s="317"/>
      <c r="Q141" s="315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14">
        <v>4680115880191</v>
      </c>
      <c r="E142" s="315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17"/>
      <c r="O142" s="317"/>
      <c r="P142" s="317"/>
      <c r="Q142" s="315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1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8" t="s">
        <v>64</v>
      </c>
      <c r="N143" s="319"/>
      <c r="O143" s="319"/>
      <c r="P143" s="319"/>
      <c r="Q143" s="319"/>
      <c r="R143" s="319"/>
      <c r="S143" s="320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3"/>
      <c r="M144" s="318" t="s">
        <v>64</v>
      </c>
      <c r="N144" s="319"/>
      <c r="O144" s="319"/>
      <c r="P144" s="319"/>
      <c r="Q144" s="319"/>
      <c r="R144" s="319"/>
      <c r="S144" s="320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31" t="s">
        <v>245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299"/>
      <c r="Y145" s="299"/>
    </row>
    <row r="146" spans="1:52" ht="14.25" customHeight="1" x14ac:dyDescent="0.25">
      <c r="A146" s="332" t="s">
        <v>100</v>
      </c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14">
        <v>4680115881402</v>
      </c>
      <c r="E147" s="315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17"/>
      <c r="O147" s="317"/>
      <c r="P147" s="317"/>
      <c r="Q147" s="315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14">
        <v>4680115881396</v>
      </c>
      <c r="E148" s="315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17"/>
      <c r="O148" s="317"/>
      <c r="P148" s="317"/>
      <c r="Q148" s="315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8" t="s">
        <v>64</v>
      </c>
      <c r="N149" s="319"/>
      <c r="O149" s="319"/>
      <c r="P149" s="319"/>
      <c r="Q149" s="319"/>
      <c r="R149" s="319"/>
      <c r="S149" s="320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3"/>
      <c r="M150" s="318" t="s">
        <v>64</v>
      </c>
      <c r="N150" s="319"/>
      <c r="O150" s="319"/>
      <c r="P150" s="319"/>
      <c r="Q150" s="319"/>
      <c r="R150" s="319"/>
      <c r="S150" s="320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32" t="s">
        <v>93</v>
      </c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2"/>
      <c r="P151" s="322"/>
      <c r="Q151" s="322"/>
      <c r="R151" s="322"/>
      <c r="S151" s="322"/>
      <c r="T151" s="322"/>
      <c r="U151" s="322"/>
      <c r="V151" s="322"/>
      <c r="W151" s="32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14">
        <v>4680115882935</v>
      </c>
      <c r="E152" s="315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17"/>
      <c r="O152" s="317"/>
      <c r="P152" s="317"/>
      <c r="Q152" s="315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14">
        <v>4680115880764</v>
      </c>
      <c r="E153" s="315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17"/>
      <c r="O153" s="317"/>
      <c r="P153" s="317"/>
      <c r="Q153" s="315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1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8" t="s">
        <v>64</v>
      </c>
      <c r="N154" s="319"/>
      <c r="O154" s="319"/>
      <c r="P154" s="319"/>
      <c r="Q154" s="319"/>
      <c r="R154" s="319"/>
      <c r="S154" s="320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3"/>
      <c r="M155" s="318" t="s">
        <v>64</v>
      </c>
      <c r="N155" s="319"/>
      <c r="O155" s="319"/>
      <c r="P155" s="319"/>
      <c r="Q155" s="319"/>
      <c r="R155" s="319"/>
      <c r="S155" s="320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32" t="s">
        <v>59</v>
      </c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14">
        <v>4680115882683</v>
      </c>
      <c r="E157" s="315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17"/>
      <c r="O157" s="317"/>
      <c r="P157" s="317"/>
      <c r="Q157" s="315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14">
        <v>4680115882690</v>
      </c>
      <c r="E158" s="315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17"/>
      <c r="O158" s="317"/>
      <c r="P158" s="317"/>
      <c r="Q158" s="315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14">
        <v>4680115882669</v>
      </c>
      <c r="E159" s="315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17"/>
      <c r="O159" s="317"/>
      <c r="P159" s="317"/>
      <c r="Q159" s="315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14">
        <v>4680115882676</v>
      </c>
      <c r="E160" s="315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17"/>
      <c r="O160" s="317"/>
      <c r="P160" s="317"/>
      <c r="Q160" s="315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21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8" t="s">
        <v>64</v>
      </c>
      <c r="N161" s="319"/>
      <c r="O161" s="319"/>
      <c r="P161" s="319"/>
      <c r="Q161" s="319"/>
      <c r="R161" s="319"/>
      <c r="S161" s="320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22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3"/>
      <c r="M162" s="318" t="s">
        <v>64</v>
      </c>
      <c r="N162" s="319"/>
      <c r="O162" s="319"/>
      <c r="P162" s="319"/>
      <c r="Q162" s="319"/>
      <c r="R162" s="319"/>
      <c r="S162" s="320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32" t="s">
        <v>66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14">
        <v>4680115881556</v>
      </c>
      <c r="E164" s="315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17"/>
      <c r="O164" s="317"/>
      <c r="P164" s="317"/>
      <c r="Q164" s="315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14">
        <v>4680115880573</v>
      </c>
      <c r="E165" s="315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17"/>
      <c r="O165" s="317"/>
      <c r="P165" s="317"/>
      <c r="Q165" s="315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14">
        <v>4680115881594</v>
      </c>
      <c r="E166" s="315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7"/>
      <c r="O166" s="317"/>
      <c r="P166" s="317"/>
      <c r="Q166" s="315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14">
        <v>4680115881587</v>
      </c>
      <c r="E167" s="315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7"/>
      <c r="O167" s="317"/>
      <c r="P167" s="317"/>
      <c r="Q167" s="315"/>
      <c r="R167" s="35"/>
      <c r="S167" s="35"/>
      <c r="T167" s="36" t="s">
        <v>63</v>
      </c>
      <c r="U167" s="304">
        <v>119.9572</v>
      </c>
      <c r="V167" s="305">
        <f t="shared" si="8"/>
        <v>120</v>
      </c>
      <c r="W167" s="37">
        <f>IFERROR(IF(V167=0,"",ROUNDUP(V167/H167,0)*0.01196),"")</f>
        <v>0.35880000000000001</v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14">
        <v>4680115880962</v>
      </c>
      <c r="E168" s="315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7"/>
      <c r="O168" s="317"/>
      <c r="P168" s="317"/>
      <c r="Q168" s="315"/>
      <c r="R168" s="35"/>
      <c r="S168" s="35"/>
      <c r="T168" s="36" t="s">
        <v>63</v>
      </c>
      <c r="U168" s="304">
        <v>340.75459999999998</v>
      </c>
      <c r="V168" s="305">
        <f t="shared" si="8"/>
        <v>343.2</v>
      </c>
      <c r="W168" s="37">
        <f>IFERROR(IF(V168=0,"",ROUNDUP(V168/H168,0)*0.02175),"")</f>
        <v>0.95699999999999996</v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14">
        <v>4680115881617</v>
      </c>
      <c r="E169" s="315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7"/>
      <c r="O169" s="317"/>
      <c r="P169" s="317"/>
      <c r="Q169" s="315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14">
        <v>4680115881228</v>
      </c>
      <c r="E170" s="315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7"/>
      <c r="O170" s="317"/>
      <c r="P170" s="317"/>
      <c r="Q170" s="315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14">
        <v>4680115881037</v>
      </c>
      <c r="E171" s="315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7"/>
      <c r="O171" s="317"/>
      <c r="P171" s="317"/>
      <c r="Q171" s="315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14">
        <v>4680115881211</v>
      </c>
      <c r="E172" s="315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7"/>
      <c r="O172" s="317"/>
      <c r="P172" s="317"/>
      <c r="Q172" s="315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14">
        <v>4680115881020</v>
      </c>
      <c r="E173" s="315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7"/>
      <c r="O173" s="317"/>
      <c r="P173" s="317"/>
      <c r="Q173" s="315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14">
        <v>4680115882195</v>
      </c>
      <c r="E174" s="315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7"/>
      <c r="O174" s="317"/>
      <c r="P174" s="317"/>
      <c r="Q174" s="315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14">
        <v>4680115882607</v>
      </c>
      <c r="E175" s="315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17"/>
      <c r="O175" s="317"/>
      <c r="P175" s="317"/>
      <c r="Q175" s="315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14">
        <v>4680115880092</v>
      </c>
      <c r="E176" s="315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17"/>
      <c r="O176" s="317"/>
      <c r="P176" s="317"/>
      <c r="Q176" s="315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14">
        <v>4680115880221</v>
      </c>
      <c r="E177" s="315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17"/>
      <c r="O177" s="317"/>
      <c r="P177" s="317"/>
      <c r="Q177" s="315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14">
        <v>4680115882942</v>
      </c>
      <c r="E178" s="315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17"/>
      <c r="O178" s="317"/>
      <c r="P178" s="317"/>
      <c r="Q178" s="315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14">
        <v>4680115880504</v>
      </c>
      <c r="E179" s="315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17"/>
      <c r="O179" s="317"/>
      <c r="P179" s="317"/>
      <c r="Q179" s="315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14">
        <v>4680115882164</v>
      </c>
      <c r="E180" s="315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17"/>
      <c r="O180" s="317"/>
      <c r="P180" s="317"/>
      <c r="Q180" s="315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21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8" t="s">
        <v>64</v>
      </c>
      <c r="N181" s="319"/>
      <c r="O181" s="319"/>
      <c r="P181" s="319"/>
      <c r="Q181" s="319"/>
      <c r="R181" s="319"/>
      <c r="S181" s="320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73.675787179487173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74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1.3157999999999999</v>
      </c>
      <c r="X181" s="307"/>
      <c r="Y181" s="307"/>
    </row>
    <row r="182" spans="1:52" x14ac:dyDescent="0.2">
      <c r="A182" s="322"/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3"/>
      <c r="M182" s="318" t="s">
        <v>64</v>
      </c>
      <c r="N182" s="319"/>
      <c r="O182" s="319"/>
      <c r="P182" s="319"/>
      <c r="Q182" s="319"/>
      <c r="R182" s="319"/>
      <c r="S182" s="320"/>
      <c r="T182" s="38" t="s">
        <v>63</v>
      </c>
      <c r="U182" s="306">
        <f>IFERROR(SUM(U164:U180),"0")</f>
        <v>460.71179999999998</v>
      </c>
      <c r="V182" s="306">
        <f>IFERROR(SUM(V164:V180),"0")</f>
        <v>463.2</v>
      </c>
      <c r="W182" s="38"/>
      <c r="X182" s="307"/>
      <c r="Y182" s="307"/>
    </row>
    <row r="183" spans="1:52" ht="14.25" customHeight="1" x14ac:dyDescent="0.25">
      <c r="A183" s="332" t="s">
        <v>198</v>
      </c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14">
        <v>4680115880801</v>
      </c>
      <c r="E184" s="315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17"/>
      <c r="O184" s="317"/>
      <c r="P184" s="317"/>
      <c r="Q184" s="315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14">
        <v>4680115880818</v>
      </c>
      <c r="E185" s="315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17"/>
      <c r="O185" s="317"/>
      <c r="P185" s="317"/>
      <c r="Q185" s="315"/>
      <c r="R185" s="35"/>
      <c r="S185" s="35"/>
      <c r="T185" s="36" t="s">
        <v>63</v>
      </c>
      <c r="U185" s="304">
        <v>354</v>
      </c>
      <c r="V185" s="305">
        <f>IFERROR(IF(U185="",0,CEILING((U185/$H185),1)*$H185),"")</f>
        <v>355.2</v>
      </c>
      <c r="W185" s="37">
        <f>IFERROR(IF(V185=0,"",ROUNDUP(V185/H185,0)*0.00753),"")</f>
        <v>1.1144400000000001</v>
      </c>
      <c r="X185" s="57"/>
      <c r="Y185" s="58"/>
      <c r="AC185" s="59"/>
      <c r="AZ185" s="160" t="s">
        <v>1</v>
      </c>
    </row>
    <row r="186" spans="1:52" x14ac:dyDescent="0.2">
      <c r="A186" s="321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8" t="s">
        <v>64</v>
      </c>
      <c r="N186" s="319"/>
      <c r="O186" s="319"/>
      <c r="P186" s="319"/>
      <c r="Q186" s="319"/>
      <c r="R186" s="319"/>
      <c r="S186" s="320"/>
      <c r="T186" s="38" t="s">
        <v>65</v>
      </c>
      <c r="U186" s="306">
        <f>IFERROR(U184/H184,"0")+IFERROR(U185/H185,"0")</f>
        <v>147.5</v>
      </c>
      <c r="V186" s="306">
        <f>IFERROR(V184/H184,"0")+IFERROR(V185/H185,"0")</f>
        <v>148</v>
      </c>
      <c r="W186" s="306">
        <f>IFERROR(IF(W184="",0,W184),"0")+IFERROR(IF(W185="",0,W185),"0")</f>
        <v>1.1144400000000001</v>
      </c>
      <c r="X186" s="307"/>
      <c r="Y186" s="307"/>
    </row>
    <row r="187" spans="1:52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3"/>
      <c r="M187" s="318" t="s">
        <v>64</v>
      </c>
      <c r="N187" s="319"/>
      <c r="O187" s="319"/>
      <c r="P187" s="319"/>
      <c r="Q187" s="319"/>
      <c r="R187" s="319"/>
      <c r="S187" s="320"/>
      <c r="T187" s="38" t="s">
        <v>63</v>
      </c>
      <c r="U187" s="306">
        <f>IFERROR(SUM(U184:U185),"0")</f>
        <v>354</v>
      </c>
      <c r="V187" s="306">
        <f>IFERROR(SUM(V184:V185),"0")</f>
        <v>355.2</v>
      </c>
      <c r="W187" s="38"/>
      <c r="X187" s="307"/>
      <c r="Y187" s="307"/>
    </row>
    <row r="188" spans="1:52" ht="16.5" customHeight="1" x14ac:dyDescent="0.25">
      <c r="A188" s="331" t="s">
        <v>302</v>
      </c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22"/>
      <c r="P188" s="322"/>
      <c r="Q188" s="322"/>
      <c r="R188" s="322"/>
      <c r="S188" s="322"/>
      <c r="T188" s="322"/>
      <c r="U188" s="322"/>
      <c r="V188" s="322"/>
      <c r="W188" s="322"/>
      <c r="X188" s="299"/>
      <c r="Y188" s="299"/>
    </row>
    <row r="189" spans="1:52" ht="14.25" customHeight="1" x14ac:dyDescent="0.25">
      <c r="A189" s="332" t="s">
        <v>100</v>
      </c>
      <c r="B189" s="322"/>
      <c r="C189" s="322"/>
      <c r="D189" s="322"/>
      <c r="E189" s="322"/>
      <c r="F189" s="322"/>
      <c r="G189" s="322"/>
      <c r="H189" s="322"/>
      <c r="I189" s="322"/>
      <c r="J189" s="322"/>
      <c r="K189" s="322"/>
      <c r="L189" s="322"/>
      <c r="M189" s="322"/>
      <c r="N189" s="322"/>
      <c r="O189" s="322"/>
      <c r="P189" s="322"/>
      <c r="Q189" s="322"/>
      <c r="R189" s="322"/>
      <c r="S189" s="322"/>
      <c r="T189" s="322"/>
      <c r="U189" s="322"/>
      <c r="V189" s="322"/>
      <c r="W189" s="32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14">
        <v>4607091387445</v>
      </c>
      <c r="E190" s="315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17"/>
      <c r="O190" s="317"/>
      <c r="P190" s="317"/>
      <c r="Q190" s="315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14">
        <v>4607091386004</v>
      </c>
      <c r="E191" s="315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5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14">
        <v>4607091386004</v>
      </c>
      <c r="E192" s="315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7"/>
      <c r="O192" s="317"/>
      <c r="P192" s="317"/>
      <c r="Q192" s="315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14">
        <v>4607091386073</v>
      </c>
      <c r="E193" s="315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17"/>
      <c r="O193" s="317"/>
      <c r="P193" s="317"/>
      <c r="Q193" s="315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14">
        <v>4607091387322</v>
      </c>
      <c r="E194" s="315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5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14">
        <v>4607091387322</v>
      </c>
      <c r="E195" s="315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7"/>
      <c r="O195" s="317"/>
      <c r="P195" s="317"/>
      <c r="Q195" s="315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14">
        <v>4607091387377</v>
      </c>
      <c r="E196" s="315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17"/>
      <c r="O196" s="317"/>
      <c r="P196" s="317"/>
      <c r="Q196" s="315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14">
        <v>4607091387353</v>
      </c>
      <c r="E197" s="315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17"/>
      <c r="O197" s="317"/>
      <c r="P197" s="317"/>
      <c r="Q197" s="315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14">
        <v>4607091386011</v>
      </c>
      <c r="E198" s="315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17"/>
      <c r="O198" s="317"/>
      <c r="P198" s="317"/>
      <c r="Q198" s="315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14">
        <v>4607091387308</v>
      </c>
      <c r="E199" s="315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17"/>
      <c r="O199" s="317"/>
      <c r="P199" s="317"/>
      <c r="Q199" s="315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14">
        <v>4607091387339</v>
      </c>
      <c r="E200" s="315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17"/>
      <c r="O200" s="317"/>
      <c r="P200" s="317"/>
      <c r="Q200" s="315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14">
        <v>4680115882638</v>
      </c>
      <c r="E201" s="315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17"/>
      <c r="O201" s="317"/>
      <c r="P201" s="317"/>
      <c r="Q201" s="315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14">
        <v>4680115881938</v>
      </c>
      <c r="E202" s="315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17"/>
      <c r="O202" s="317"/>
      <c r="P202" s="317"/>
      <c r="Q202" s="315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14">
        <v>4607091387346</v>
      </c>
      <c r="E203" s="315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17"/>
      <c r="O203" s="317"/>
      <c r="P203" s="317"/>
      <c r="Q203" s="315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14">
        <v>4607091389807</v>
      </c>
      <c r="E204" s="315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17"/>
      <c r="O204" s="317"/>
      <c r="P204" s="317"/>
      <c r="Q204" s="315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1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8" t="s">
        <v>64</v>
      </c>
      <c r="N205" s="319"/>
      <c r="O205" s="319"/>
      <c r="P205" s="319"/>
      <c r="Q205" s="319"/>
      <c r="R205" s="319"/>
      <c r="S205" s="320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22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3"/>
      <c r="M206" s="318" t="s">
        <v>64</v>
      </c>
      <c r="N206" s="319"/>
      <c r="O206" s="319"/>
      <c r="P206" s="319"/>
      <c r="Q206" s="319"/>
      <c r="R206" s="319"/>
      <c r="S206" s="320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32" t="s">
        <v>93</v>
      </c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14">
        <v>4680115881914</v>
      </c>
      <c r="E208" s="315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17"/>
      <c r="O208" s="317"/>
      <c r="P208" s="317"/>
      <c r="Q208" s="315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1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8" t="s">
        <v>64</v>
      </c>
      <c r="N209" s="319"/>
      <c r="O209" s="319"/>
      <c r="P209" s="319"/>
      <c r="Q209" s="319"/>
      <c r="R209" s="319"/>
      <c r="S209" s="320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3"/>
      <c r="M210" s="318" t="s">
        <v>64</v>
      </c>
      <c r="N210" s="319"/>
      <c r="O210" s="319"/>
      <c r="P210" s="319"/>
      <c r="Q210" s="319"/>
      <c r="R210" s="319"/>
      <c r="S210" s="320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32" t="s">
        <v>59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14">
        <v>4607091387193</v>
      </c>
      <c r="E212" s="315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17"/>
      <c r="O212" s="317"/>
      <c r="P212" s="317"/>
      <c r="Q212" s="315"/>
      <c r="R212" s="35"/>
      <c r="S212" s="35"/>
      <c r="T212" s="36" t="s">
        <v>63</v>
      </c>
      <c r="U212" s="304">
        <v>321.74520000000001</v>
      </c>
      <c r="V212" s="305">
        <f>IFERROR(IF(U212="",0,CEILING((U212/$H212),1)*$H212),"")</f>
        <v>323.40000000000003</v>
      </c>
      <c r="W212" s="37">
        <f>IFERROR(IF(V212=0,"",ROUNDUP(V212/H212,0)*0.00753),"")</f>
        <v>0.57981000000000005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14">
        <v>4607091387230</v>
      </c>
      <c r="E213" s="315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17"/>
      <c r="O213" s="317"/>
      <c r="P213" s="317"/>
      <c r="Q213" s="315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14">
        <v>4607091387285</v>
      </c>
      <c r="E214" s="315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17"/>
      <c r="O214" s="317"/>
      <c r="P214" s="317"/>
      <c r="Q214" s="315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14">
        <v>4607091389845</v>
      </c>
      <c r="E215" s="315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17"/>
      <c r="O215" s="317"/>
      <c r="P215" s="317"/>
      <c r="Q215" s="315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21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8" t="s">
        <v>64</v>
      </c>
      <c r="N216" s="319"/>
      <c r="O216" s="319"/>
      <c r="P216" s="319"/>
      <c r="Q216" s="319"/>
      <c r="R216" s="319"/>
      <c r="S216" s="320"/>
      <c r="T216" s="38" t="s">
        <v>65</v>
      </c>
      <c r="U216" s="306">
        <f>IFERROR(U212/H212,"0")+IFERROR(U213/H213,"0")+IFERROR(U214/H214,"0")+IFERROR(U215/H215,"0")</f>
        <v>76.605999999999995</v>
      </c>
      <c r="V216" s="306">
        <f>IFERROR(V212/H212,"0")+IFERROR(V213/H213,"0")+IFERROR(V214/H214,"0")+IFERROR(V215/H215,"0")</f>
        <v>77</v>
      </c>
      <c r="W216" s="306">
        <f>IFERROR(IF(W212="",0,W212),"0")+IFERROR(IF(W213="",0,W213),"0")+IFERROR(IF(W214="",0,W214),"0")+IFERROR(IF(W215="",0,W215),"0")</f>
        <v>0.57981000000000005</v>
      </c>
      <c r="X216" s="307"/>
      <c r="Y216" s="307"/>
    </row>
    <row r="217" spans="1:52" x14ac:dyDescent="0.2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3"/>
      <c r="M217" s="318" t="s">
        <v>64</v>
      </c>
      <c r="N217" s="319"/>
      <c r="O217" s="319"/>
      <c r="P217" s="319"/>
      <c r="Q217" s="319"/>
      <c r="R217" s="319"/>
      <c r="S217" s="320"/>
      <c r="T217" s="38" t="s">
        <v>63</v>
      </c>
      <c r="U217" s="306">
        <f>IFERROR(SUM(U212:U215),"0")</f>
        <v>321.74520000000001</v>
      </c>
      <c r="V217" s="306">
        <f>IFERROR(SUM(V212:V215),"0")</f>
        <v>323.40000000000003</v>
      </c>
      <c r="W217" s="38"/>
      <c r="X217" s="307"/>
      <c r="Y217" s="307"/>
    </row>
    <row r="218" spans="1:52" ht="14.25" customHeight="1" x14ac:dyDescent="0.25">
      <c r="A218" s="332" t="s">
        <v>66</v>
      </c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2"/>
      <c r="N218" s="322"/>
      <c r="O218" s="322"/>
      <c r="P218" s="322"/>
      <c r="Q218" s="322"/>
      <c r="R218" s="322"/>
      <c r="S218" s="322"/>
      <c r="T218" s="322"/>
      <c r="U218" s="322"/>
      <c r="V218" s="322"/>
      <c r="W218" s="32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14">
        <v>4607091387766</v>
      </c>
      <c r="E219" s="315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17"/>
      <c r="O219" s="317"/>
      <c r="P219" s="317"/>
      <c r="Q219" s="315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14">
        <v>4607091387957</v>
      </c>
      <c r="E220" s="315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17"/>
      <c r="O220" s="317"/>
      <c r="P220" s="317"/>
      <c r="Q220" s="315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14">
        <v>4607091387964</v>
      </c>
      <c r="E221" s="315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17"/>
      <c r="O221" s="317"/>
      <c r="P221" s="317"/>
      <c r="Q221" s="315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14">
        <v>4607091381672</v>
      </c>
      <c r="E222" s="315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17"/>
      <c r="O222" s="317"/>
      <c r="P222" s="317"/>
      <c r="Q222" s="315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14">
        <v>4607091387537</v>
      </c>
      <c r="E223" s="315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17"/>
      <c r="O223" s="317"/>
      <c r="P223" s="317"/>
      <c r="Q223" s="315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14">
        <v>4607091387513</v>
      </c>
      <c r="E224" s="315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17"/>
      <c r="O224" s="317"/>
      <c r="P224" s="317"/>
      <c r="Q224" s="315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8" t="s">
        <v>64</v>
      </c>
      <c r="N225" s="319"/>
      <c r="O225" s="319"/>
      <c r="P225" s="319"/>
      <c r="Q225" s="319"/>
      <c r="R225" s="319"/>
      <c r="S225" s="320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3"/>
      <c r="M226" s="318" t="s">
        <v>64</v>
      </c>
      <c r="N226" s="319"/>
      <c r="O226" s="319"/>
      <c r="P226" s="319"/>
      <c r="Q226" s="319"/>
      <c r="R226" s="319"/>
      <c r="S226" s="320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32" t="s">
        <v>198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14">
        <v>4607091380880</v>
      </c>
      <c r="E228" s="315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17"/>
      <c r="O228" s="317"/>
      <c r="P228" s="317"/>
      <c r="Q228" s="315"/>
      <c r="R228" s="35"/>
      <c r="S228" s="35"/>
      <c r="T228" s="36" t="s">
        <v>63</v>
      </c>
      <c r="U228" s="304">
        <v>757.10400000000004</v>
      </c>
      <c r="V228" s="305">
        <f>IFERROR(IF(U228="",0,CEILING((U228/$H228),1)*$H228),"")</f>
        <v>764.4</v>
      </c>
      <c r="W228" s="37">
        <f>IFERROR(IF(V228=0,"",ROUNDUP(V228/H228,0)*0.02175),"")</f>
        <v>1.97925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14">
        <v>4607091384482</v>
      </c>
      <c r="E229" s="315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17"/>
      <c r="O229" s="317"/>
      <c r="P229" s="317"/>
      <c r="Q229" s="315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14">
        <v>4607091380897</v>
      </c>
      <c r="E230" s="315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17"/>
      <c r="O230" s="317"/>
      <c r="P230" s="317"/>
      <c r="Q230" s="315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14">
        <v>4680115880368</v>
      </c>
      <c r="E231" s="315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17"/>
      <c r="O231" s="317"/>
      <c r="P231" s="317"/>
      <c r="Q231" s="315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8" t="s">
        <v>64</v>
      </c>
      <c r="N232" s="319"/>
      <c r="O232" s="319"/>
      <c r="P232" s="319"/>
      <c r="Q232" s="319"/>
      <c r="R232" s="319"/>
      <c r="S232" s="320"/>
      <c r="T232" s="38" t="s">
        <v>65</v>
      </c>
      <c r="U232" s="306">
        <f>IFERROR(U228/H228,"0")+IFERROR(U229/H229,"0")+IFERROR(U230/H230,"0")+IFERROR(U231/H231,"0")</f>
        <v>90.131428571428572</v>
      </c>
      <c r="V232" s="306">
        <f>IFERROR(V228/H228,"0")+IFERROR(V229/H229,"0")+IFERROR(V230/H230,"0")+IFERROR(V231/H231,"0")</f>
        <v>91</v>
      </c>
      <c r="W232" s="306">
        <f>IFERROR(IF(W228="",0,W228),"0")+IFERROR(IF(W229="",0,W229),"0")+IFERROR(IF(W230="",0,W230),"0")+IFERROR(IF(W231="",0,W231),"0")</f>
        <v>1.97925</v>
      </c>
      <c r="X232" s="307"/>
      <c r="Y232" s="307"/>
    </row>
    <row r="233" spans="1:52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3"/>
      <c r="M233" s="318" t="s">
        <v>64</v>
      </c>
      <c r="N233" s="319"/>
      <c r="O233" s="319"/>
      <c r="P233" s="319"/>
      <c r="Q233" s="319"/>
      <c r="R233" s="319"/>
      <c r="S233" s="320"/>
      <c r="T233" s="38" t="s">
        <v>63</v>
      </c>
      <c r="U233" s="306">
        <f>IFERROR(SUM(U228:U231),"0")</f>
        <v>757.10400000000004</v>
      </c>
      <c r="V233" s="306">
        <f>IFERROR(SUM(V228:V231),"0")</f>
        <v>764.4</v>
      </c>
      <c r="W233" s="38"/>
      <c r="X233" s="307"/>
      <c r="Y233" s="307"/>
    </row>
    <row r="234" spans="1:52" ht="14.25" customHeight="1" x14ac:dyDescent="0.25">
      <c r="A234" s="332" t="s">
        <v>79</v>
      </c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14">
        <v>4607091388374</v>
      </c>
      <c r="E235" s="315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17"/>
      <c r="O235" s="317"/>
      <c r="P235" s="317"/>
      <c r="Q235" s="315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14">
        <v>4607091388381</v>
      </c>
      <c r="E236" s="315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17"/>
      <c r="O236" s="317"/>
      <c r="P236" s="317"/>
      <c r="Q236" s="315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14">
        <v>4607091388404</v>
      </c>
      <c r="E237" s="315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17"/>
      <c r="O237" s="317"/>
      <c r="P237" s="317"/>
      <c r="Q237" s="315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8" t="s">
        <v>64</v>
      </c>
      <c r="N238" s="319"/>
      <c r="O238" s="319"/>
      <c r="P238" s="319"/>
      <c r="Q238" s="319"/>
      <c r="R238" s="319"/>
      <c r="S238" s="320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3"/>
      <c r="M239" s="318" t="s">
        <v>64</v>
      </c>
      <c r="N239" s="319"/>
      <c r="O239" s="319"/>
      <c r="P239" s="319"/>
      <c r="Q239" s="319"/>
      <c r="R239" s="319"/>
      <c r="S239" s="320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32" t="s">
        <v>370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14">
        <v>4680115881808</v>
      </c>
      <c r="E241" s="315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17"/>
      <c r="O241" s="317"/>
      <c r="P241" s="317"/>
      <c r="Q241" s="315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14">
        <v>4680115881822</v>
      </c>
      <c r="E242" s="315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17"/>
      <c r="O242" s="317"/>
      <c r="P242" s="317"/>
      <c r="Q242" s="315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14">
        <v>4680115880016</v>
      </c>
      <c r="E243" s="315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17"/>
      <c r="O243" s="317"/>
      <c r="P243" s="317"/>
      <c r="Q243" s="315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21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8" t="s">
        <v>64</v>
      </c>
      <c r="N244" s="319"/>
      <c r="O244" s="319"/>
      <c r="P244" s="319"/>
      <c r="Q244" s="319"/>
      <c r="R244" s="319"/>
      <c r="S244" s="320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3"/>
      <c r="M245" s="318" t="s">
        <v>64</v>
      </c>
      <c r="N245" s="319"/>
      <c r="O245" s="319"/>
      <c r="P245" s="319"/>
      <c r="Q245" s="319"/>
      <c r="R245" s="319"/>
      <c r="S245" s="320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31" t="s">
        <v>378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299"/>
      <c r="Y246" s="299"/>
    </row>
    <row r="247" spans="1:52" ht="14.25" customHeight="1" x14ac:dyDescent="0.25">
      <c r="A247" s="332" t="s">
        <v>100</v>
      </c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14">
        <v>4607091387421</v>
      </c>
      <c r="E248" s="315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5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14">
        <v>4607091387421</v>
      </c>
      <c r="E249" s="315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7"/>
      <c r="O249" s="317"/>
      <c r="P249" s="317"/>
      <c r="Q249" s="315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14">
        <v>4607091387452</v>
      </c>
      <c r="E250" s="315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431" t="s">
        <v>384</v>
      </c>
      <c r="N250" s="317"/>
      <c r="O250" s="317"/>
      <c r="P250" s="317"/>
      <c r="Q250" s="315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14">
        <v>4607091387452</v>
      </c>
      <c r="E251" s="315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4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17"/>
      <c r="O251" s="317"/>
      <c r="P251" s="317"/>
      <c r="Q251" s="315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14">
        <v>4607091385984</v>
      </c>
      <c r="E252" s="315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17"/>
      <c r="O252" s="317"/>
      <c r="P252" s="317"/>
      <c r="Q252" s="315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14">
        <v>4607091387438</v>
      </c>
      <c r="E253" s="315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17"/>
      <c r="O253" s="317"/>
      <c r="P253" s="317"/>
      <c r="Q253" s="315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14">
        <v>4607091387469</v>
      </c>
      <c r="E254" s="315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17"/>
      <c r="O254" s="317"/>
      <c r="P254" s="317"/>
      <c r="Q254" s="315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8" t="s">
        <v>64</v>
      </c>
      <c r="N255" s="319"/>
      <c r="O255" s="319"/>
      <c r="P255" s="319"/>
      <c r="Q255" s="319"/>
      <c r="R255" s="319"/>
      <c r="S255" s="320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3"/>
      <c r="M256" s="318" t="s">
        <v>64</v>
      </c>
      <c r="N256" s="319"/>
      <c r="O256" s="319"/>
      <c r="P256" s="319"/>
      <c r="Q256" s="319"/>
      <c r="R256" s="319"/>
      <c r="S256" s="320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32" t="s">
        <v>59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14">
        <v>4607091387292</v>
      </c>
      <c r="E258" s="315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17"/>
      <c r="O258" s="317"/>
      <c r="P258" s="317"/>
      <c r="Q258" s="315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14">
        <v>4607091387315</v>
      </c>
      <c r="E259" s="315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17"/>
      <c r="O259" s="317"/>
      <c r="P259" s="317"/>
      <c r="Q259" s="315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1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8" t="s">
        <v>64</v>
      </c>
      <c r="N260" s="319"/>
      <c r="O260" s="319"/>
      <c r="P260" s="319"/>
      <c r="Q260" s="319"/>
      <c r="R260" s="319"/>
      <c r="S260" s="320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3"/>
      <c r="M261" s="318" t="s">
        <v>64</v>
      </c>
      <c r="N261" s="319"/>
      <c r="O261" s="319"/>
      <c r="P261" s="319"/>
      <c r="Q261" s="319"/>
      <c r="R261" s="319"/>
      <c r="S261" s="320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2"/>
      <c r="P262" s="322"/>
      <c r="Q262" s="322"/>
      <c r="R262" s="322"/>
      <c r="S262" s="322"/>
      <c r="T262" s="322"/>
      <c r="U262" s="322"/>
      <c r="V262" s="322"/>
      <c r="W262" s="322"/>
      <c r="X262" s="299"/>
      <c r="Y262" s="299"/>
    </row>
    <row r="263" spans="1:52" ht="14.25" customHeight="1" x14ac:dyDescent="0.25">
      <c r="A263" s="332" t="s">
        <v>59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14">
        <v>4607091383836</v>
      </c>
      <c r="E264" s="315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5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1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8" t="s">
        <v>64</v>
      </c>
      <c r="N265" s="319"/>
      <c r="O265" s="319"/>
      <c r="P265" s="319"/>
      <c r="Q265" s="319"/>
      <c r="R265" s="319"/>
      <c r="S265" s="320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8" t="s">
        <v>64</v>
      </c>
      <c r="N266" s="319"/>
      <c r="O266" s="319"/>
      <c r="P266" s="319"/>
      <c r="Q266" s="319"/>
      <c r="R266" s="319"/>
      <c r="S266" s="320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32" t="s">
        <v>66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14">
        <v>4607091387919</v>
      </c>
      <c r="E268" s="315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5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14">
        <v>4607091383942</v>
      </c>
      <c r="E269" s="315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5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14">
        <v>4607091383959</v>
      </c>
      <c r="E270" s="315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5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1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8" t="s">
        <v>64</v>
      </c>
      <c r="N271" s="319"/>
      <c r="O271" s="319"/>
      <c r="P271" s="319"/>
      <c r="Q271" s="319"/>
      <c r="R271" s="319"/>
      <c r="S271" s="320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8" t="s">
        <v>64</v>
      </c>
      <c r="N272" s="319"/>
      <c r="O272" s="319"/>
      <c r="P272" s="319"/>
      <c r="Q272" s="319"/>
      <c r="R272" s="319"/>
      <c r="S272" s="320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32" t="s">
        <v>198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14">
        <v>4607091388831</v>
      </c>
      <c r="E274" s="315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5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1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8" t="s">
        <v>64</v>
      </c>
      <c r="N275" s="319"/>
      <c r="O275" s="319"/>
      <c r="P275" s="319"/>
      <c r="Q275" s="319"/>
      <c r="R275" s="319"/>
      <c r="S275" s="320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8" t="s">
        <v>64</v>
      </c>
      <c r="N276" s="319"/>
      <c r="O276" s="319"/>
      <c r="P276" s="319"/>
      <c r="Q276" s="319"/>
      <c r="R276" s="319"/>
      <c r="S276" s="320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32" t="s">
        <v>79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14">
        <v>4607091383102</v>
      </c>
      <c r="E278" s="315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5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8" t="s">
        <v>64</v>
      </c>
      <c r="N279" s="319"/>
      <c r="O279" s="319"/>
      <c r="P279" s="319"/>
      <c r="Q279" s="319"/>
      <c r="R279" s="319"/>
      <c r="S279" s="320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8" t="s">
        <v>64</v>
      </c>
      <c r="N280" s="319"/>
      <c r="O280" s="319"/>
      <c r="P280" s="319"/>
      <c r="Q280" s="319"/>
      <c r="R280" s="319"/>
      <c r="S280" s="320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22"/>
      <c r="C282" s="322"/>
      <c r="D282" s="322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299"/>
      <c r="Y282" s="299"/>
    </row>
    <row r="283" spans="1:52" ht="14.25" customHeight="1" x14ac:dyDescent="0.25">
      <c r="A283" s="332" t="s">
        <v>100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14">
        <v>4607091383997</v>
      </c>
      <c r="E284" s="315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5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14">
        <v>4607091383997</v>
      </c>
      <c r="E285" s="315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5"/>
      <c r="R285" s="35"/>
      <c r="S285" s="35"/>
      <c r="T285" s="36" t="s">
        <v>63</v>
      </c>
      <c r="U285" s="304">
        <v>1362.375400000001</v>
      </c>
      <c r="V285" s="305">
        <f t="shared" si="14"/>
        <v>1365</v>
      </c>
      <c r="W285" s="37">
        <f>IFERROR(IF(V285=0,"",ROUNDUP(V285/H285,0)*0.02175),"")</f>
        <v>1.97925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14">
        <v>4607091384130</v>
      </c>
      <c r="E286" s="315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5"/>
      <c r="R286" s="35"/>
      <c r="S286" s="35"/>
      <c r="T286" s="36" t="s">
        <v>63</v>
      </c>
      <c r="U286" s="304">
        <v>3900</v>
      </c>
      <c r="V286" s="305">
        <f t="shared" si="14"/>
        <v>3900</v>
      </c>
      <c r="W286" s="37">
        <f>IFERROR(IF(V286=0,"",ROUNDUP(V286/H286,0)*0.02175),"")</f>
        <v>5.6549999999999994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14">
        <v>4607091384130</v>
      </c>
      <c r="E287" s="315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5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14">
        <v>4607091384147</v>
      </c>
      <c r="E288" s="315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5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14">
        <v>4607091384147</v>
      </c>
      <c r="E289" s="315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17"/>
      <c r="O289" s="317"/>
      <c r="P289" s="317"/>
      <c r="Q289" s="315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14">
        <v>4607091384154</v>
      </c>
      <c r="E290" s="315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5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14">
        <v>4607091384161</v>
      </c>
      <c r="E291" s="315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5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1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8" t="s">
        <v>64</v>
      </c>
      <c r="N292" s="319"/>
      <c r="O292" s="319"/>
      <c r="P292" s="319"/>
      <c r="Q292" s="319"/>
      <c r="R292" s="319"/>
      <c r="S292" s="320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350.82502666666676</v>
      </c>
      <c r="V292" s="306">
        <f>IFERROR(V284/H284,"0")+IFERROR(V285/H285,"0")+IFERROR(V286/H286,"0")+IFERROR(V287/H287,"0")+IFERROR(V288/H288,"0")+IFERROR(V289/H289,"0")+IFERROR(V290/H290,"0")+IFERROR(V291/H291,"0")</f>
        <v>351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7.6342499999999998</v>
      </c>
      <c r="X292" s="307"/>
      <c r="Y292" s="307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8" t="s">
        <v>64</v>
      </c>
      <c r="N293" s="319"/>
      <c r="O293" s="319"/>
      <c r="P293" s="319"/>
      <c r="Q293" s="319"/>
      <c r="R293" s="319"/>
      <c r="S293" s="320"/>
      <c r="T293" s="38" t="s">
        <v>63</v>
      </c>
      <c r="U293" s="306">
        <f>IFERROR(SUM(U284:U291),"0")</f>
        <v>5262.3754000000008</v>
      </c>
      <c r="V293" s="306">
        <f>IFERROR(SUM(V284:V291),"0")</f>
        <v>5265</v>
      </c>
      <c r="W293" s="38"/>
      <c r="X293" s="307"/>
      <c r="Y293" s="307"/>
    </row>
    <row r="294" spans="1:52" ht="14.25" customHeight="1" x14ac:dyDescent="0.25">
      <c r="A294" s="332" t="s">
        <v>93</v>
      </c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14">
        <v>4607091383980</v>
      </c>
      <c r="E295" s="315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5"/>
      <c r="R295" s="35"/>
      <c r="S295" s="35"/>
      <c r="T295" s="36" t="s">
        <v>63</v>
      </c>
      <c r="U295" s="304">
        <v>0</v>
      </c>
      <c r="V295" s="305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14">
        <v>4607091384178</v>
      </c>
      <c r="E296" s="315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5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1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8" t="s">
        <v>64</v>
      </c>
      <c r="N297" s="319"/>
      <c r="O297" s="319"/>
      <c r="P297" s="319"/>
      <c r="Q297" s="319"/>
      <c r="R297" s="319"/>
      <c r="S297" s="320"/>
      <c r="T297" s="38" t="s">
        <v>65</v>
      </c>
      <c r="U297" s="306">
        <f>IFERROR(U295/H295,"0")+IFERROR(U296/H296,"0")</f>
        <v>0</v>
      </c>
      <c r="V297" s="306">
        <f>IFERROR(V295/H295,"0")+IFERROR(V296/H296,"0")</f>
        <v>0</v>
      </c>
      <c r="W297" s="306">
        <f>IFERROR(IF(W295="",0,W295),"0")+IFERROR(IF(W296="",0,W296),"0")</f>
        <v>0</v>
      </c>
      <c r="X297" s="307"/>
      <c r="Y297" s="307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8" t="s">
        <v>64</v>
      </c>
      <c r="N298" s="319"/>
      <c r="O298" s="319"/>
      <c r="P298" s="319"/>
      <c r="Q298" s="319"/>
      <c r="R298" s="319"/>
      <c r="S298" s="320"/>
      <c r="T298" s="38" t="s">
        <v>63</v>
      </c>
      <c r="U298" s="306">
        <f>IFERROR(SUM(U295:U296),"0")</f>
        <v>0</v>
      </c>
      <c r="V298" s="306">
        <f>IFERROR(SUM(V295:V296),"0")</f>
        <v>0</v>
      </c>
      <c r="W298" s="38"/>
      <c r="X298" s="307"/>
      <c r="Y298" s="307"/>
    </row>
    <row r="299" spans="1:52" ht="14.25" customHeight="1" x14ac:dyDescent="0.25">
      <c r="A299" s="332" t="s">
        <v>66</v>
      </c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14">
        <v>4607091384260</v>
      </c>
      <c r="E300" s="315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17"/>
      <c r="O300" s="317"/>
      <c r="P300" s="317"/>
      <c r="Q300" s="315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21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8" t="s">
        <v>64</v>
      </c>
      <c r="N301" s="319"/>
      <c r="O301" s="319"/>
      <c r="P301" s="319"/>
      <c r="Q301" s="319"/>
      <c r="R301" s="319"/>
      <c r="S301" s="320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8" t="s">
        <v>64</v>
      </c>
      <c r="N302" s="319"/>
      <c r="O302" s="319"/>
      <c r="P302" s="319"/>
      <c r="Q302" s="319"/>
      <c r="R302" s="319"/>
      <c r="S302" s="320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32" t="s">
        <v>198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14">
        <v>4607091384673</v>
      </c>
      <c r="E304" s="315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17"/>
      <c r="O304" s="317"/>
      <c r="P304" s="317"/>
      <c r="Q304" s="315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1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8" t="s">
        <v>64</v>
      </c>
      <c r="N305" s="319"/>
      <c r="O305" s="319"/>
      <c r="P305" s="319"/>
      <c r="Q305" s="319"/>
      <c r="R305" s="319"/>
      <c r="S305" s="320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8" t="s">
        <v>64</v>
      </c>
      <c r="N306" s="319"/>
      <c r="O306" s="319"/>
      <c r="P306" s="319"/>
      <c r="Q306" s="319"/>
      <c r="R306" s="319"/>
      <c r="S306" s="320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31" t="s">
        <v>433</v>
      </c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299"/>
      <c r="Y307" s="299"/>
    </row>
    <row r="308" spans="1:52" ht="14.25" customHeight="1" x14ac:dyDescent="0.25">
      <c r="A308" s="332" t="s">
        <v>100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14">
        <v>4607091384185</v>
      </c>
      <c r="E309" s="315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17"/>
      <c r="O309" s="317"/>
      <c r="P309" s="317"/>
      <c r="Q309" s="315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14">
        <v>4607091384192</v>
      </c>
      <c r="E310" s="315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17"/>
      <c r="O310" s="317"/>
      <c r="P310" s="317"/>
      <c r="Q310" s="315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14">
        <v>4680115881907</v>
      </c>
      <c r="E311" s="315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17"/>
      <c r="O311" s="317"/>
      <c r="P311" s="317"/>
      <c r="Q311" s="315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14">
        <v>4607091384680</v>
      </c>
      <c r="E312" s="315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17"/>
      <c r="O312" s="317"/>
      <c r="P312" s="317"/>
      <c r="Q312" s="315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1"/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3"/>
      <c r="M313" s="318" t="s">
        <v>64</v>
      </c>
      <c r="N313" s="319"/>
      <c r="O313" s="319"/>
      <c r="P313" s="319"/>
      <c r="Q313" s="319"/>
      <c r="R313" s="319"/>
      <c r="S313" s="320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3"/>
      <c r="M314" s="318" t="s">
        <v>64</v>
      </c>
      <c r="N314" s="319"/>
      <c r="O314" s="319"/>
      <c r="P314" s="319"/>
      <c r="Q314" s="319"/>
      <c r="R314" s="319"/>
      <c r="S314" s="320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32" t="s">
        <v>59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14">
        <v>4607091384802</v>
      </c>
      <c r="E316" s="315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17"/>
      <c r="O316" s="317"/>
      <c r="P316" s="317"/>
      <c r="Q316" s="315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14">
        <v>4607091384826</v>
      </c>
      <c r="E317" s="315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17"/>
      <c r="O317" s="317"/>
      <c r="P317" s="317"/>
      <c r="Q317" s="315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1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8" t="s">
        <v>64</v>
      </c>
      <c r="N318" s="319"/>
      <c r="O318" s="319"/>
      <c r="P318" s="319"/>
      <c r="Q318" s="319"/>
      <c r="R318" s="319"/>
      <c r="S318" s="320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3"/>
      <c r="M319" s="318" t="s">
        <v>64</v>
      </c>
      <c r="N319" s="319"/>
      <c r="O319" s="319"/>
      <c r="P319" s="319"/>
      <c r="Q319" s="319"/>
      <c r="R319" s="319"/>
      <c r="S319" s="320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32" t="s">
        <v>66</v>
      </c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2"/>
      <c r="M320" s="322"/>
      <c r="N320" s="322"/>
      <c r="O320" s="322"/>
      <c r="P320" s="322"/>
      <c r="Q320" s="322"/>
      <c r="R320" s="322"/>
      <c r="S320" s="322"/>
      <c r="T320" s="322"/>
      <c r="U320" s="322"/>
      <c r="V320" s="322"/>
      <c r="W320" s="32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14">
        <v>4607091384246</v>
      </c>
      <c r="E321" s="315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17"/>
      <c r="O321" s="317"/>
      <c r="P321" s="317"/>
      <c r="Q321" s="315"/>
      <c r="R321" s="35"/>
      <c r="S321" s="35"/>
      <c r="T321" s="36" t="s">
        <v>63</v>
      </c>
      <c r="U321" s="304">
        <v>471.4199999999999</v>
      </c>
      <c r="V321" s="305">
        <f>IFERROR(IF(U321="",0,CEILING((U321/$H321),1)*$H321),"")</f>
        <v>475.8</v>
      </c>
      <c r="W321" s="37">
        <f>IFERROR(IF(V321=0,"",ROUNDUP(V321/H321,0)*0.02175),"")</f>
        <v>1.3267499999999999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14">
        <v>4680115881976</v>
      </c>
      <c r="E322" s="315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17"/>
      <c r="O322" s="317"/>
      <c r="P322" s="317"/>
      <c r="Q322" s="315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14">
        <v>4607091384253</v>
      </c>
      <c r="E323" s="315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17"/>
      <c r="O323" s="317"/>
      <c r="P323" s="317"/>
      <c r="Q323" s="315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14">
        <v>4680115881969</v>
      </c>
      <c r="E324" s="315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17"/>
      <c r="O324" s="317"/>
      <c r="P324" s="317"/>
      <c r="Q324" s="315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21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3"/>
      <c r="M325" s="318" t="s">
        <v>64</v>
      </c>
      <c r="N325" s="319"/>
      <c r="O325" s="319"/>
      <c r="P325" s="319"/>
      <c r="Q325" s="319"/>
      <c r="R325" s="319"/>
      <c r="S325" s="320"/>
      <c r="T325" s="38" t="s">
        <v>65</v>
      </c>
      <c r="U325" s="306">
        <f>IFERROR(U321/H321,"0")+IFERROR(U322/H322,"0")+IFERROR(U323/H323,"0")+IFERROR(U324/H324,"0")</f>
        <v>60.438461538461524</v>
      </c>
      <c r="V325" s="306">
        <f>IFERROR(V321/H321,"0")+IFERROR(V322/H322,"0")+IFERROR(V323/H323,"0")+IFERROR(V324/H324,"0")</f>
        <v>61</v>
      </c>
      <c r="W325" s="306">
        <f>IFERROR(IF(W321="",0,W321),"0")+IFERROR(IF(W322="",0,W322),"0")+IFERROR(IF(W323="",0,W323),"0")+IFERROR(IF(W324="",0,W324),"0")</f>
        <v>1.3267499999999999</v>
      </c>
      <c r="X325" s="307"/>
      <c r="Y325" s="307"/>
    </row>
    <row r="326" spans="1:52" x14ac:dyDescent="0.2">
      <c r="A326" s="322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3"/>
      <c r="M326" s="318" t="s">
        <v>64</v>
      </c>
      <c r="N326" s="319"/>
      <c r="O326" s="319"/>
      <c r="P326" s="319"/>
      <c r="Q326" s="319"/>
      <c r="R326" s="319"/>
      <c r="S326" s="320"/>
      <c r="T326" s="38" t="s">
        <v>63</v>
      </c>
      <c r="U326" s="306">
        <f>IFERROR(SUM(U321:U324),"0")</f>
        <v>471.4199999999999</v>
      </c>
      <c r="V326" s="306">
        <f>IFERROR(SUM(V321:V324),"0")</f>
        <v>475.8</v>
      </c>
      <c r="W326" s="38"/>
      <c r="X326" s="307"/>
      <c r="Y326" s="307"/>
    </row>
    <row r="327" spans="1:52" ht="14.25" customHeight="1" x14ac:dyDescent="0.25">
      <c r="A327" s="332" t="s">
        <v>198</v>
      </c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2"/>
      <c r="M327" s="322"/>
      <c r="N327" s="322"/>
      <c r="O327" s="322"/>
      <c r="P327" s="322"/>
      <c r="Q327" s="322"/>
      <c r="R327" s="322"/>
      <c r="S327" s="322"/>
      <c r="T327" s="322"/>
      <c r="U327" s="322"/>
      <c r="V327" s="322"/>
      <c r="W327" s="32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14">
        <v>4607091389357</v>
      </c>
      <c r="E328" s="315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17"/>
      <c r="O328" s="317"/>
      <c r="P328" s="317"/>
      <c r="Q328" s="315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1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8" t="s">
        <v>64</v>
      </c>
      <c r="N329" s="319"/>
      <c r="O329" s="319"/>
      <c r="P329" s="319"/>
      <c r="Q329" s="319"/>
      <c r="R329" s="319"/>
      <c r="S329" s="320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8" t="s">
        <v>64</v>
      </c>
      <c r="N330" s="319"/>
      <c r="O330" s="319"/>
      <c r="P330" s="319"/>
      <c r="Q330" s="319"/>
      <c r="R330" s="319"/>
      <c r="S330" s="320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22"/>
      <c r="C332" s="322"/>
      <c r="D332" s="322"/>
      <c r="E332" s="322"/>
      <c r="F332" s="322"/>
      <c r="G332" s="322"/>
      <c r="H332" s="322"/>
      <c r="I332" s="322"/>
      <c r="J332" s="322"/>
      <c r="K332" s="322"/>
      <c r="L332" s="322"/>
      <c r="M332" s="322"/>
      <c r="N332" s="322"/>
      <c r="O332" s="322"/>
      <c r="P332" s="322"/>
      <c r="Q332" s="322"/>
      <c r="R332" s="322"/>
      <c r="S332" s="322"/>
      <c r="T332" s="322"/>
      <c r="U332" s="322"/>
      <c r="V332" s="322"/>
      <c r="W332" s="322"/>
      <c r="X332" s="299"/>
      <c r="Y332" s="299"/>
    </row>
    <row r="333" spans="1:52" ht="14.25" customHeight="1" x14ac:dyDescent="0.25">
      <c r="A333" s="332" t="s">
        <v>100</v>
      </c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14">
        <v>4607091389708</v>
      </c>
      <c r="E334" s="315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17"/>
      <c r="O334" s="317"/>
      <c r="P334" s="317"/>
      <c r="Q334" s="315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14">
        <v>4607091389692</v>
      </c>
      <c r="E335" s="315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17"/>
      <c r="O335" s="317"/>
      <c r="P335" s="317"/>
      <c r="Q335" s="315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1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3"/>
      <c r="M336" s="318" t="s">
        <v>64</v>
      </c>
      <c r="N336" s="319"/>
      <c r="O336" s="319"/>
      <c r="P336" s="319"/>
      <c r="Q336" s="319"/>
      <c r="R336" s="319"/>
      <c r="S336" s="320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3"/>
      <c r="M337" s="318" t="s">
        <v>64</v>
      </c>
      <c r="N337" s="319"/>
      <c r="O337" s="319"/>
      <c r="P337" s="319"/>
      <c r="Q337" s="319"/>
      <c r="R337" s="319"/>
      <c r="S337" s="320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32" t="s">
        <v>59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14">
        <v>4607091389753</v>
      </c>
      <c r="E339" s="315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17"/>
      <c r="O339" s="317"/>
      <c r="P339" s="317"/>
      <c r="Q339" s="315"/>
      <c r="R339" s="35"/>
      <c r="S339" s="35"/>
      <c r="T339" s="36" t="s">
        <v>63</v>
      </c>
      <c r="U339" s="304">
        <v>138.17519999999999</v>
      </c>
      <c r="V339" s="305">
        <f t="shared" ref="V339:V351" si="15">IFERROR(IF(U339="",0,CEILING((U339/$H339),1)*$H339),"")</f>
        <v>138.6</v>
      </c>
      <c r="W339" s="37">
        <f>IFERROR(IF(V339=0,"",ROUNDUP(V339/H339,0)*0.00753),"")</f>
        <v>0.24849000000000002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14">
        <v>4607091389760</v>
      </c>
      <c r="E340" s="315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17"/>
      <c r="O340" s="317"/>
      <c r="P340" s="317"/>
      <c r="Q340" s="315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14">
        <v>4607091389746</v>
      </c>
      <c r="E341" s="315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17"/>
      <c r="O341" s="317"/>
      <c r="P341" s="317"/>
      <c r="Q341" s="315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14">
        <v>4680115882928</v>
      </c>
      <c r="E342" s="315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17"/>
      <c r="O342" s="317"/>
      <c r="P342" s="317"/>
      <c r="Q342" s="315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14">
        <v>4680115883147</v>
      </c>
      <c r="E343" s="315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17"/>
      <c r="O343" s="317"/>
      <c r="P343" s="317"/>
      <c r="Q343" s="315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14">
        <v>4607091384338</v>
      </c>
      <c r="E344" s="315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17"/>
      <c r="O344" s="317"/>
      <c r="P344" s="317"/>
      <c r="Q344" s="315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14">
        <v>4680115883154</v>
      </c>
      <c r="E345" s="315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17"/>
      <c r="O345" s="317"/>
      <c r="P345" s="317"/>
      <c r="Q345" s="315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14">
        <v>4607091389524</v>
      </c>
      <c r="E346" s="315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17"/>
      <c r="O346" s="317"/>
      <c r="P346" s="317"/>
      <c r="Q346" s="315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14">
        <v>4680115883161</v>
      </c>
      <c r="E347" s="315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17"/>
      <c r="O347" s="317"/>
      <c r="P347" s="317"/>
      <c r="Q347" s="315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14">
        <v>4607091384345</v>
      </c>
      <c r="E348" s="315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17"/>
      <c r="O348" s="317"/>
      <c r="P348" s="317"/>
      <c r="Q348" s="315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14">
        <v>4680115883178</v>
      </c>
      <c r="E349" s="315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17"/>
      <c r="O349" s="317"/>
      <c r="P349" s="317"/>
      <c r="Q349" s="315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14">
        <v>4607091389531</v>
      </c>
      <c r="E350" s="315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17"/>
      <c r="O350" s="317"/>
      <c r="P350" s="317"/>
      <c r="Q350" s="315"/>
      <c r="R350" s="35"/>
      <c r="S350" s="35"/>
      <c r="T350" s="36" t="s">
        <v>63</v>
      </c>
      <c r="U350" s="304">
        <v>16.660000000000011</v>
      </c>
      <c r="V350" s="305">
        <f t="shared" si="15"/>
        <v>16.8</v>
      </c>
      <c r="W350" s="37">
        <f t="shared" si="16"/>
        <v>4.0160000000000001E-2</v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14">
        <v>4680115883185</v>
      </c>
      <c r="E351" s="315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17"/>
      <c r="O351" s="317"/>
      <c r="P351" s="317"/>
      <c r="Q351" s="315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1"/>
      <c r="B352" s="322"/>
      <c r="C352" s="322"/>
      <c r="D352" s="322"/>
      <c r="E352" s="322"/>
      <c r="F352" s="322"/>
      <c r="G352" s="322"/>
      <c r="H352" s="322"/>
      <c r="I352" s="322"/>
      <c r="J352" s="322"/>
      <c r="K352" s="322"/>
      <c r="L352" s="323"/>
      <c r="M352" s="318" t="s">
        <v>64</v>
      </c>
      <c r="N352" s="319"/>
      <c r="O352" s="319"/>
      <c r="P352" s="319"/>
      <c r="Q352" s="319"/>
      <c r="R352" s="319"/>
      <c r="S352" s="320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40.832190476190476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41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0.28865000000000002</v>
      </c>
      <c r="X352" s="307"/>
      <c r="Y352" s="307"/>
    </row>
    <row r="353" spans="1:52" x14ac:dyDescent="0.2">
      <c r="A353" s="322"/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3"/>
      <c r="M353" s="318" t="s">
        <v>64</v>
      </c>
      <c r="N353" s="319"/>
      <c r="O353" s="319"/>
      <c r="P353" s="319"/>
      <c r="Q353" s="319"/>
      <c r="R353" s="319"/>
      <c r="S353" s="320"/>
      <c r="T353" s="38" t="s">
        <v>63</v>
      </c>
      <c r="U353" s="306">
        <f>IFERROR(SUM(U339:U351),"0")</f>
        <v>154.83519999999999</v>
      </c>
      <c r="V353" s="306">
        <f>IFERROR(SUM(V339:V351),"0")</f>
        <v>155.4</v>
      </c>
      <c r="W353" s="38"/>
      <c r="X353" s="307"/>
      <c r="Y353" s="307"/>
    </row>
    <row r="354" spans="1:52" ht="14.25" customHeight="1" x14ac:dyDescent="0.25">
      <c r="A354" s="332" t="s">
        <v>66</v>
      </c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2"/>
      <c r="M354" s="322"/>
      <c r="N354" s="322"/>
      <c r="O354" s="322"/>
      <c r="P354" s="322"/>
      <c r="Q354" s="322"/>
      <c r="R354" s="322"/>
      <c r="S354" s="322"/>
      <c r="T354" s="322"/>
      <c r="U354" s="322"/>
      <c r="V354" s="322"/>
      <c r="W354" s="32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14">
        <v>4607091389685</v>
      </c>
      <c r="E355" s="315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17"/>
      <c r="O355" s="317"/>
      <c r="P355" s="317"/>
      <c r="Q355" s="315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14">
        <v>4607091389654</v>
      </c>
      <c r="E356" s="315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17"/>
      <c r="O356" s="317"/>
      <c r="P356" s="317"/>
      <c r="Q356" s="315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14">
        <v>4607091384352</v>
      </c>
      <c r="E357" s="315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17"/>
      <c r="O357" s="317"/>
      <c r="P357" s="317"/>
      <c r="Q357" s="315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14">
        <v>4607091389661</v>
      </c>
      <c r="E358" s="315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17"/>
      <c r="O358" s="317"/>
      <c r="P358" s="317"/>
      <c r="Q358" s="315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1"/>
      <c r="B359" s="322"/>
      <c r="C359" s="322"/>
      <c r="D359" s="322"/>
      <c r="E359" s="322"/>
      <c r="F359" s="322"/>
      <c r="G359" s="322"/>
      <c r="H359" s="322"/>
      <c r="I359" s="322"/>
      <c r="J359" s="322"/>
      <c r="K359" s="322"/>
      <c r="L359" s="323"/>
      <c r="M359" s="318" t="s">
        <v>64</v>
      </c>
      <c r="N359" s="319"/>
      <c r="O359" s="319"/>
      <c r="P359" s="319"/>
      <c r="Q359" s="319"/>
      <c r="R359" s="319"/>
      <c r="S359" s="320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22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3"/>
      <c r="M360" s="318" t="s">
        <v>64</v>
      </c>
      <c r="N360" s="319"/>
      <c r="O360" s="319"/>
      <c r="P360" s="319"/>
      <c r="Q360" s="319"/>
      <c r="R360" s="319"/>
      <c r="S360" s="320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32" t="s">
        <v>198</v>
      </c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2"/>
      <c r="M361" s="322"/>
      <c r="N361" s="322"/>
      <c r="O361" s="322"/>
      <c r="P361" s="322"/>
      <c r="Q361" s="322"/>
      <c r="R361" s="322"/>
      <c r="S361" s="322"/>
      <c r="T361" s="322"/>
      <c r="U361" s="322"/>
      <c r="V361" s="322"/>
      <c r="W361" s="32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14">
        <v>4680115881648</v>
      </c>
      <c r="E362" s="315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17"/>
      <c r="O362" s="317"/>
      <c r="P362" s="317"/>
      <c r="Q362" s="315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1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8" t="s">
        <v>64</v>
      </c>
      <c r="N363" s="319"/>
      <c r="O363" s="319"/>
      <c r="P363" s="319"/>
      <c r="Q363" s="319"/>
      <c r="R363" s="319"/>
      <c r="S363" s="320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8" t="s">
        <v>64</v>
      </c>
      <c r="N364" s="319"/>
      <c r="O364" s="319"/>
      <c r="P364" s="319"/>
      <c r="Q364" s="319"/>
      <c r="R364" s="319"/>
      <c r="S364" s="320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32" t="s">
        <v>79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14">
        <v>4680115883017</v>
      </c>
      <c r="E366" s="315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17"/>
      <c r="O366" s="317"/>
      <c r="P366" s="317"/>
      <c r="Q366" s="315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14">
        <v>4680115883031</v>
      </c>
      <c r="E367" s="315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17"/>
      <c r="O367" s="317"/>
      <c r="P367" s="317"/>
      <c r="Q367" s="315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14">
        <v>4680115883024</v>
      </c>
      <c r="E368" s="315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17"/>
      <c r="O368" s="317"/>
      <c r="P368" s="317"/>
      <c r="Q368" s="315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1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3"/>
      <c r="M369" s="318" t="s">
        <v>64</v>
      </c>
      <c r="N369" s="319"/>
      <c r="O369" s="319"/>
      <c r="P369" s="319"/>
      <c r="Q369" s="319"/>
      <c r="R369" s="319"/>
      <c r="S369" s="320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22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3"/>
      <c r="M370" s="318" t="s">
        <v>64</v>
      </c>
      <c r="N370" s="319"/>
      <c r="O370" s="319"/>
      <c r="P370" s="319"/>
      <c r="Q370" s="319"/>
      <c r="R370" s="319"/>
      <c r="S370" s="320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32" t="s">
        <v>506</v>
      </c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2"/>
      <c r="N371" s="322"/>
      <c r="O371" s="322"/>
      <c r="P371" s="322"/>
      <c r="Q371" s="322"/>
      <c r="R371" s="322"/>
      <c r="S371" s="322"/>
      <c r="T371" s="322"/>
      <c r="U371" s="322"/>
      <c r="V371" s="322"/>
      <c r="W371" s="32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14">
        <v>4680115882997</v>
      </c>
      <c r="E372" s="315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17"/>
      <c r="O372" s="317"/>
      <c r="P372" s="317"/>
      <c r="Q372" s="315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21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8" t="s">
        <v>64</v>
      </c>
      <c r="N373" s="319"/>
      <c r="O373" s="319"/>
      <c r="P373" s="319"/>
      <c r="Q373" s="319"/>
      <c r="R373" s="319"/>
      <c r="S373" s="320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8" t="s">
        <v>64</v>
      </c>
      <c r="N374" s="319"/>
      <c r="O374" s="319"/>
      <c r="P374" s="319"/>
      <c r="Q374" s="319"/>
      <c r="R374" s="319"/>
      <c r="S374" s="320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31" t="s">
        <v>510</v>
      </c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2"/>
      <c r="N375" s="322"/>
      <c r="O375" s="322"/>
      <c r="P375" s="322"/>
      <c r="Q375" s="322"/>
      <c r="R375" s="322"/>
      <c r="S375" s="322"/>
      <c r="T375" s="322"/>
      <c r="U375" s="322"/>
      <c r="V375" s="322"/>
      <c r="W375" s="322"/>
      <c r="X375" s="299"/>
      <c r="Y375" s="299"/>
    </row>
    <row r="376" spans="1:52" ht="14.25" customHeight="1" x14ac:dyDescent="0.25">
      <c r="A376" s="332" t="s">
        <v>93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14">
        <v>4607091389388</v>
      </c>
      <c r="E377" s="315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17"/>
      <c r="O377" s="317"/>
      <c r="P377" s="317"/>
      <c r="Q377" s="315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14">
        <v>4607091389364</v>
      </c>
      <c r="E378" s="315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17"/>
      <c r="O378" s="317"/>
      <c r="P378" s="317"/>
      <c r="Q378" s="315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1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3"/>
      <c r="M379" s="318" t="s">
        <v>64</v>
      </c>
      <c r="N379" s="319"/>
      <c r="O379" s="319"/>
      <c r="P379" s="319"/>
      <c r="Q379" s="319"/>
      <c r="R379" s="319"/>
      <c r="S379" s="320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3"/>
      <c r="M380" s="318" t="s">
        <v>64</v>
      </c>
      <c r="N380" s="319"/>
      <c r="O380" s="319"/>
      <c r="P380" s="319"/>
      <c r="Q380" s="319"/>
      <c r="R380" s="319"/>
      <c r="S380" s="320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32" t="s">
        <v>59</v>
      </c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14">
        <v>4607091389739</v>
      </c>
      <c r="E382" s="315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17"/>
      <c r="O382" s="317"/>
      <c r="P382" s="317"/>
      <c r="Q382" s="315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14">
        <v>4680115883048</v>
      </c>
      <c r="E383" s="315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17"/>
      <c r="O383" s="317"/>
      <c r="P383" s="317"/>
      <c r="Q383" s="315"/>
      <c r="R383" s="35"/>
      <c r="S383" s="35"/>
      <c r="T383" s="36" t="s">
        <v>63</v>
      </c>
      <c r="U383" s="304">
        <v>220.898</v>
      </c>
      <c r="V383" s="305">
        <f t="shared" si="17"/>
        <v>224</v>
      </c>
      <c r="W383" s="37">
        <f>IFERROR(IF(V383=0,"",ROUNDUP(V383/H383,0)*0.00937),"")</f>
        <v>0.52471999999999996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14">
        <v>4607091389425</v>
      </c>
      <c r="E384" s="315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17"/>
      <c r="O384" s="317"/>
      <c r="P384" s="317"/>
      <c r="Q384" s="315"/>
      <c r="R384" s="35"/>
      <c r="S384" s="35"/>
      <c r="T384" s="36" t="s">
        <v>63</v>
      </c>
      <c r="U384" s="304">
        <v>17.079999999999998</v>
      </c>
      <c r="V384" s="305">
        <f t="shared" si="17"/>
        <v>18.900000000000002</v>
      </c>
      <c r="W384" s="37">
        <f>IFERROR(IF(V384=0,"",ROUNDUP(V384/H384,0)*0.00502),"")</f>
        <v>4.5179999999999998E-2</v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14">
        <v>4680115882911</v>
      </c>
      <c r="E385" s="315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17"/>
      <c r="O385" s="317"/>
      <c r="P385" s="317"/>
      <c r="Q385" s="315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14">
        <v>4680115880771</v>
      </c>
      <c r="E386" s="315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17"/>
      <c r="O386" s="317"/>
      <c r="P386" s="317"/>
      <c r="Q386" s="315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14">
        <v>4607091389500</v>
      </c>
      <c r="E387" s="315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17"/>
      <c r="O387" s="317"/>
      <c r="P387" s="317"/>
      <c r="Q387" s="315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14">
        <v>4680115881983</v>
      </c>
      <c r="E388" s="315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17"/>
      <c r="O388" s="317"/>
      <c r="P388" s="317"/>
      <c r="Q388" s="315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1"/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3"/>
      <c r="M389" s="318" t="s">
        <v>64</v>
      </c>
      <c r="N389" s="319"/>
      <c r="O389" s="319"/>
      <c r="P389" s="319"/>
      <c r="Q389" s="319"/>
      <c r="R389" s="319"/>
      <c r="S389" s="320"/>
      <c r="T389" s="38" t="s">
        <v>65</v>
      </c>
      <c r="U389" s="306">
        <f>IFERROR(U382/H382,"0")+IFERROR(U383/H383,"0")+IFERROR(U384/H384,"0")+IFERROR(U385/H385,"0")+IFERROR(U386/H386,"0")+IFERROR(U387/H387,"0")+IFERROR(U388/H388,"0")</f>
        <v>63.357833333333332</v>
      </c>
      <c r="V389" s="306">
        <f>IFERROR(V382/H382,"0")+IFERROR(V383/H383,"0")+IFERROR(V384/H384,"0")+IFERROR(V385/H385,"0")+IFERROR(V386/H386,"0")+IFERROR(V387/H387,"0")+IFERROR(V388/H388,"0")</f>
        <v>65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0.56989999999999996</v>
      </c>
      <c r="X389" s="307"/>
      <c r="Y389" s="307"/>
    </row>
    <row r="390" spans="1:52" x14ac:dyDescent="0.2">
      <c r="A390" s="322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3"/>
      <c r="M390" s="318" t="s">
        <v>64</v>
      </c>
      <c r="N390" s="319"/>
      <c r="O390" s="319"/>
      <c r="P390" s="319"/>
      <c r="Q390" s="319"/>
      <c r="R390" s="319"/>
      <c r="S390" s="320"/>
      <c r="T390" s="38" t="s">
        <v>63</v>
      </c>
      <c r="U390" s="306">
        <f>IFERROR(SUM(U382:U388),"0")</f>
        <v>237.97800000000001</v>
      </c>
      <c r="V390" s="306">
        <f>IFERROR(SUM(V382:V388),"0")</f>
        <v>242.9</v>
      </c>
      <c r="W390" s="38"/>
      <c r="X390" s="307"/>
      <c r="Y390" s="307"/>
    </row>
    <row r="391" spans="1:52" ht="14.25" customHeight="1" x14ac:dyDescent="0.25">
      <c r="A391" s="332" t="s">
        <v>79</v>
      </c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2"/>
      <c r="M391" s="322"/>
      <c r="N391" s="322"/>
      <c r="O391" s="322"/>
      <c r="P391" s="322"/>
      <c r="Q391" s="322"/>
      <c r="R391" s="322"/>
      <c r="S391" s="322"/>
      <c r="T391" s="322"/>
      <c r="U391" s="322"/>
      <c r="V391" s="322"/>
      <c r="W391" s="32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14">
        <v>4680115883000</v>
      </c>
      <c r="E392" s="315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17"/>
      <c r="O392" s="317"/>
      <c r="P392" s="317"/>
      <c r="Q392" s="315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21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8" t="s">
        <v>64</v>
      </c>
      <c r="N393" s="319"/>
      <c r="O393" s="319"/>
      <c r="P393" s="319"/>
      <c r="Q393" s="319"/>
      <c r="R393" s="319"/>
      <c r="S393" s="320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8" t="s">
        <v>64</v>
      </c>
      <c r="N394" s="319"/>
      <c r="O394" s="319"/>
      <c r="P394" s="319"/>
      <c r="Q394" s="319"/>
      <c r="R394" s="319"/>
      <c r="S394" s="320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32" t="s">
        <v>506</v>
      </c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14">
        <v>4680115882980</v>
      </c>
      <c r="E396" s="315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17"/>
      <c r="O396" s="317"/>
      <c r="P396" s="317"/>
      <c r="Q396" s="315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21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8" t="s">
        <v>64</v>
      </c>
      <c r="N397" s="319"/>
      <c r="O397" s="319"/>
      <c r="P397" s="319"/>
      <c r="Q397" s="319"/>
      <c r="R397" s="319"/>
      <c r="S397" s="320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8" t="s">
        <v>64</v>
      </c>
      <c r="N398" s="319"/>
      <c r="O398" s="319"/>
      <c r="P398" s="319"/>
      <c r="Q398" s="319"/>
      <c r="R398" s="319"/>
      <c r="S398" s="320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  <c r="X400" s="299"/>
      <c r="Y400" s="299"/>
    </row>
    <row r="401" spans="1:52" ht="14.25" customHeight="1" x14ac:dyDescent="0.25">
      <c r="A401" s="332" t="s">
        <v>100</v>
      </c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14">
        <v>4607091389067</v>
      </c>
      <c r="E402" s="315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17"/>
      <c r="O402" s="317"/>
      <c r="P402" s="317"/>
      <c r="Q402" s="315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14">
        <v>4607091383522</v>
      </c>
      <c r="E403" s="315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17"/>
      <c r="O403" s="317"/>
      <c r="P403" s="317"/>
      <c r="Q403" s="315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14">
        <v>4607091384437</v>
      </c>
      <c r="E404" s="315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17"/>
      <c r="O404" s="317"/>
      <c r="P404" s="317"/>
      <c r="Q404" s="315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14">
        <v>4607091389104</v>
      </c>
      <c r="E405" s="315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17"/>
      <c r="O405" s="317"/>
      <c r="P405" s="317"/>
      <c r="Q405" s="315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14">
        <v>4680115880603</v>
      </c>
      <c r="E406" s="315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17"/>
      <c r="O406" s="317"/>
      <c r="P406" s="317"/>
      <c r="Q406" s="315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14">
        <v>4607091389999</v>
      </c>
      <c r="E407" s="315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17"/>
      <c r="O407" s="317"/>
      <c r="P407" s="317"/>
      <c r="Q407" s="315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14">
        <v>4680115882782</v>
      </c>
      <c r="E408" s="315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17"/>
      <c r="O408" s="317"/>
      <c r="P408" s="317"/>
      <c r="Q408" s="315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14">
        <v>4607091389098</v>
      </c>
      <c r="E409" s="315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17"/>
      <c r="O409" s="317"/>
      <c r="P409" s="317"/>
      <c r="Q409" s="315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14">
        <v>4607091389982</v>
      </c>
      <c r="E410" s="315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17"/>
      <c r="O410" s="317"/>
      <c r="P410" s="317"/>
      <c r="Q410" s="315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1"/>
      <c r="B411" s="322"/>
      <c r="C411" s="322"/>
      <c r="D411" s="322"/>
      <c r="E411" s="322"/>
      <c r="F411" s="322"/>
      <c r="G411" s="322"/>
      <c r="H411" s="322"/>
      <c r="I411" s="322"/>
      <c r="J411" s="322"/>
      <c r="K411" s="322"/>
      <c r="L411" s="323"/>
      <c r="M411" s="318" t="s">
        <v>64</v>
      </c>
      <c r="N411" s="319"/>
      <c r="O411" s="319"/>
      <c r="P411" s="319"/>
      <c r="Q411" s="319"/>
      <c r="R411" s="319"/>
      <c r="S411" s="320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22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3"/>
      <c r="M412" s="318" t="s">
        <v>64</v>
      </c>
      <c r="N412" s="319"/>
      <c r="O412" s="319"/>
      <c r="P412" s="319"/>
      <c r="Q412" s="319"/>
      <c r="R412" s="319"/>
      <c r="S412" s="320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32" t="s">
        <v>93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14">
        <v>4607091388930</v>
      </c>
      <c r="E414" s="315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17"/>
      <c r="O414" s="317"/>
      <c r="P414" s="317"/>
      <c r="Q414" s="315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14">
        <v>4680115880054</v>
      </c>
      <c r="E415" s="315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17"/>
      <c r="O415" s="317"/>
      <c r="P415" s="317"/>
      <c r="Q415" s="315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1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8" t="s">
        <v>64</v>
      </c>
      <c r="N416" s="319"/>
      <c r="O416" s="319"/>
      <c r="P416" s="319"/>
      <c r="Q416" s="319"/>
      <c r="R416" s="319"/>
      <c r="S416" s="320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3"/>
      <c r="M417" s="318" t="s">
        <v>64</v>
      </c>
      <c r="N417" s="319"/>
      <c r="O417" s="319"/>
      <c r="P417" s="319"/>
      <c r="Q417" s="319"/>
      <c r="R417" s="319"/>
      <c r="S417" s="320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32" t="s">
        <v>59</v>
      </c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14">
        <v>4680115883116</v>
      </c>
      <c r="E419" s="315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17"/>
      <c r="O419" s="317"/>
      <c r="P419" s="317"/>
      <c r="Q419" s="315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14">
        <v>4680115883093</v>
      </c>
      <c r="E420" s="315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17"/>
      <c r="O420" s="317"/>
      <c r="P420" s="317"/>
      <c r="Q420" s="315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14">
        <v>4680115883109</v>
      </c>
      <c r="E421" s="315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17"/>
      <c r="O421" s="317"/>
      <c r="P421" s="317"/>
      <c r="Q421" s="315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14">
        <v>4680115882072</v>
      </c>
      <c r="E422" s="315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17"/>
      <c r="O422" s="317"/>
      <c r="P422" s="317"/>
      <c r="Q422" s="315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14">
        <v>4680115882102</v>
      </c>
      <c r="E423" s="315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17"/>
      <c r="O423" s="317"/>
      <c r="P423" s="317"/>
      <c r="Q423" s="315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14">
        <v>4680115882096</v>
      </c>
      <c r="E424" s="315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17"/>
      <c r="O424" s="317"/>
      <c r="P424" s="317"/>
      <c r="Q424" s="315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1"/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3"/>
      <c r="M425" s="318" t="s">
        <v>64</v>
      </c>
      <c r="N425" s="319"/>
      <c r="O425" s="319"/>
      <c r="P425" s="319"/>
      <c r="Q425" s="319"/>
      <c r="R425" s="319"/>
      <c r="S425" s="320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22"/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3"/>
      <c r="M426" s="318" t="s">
        <v>64</v>
      </c>
      <c r="N426" s="319"/>
      <c r="O426" s="319"/>
      <c r="P426" s="319"/>
      <c r="Q426" s="319"/>
      <c r="R426" s="319"/>
      <c r="S426" s="320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32" t="s">
        <v>66</v>
      </c>
      <c r="B427" s="322"/>
      <c r="C427" s="322"/>
      <c r="D427" s="322"/>
      <c r="E427" s="322"/>
      <c r="F427" s="322"/>
      <c r="G427" s="322"/>
      <c r="H427" s="322"/>
      <c r="I427" s="322"/>
      <c r="J427" s="322"/>
      <c r="K427" s="322"/>
      <c r="L427" s="322"/>
      <c r="M427" s="322"/>
      <c r="N427" s="322"/>
      <c r="O427" s="322"/>
      <c r="P427" s="322"/>
      <c r="Q427" s="322"/>
      <c r="R427" s="322"/>
      <c r="S427" s="322"/>
      <c r="T427" s="322"/>
      <c r="U427" s="322"/>
      <c r="V427" s="322"/>
      <c r="W427" s="32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14">
        <v>4607091383409</v>
      </c>
      <c r="E428" s="315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17"/>
      <c r="O428" s="317"/>
      <c r="P428" s="317"/>
      <c r="Q428" s="315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14">
        <v>4607091383416</v>
      </c>
      <c r="E429" s="315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17"/>
      <c r="O429" s="317"/>
      <c r="P429" s="317"/>
      <c r="Q429" s="315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1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8" t="s">
        <v>64</v>
      </c>
      <c r="N430" s="319"/>
      <c r="O430" s="319"/>
      <c r="P430" s="319"/>
      <c r="Q430" s="319"/>
      <c r="R430" s="319"/>
      <c r="S430" s="320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3"/>
      <c r="M431" s="318" t="s">
        <v>64</v>
      </c>
      <c r="N431" s="319"/>
      <c r="O431" s="319"/>
      <c r="P431" s="319"/>
      <c r="Q431" s="319"/>
      <c r="R431" s="319"/>
      <c r="S431" s="320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22"/>
      <c r="M433" s="322"/>
      <c r="N433" s="322"/>
      <c r="O433" s="322"/>
      <c r="P433" s="322"/>
      <c r="Q433" s="322"/>
      <c r="R433" s="322"/>
      <c r="S433" s="322"/>
      <c r="T433" s="322"/>
      <c r="U433" s="322"/>
      <c r="V433" s="322"/>
      <c r="W433" s="322"/>
      <c r="X433" s="299"/>
      <c r="Y433" s="299"/>
    </row>
    <row r="434" spans="1:52" ht="14.25" customHeight="1" x14ac:dyDescent="0.25">
      <c r="A434" s="332" t="s">
        <v>100</v>
      </c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2"/>
      <c r="M434" s="322"/>
      <c r="N434" s="322"/>
      <c r="O434" s="322"/>
      <c r="P434" s="322"/>
      <c r="Q434" s="322"/>
      <c r="R434" s="322"/>
      <c r="S434" s="322"/>
      <c r="T434" s="322"/>
      <c r="U434" s="322"/>
      <c r="V434" s="322"/>
      <c r="W434" s="32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14">
        <v>4680115881099</v>
      </c>
      <c r="E435" s="315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17"/>
      <c r="O435" s="317"/>
      <c r="P435" s="317"/>
      <c r="Q435" s="315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14">
        <v>4680115881150</v>
      </c>
      <c r="E436" s="315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17"/>
      <c r="O436" s="317"/>
      <c r="P436" s="317"/>
      <c r="Q436" s="315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21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3"/>
      <c r="M437" s="318" t="s">
        <v>64</v>
      </c>
      <c r="N437" s="319"/>
      <c r="O437" s="319"/>
      <c r="P437" s="319"/>
      <c r="Q437" s="319"/>
      <c r="R437" s="319"/>
      <c r="S437" s="320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3"/>
      <c r="M438" s="318" t="s">
        <v>64</v>
      </c>
      <c r="N438" s="319"/>
      <c r="O438" s="319"/>
      <c r="P438" s="319"/>
      <c r="Q438" s="319"/>
      <c r="R438" s="319"/>
      <c r="S438" s="320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32" t="s">
        <v>93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14">
        <v>4680115881129</v>
      </c>
      <c r="E440" s="315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17"/>
      <c r="O440" s="317"/>
      <c r="P440" s="317"/>
      <c r="Q440" s="315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14">
        <v>4680115881112</v>
      </c>
      <c r="E441" s="315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17"/>
      <c r="O441" s="317"/>
      <c r="P441" s="317"/>
      <c r="Q441" s="315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1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8" t="s">
        <v>64</v>
      </c>
      <c r="N442" s="319"/>
      <c r="O442" s="319"/>
      <c r="P442" s="319"/>
      <c r="Q442" s="319"/>
      <c r="R442" s="319"/>
      <c r="S442" s="320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3"/>
      <c r="M443" s="318" t="s">
        <v>64</v>
      </c>
      <c r="N443" s="319"/>
      <c r="O443" s="319"/>
      <c r="P443" s="319"/>
      <c r="Q443" s="319"/>
      <c r="R443" s="319"/>
      <c r="S443" s="320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32" t="s">
        <v>59</v>
      </c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14">
        <v>4680115881167</v>
      </c>
      <c r="E445" s="315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17"/>
      <c r="O445" s="317"/>
      <c r="P445" s="317"/>
      <c r="Q445" s="315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14">
        <v>4680115881136</v>
      </c>
      <c r="E446" s="315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17"/>
      <c r="O446" s="317"/>
      <c r="P446" s="317"/>
      <c r="Q446" s="315"/>
      <c r="R446" s="35"/>
      <c r="S446" s="35"/>
      <c r="T446" s="36" t="s">
        <v>63</v>
      </c>
      <c r="U446" s="304">
        <v>0</v>
      </c>
      <c r="V446" s="305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1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8" t="s">
        <v>64</v>
      </c>
      <c r="N447" s="319"/>
      <c r="O447" s="319"/>
      <c r="P447" s="319"/>
      <c r="Q447" s="319"/>
      <c r="R447" s="319"/>
      <c r="S447" s="320"/>
      <c r="T447" s="38" t="s">
        <v>65</v>
      </c>
      <c r="U447" s="306">
        <f>IFERROR(U445/H445,"0")+IFERROR(U446/H446,"0")</f>
        <v>0</v>
      </c>
      <c r="V447" s="306">
        <f>IFERROR(V445/H445,"0")+IFERROR(V446/H446,"0")</f>
        <v>0</v>
      </c>
      <c r="W447" s="306">
        <f>IFERROR(IF(W445="",0,W445),"0")+IFERROR(IF(W446="",0,W446),"0")</f>
        <v>0</v>
      </c>
      <c r="X447" s="307"/>
      <c r="Y447" s="307"/>
    </row>
    <row r="448" spans="1:52" x14ac:dyDescent="0.2">
      <c r="A448" s="322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3"/>
      <c r="M448" s="318" t="s">
        <v>64</v>
      </c>
      <c r="N448" s="319"/>
      <c r="O448" s="319"/>
      <c r="P448" s="319"/>
      <c r="Q448" s="319"/>
      <c r="R448" s="319"/>
      <c r="S448" s="320"/>
      <c r="T448" s="38" t="s">
        <v>63</v>
      </c>
      <c r="U448" s="306">
        <f>IFERROR(SUM(U445:U446),"0")</f>
        <v>0</v>
      </c>
      <c r="V448" s="306">
        <f>IFERROR(SUM(V445:V446),"0")</f>
        <v>0</v>
      </c>
      <c r="W448" s="38"/>
      <c r="X448" s="307"/>
      <c r="Y448" s="307"/>
    </row>
    <row r="449" spans="1:52" ht="14.25" customHeight="1" x14ac:dyDescent="0.25">
      <c r="A449" s="332" t="s">
        <v>66</v>
      </c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2"/>
      <c r="N449" s="322"/>
      <c r="O449" s="322"/>
      <c r="P449" s="322"/>
      <c r="Q449" s="322"/>
      <c r="R449" s="322"/>
      <c r="S449" s="322"/>
      <c r="T449" s="322"/>
      <c r="U449" s="322"/>
      <c r="V449" s="322"/>
      <c r="W449" s="32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14">
        <v>4680115881068</v>
      </c>
      <c r="E450" s="315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17"/>
      <c r="O450" s="317"/>
      <c r="P450" s="317"/>
      <c r="Q450" s="315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14">
        <v>4680115881075</v>
      </c>
      <c r="E451" s="315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17"/>
      <c r="O451" s="317"/>
      <c r="P451" s="317"/>
      <c r="Q451" s="315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1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8" t="s">
        <v>64</v>
      </c>
      <c r="N452" s="319"/>
      <c r="O452" s="319"/>
      <c r="P452" s="319"/>
      <c r="Q452" s="319"/>
      <c r="R452" s="319"/>
      <c r="S452" s="320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22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3"/>
      <c r="M453" s="318" t="s">
        <v>64</v>
      </c>
      <c r="N453" s="319"/>
      <c r="O453" s="319"/>
      <c r="P453" s="319"/>
      <c r="Q453" s="319"/>
      <c r="R453" s="319"/>
      <c r="S453" s="320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31" t="s">
        <v>594</v>
      </c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2"/>
      <c r="N454" s="322"/>
      <c r="O454" s="322"/>
      <c r="P454" s="322"/>
      <c r="Q454" s="322"/>
      <c r="R454" s="322"/>
      <c r="S454" s="322"/>
      <c r="T454" s="322"/>
      <c r="U454" s="322"/>
      <c r="V454" s="322"/>
      <c r="W454" s="322"/>
      <c r="X454" s="299"/>
      <c r="Y454" s="299"/>
    </row>
    <row r="455" spans="1:52" ht="14.25" customHeight="1" x14ac:dyDescent="0.25">
      <c r="A455" s="332" t="s">
        <v>66</v>
      </c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2"/>
      <c r="N455" s="322"/>
      <c r="O455" s="322"/>
      <c r="P455" s="322"/>
      <c r="Q455" s="322"/>
      <c r="R455" s="322"/>
      <c r="S455" s="322"/>
      <c r="T455" s="322"/>
      <c r="U455" s="322"/>
      <c r="V455" s="322"/>
      <c r="W455" s="32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14">
        <v>4680115880870</v>
      </c>
      <c r="E456" s="315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17"/>
      <c r="O456" s="317"/>
      <c r="P456" s="317"/>
      <c r="Q456" s="315"/>
      <c r="R456" s="35"/>
      <c r="S456" s="35"/>
      <c r="T456" s="36" t="s">
        <v>63</v>
      </c>
      <c r="U456" s="304">
        <v>0</v>
      </c>
      <c r="V456" s="305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7" t="s">
        <v>1</v>
      </c>
    </row>
    <row r="457" spans="1:52" x14ac:dyDescent="0.2">
      <c r="A457" s="321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8" t="s">
        <v>64</v>
      </c>
      <c r="N457" s="319"/>
      <c r="O457" s="319"/>
      <c r="P457" s="319"/>
      <c r="Q457" s="319"/>
      <c r="R457" s="319"/>
      <c r="S457" s="320"/>
      <c r="T457" s="38" t="s">
        <v>65</v>
      </c>
      <c r="U457" s="306">
        <f>IFERROR(U456/H456,"0")</f>
        <v>0</v>
      </c>
      <c r="V457" s="306">
        <f>IFERROR(V456/H456,"0")</f>
        <v>0</v>
      </c>
      <c r="W457" s="306">
        <f>IFERROR(IF(W456="",0,W456),"0")</f>
        <v>0</v>
      </c>
      <c r="X457" s="307"/>
      <c r="Y457" s="307"/>
    </row>
    <row r="458" spans="1:52" x14ac:dyDescent="0.2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3"/>
      <c r="M458" s="318" t="s">
        <v>64</v>
      </c>
      <c r="N458" s="319"/>
      <c r="O458" s="319"/>
      <c r="P458" s="319"/>
      <c r="Q458" s="319"/>
      <c r="R458" s="319"/>
      <c r="S458" s="320"/>
      <c r="T458" s="38" t="s">
        <v>63</v>
      </c>
      <c r="U458" s="306">
        <f>IFERROR(SUM(U456:U456),"0")</f>
        <v>0</v>
      </c>
      <c r="V458" s="306">
        <f>IFERROR(SUM(V456:V456),"0")</f>
        <v>0</v>
      </c>
      <c r="W458" s="38"/>
      <c r="X458" s="307"/>
      <c r="Y458" s="307"/>
    </row>
    <row r="459" spans="1:52" ht="15" customHeight="1" x14ac:dyDescent="0.2">
      <c r="A459" s="327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8"/>
      <c r="M459" s="324" t="s">
        <v>597</v>
      </c>
      <c r="N459" s="325"/>
      <c r="O459" s="325"/>
      <c r="P459" s="325"/>
      <c r="Q459" s="325"/>
      <c r="R459" s="325"/>
      <c r="S459" s="326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8296.3011999999999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8328.8000000000011</v>
      </c>
      <c r="W459" s="38"/>
      <c r="X459" s="307"/>
      <c r="Y459" s="307"/>
    </row>
    <row r="460" spans="1:52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8"/>
      <c r="M460" s="324" t="s">
        <v>598</v>
      </c>
      <c r="N460" s="325"/>
      <c r="O460" s="325"/>
      <c r="P460" s="325"/>
      <c r="Q460" s="325"/>
      <c r="R460" s="325"/>
      <c r="S460" s="326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8686.8059519118469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8721.4300000000021</v>
      </c>
      <c r="W460" s="38"/>
      <c r="X460" s="307"/>
      <c r="Y460" s="307"/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8"/>
      <c r="M461" s="324" t="s">
        <v>599</v>
      </c>
      <c r="N461" s="325"/>
      <c r="O461" s="325"/>
      <c r="P461" s="325"/>
      <c r="Q461" s="325"/>
      <c r="R461" s="325"/>
      <c r="S461" s="326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14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14</v>
      </c>
      <c r="W461" s="38"/>
      <c r="X461" s="307"/>
      <c r="Y461" s="307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8"/>
      <c r="M462" s="324" t="s">
        <v>601</v>
      </c>
      <c r="N462" s="325"/>
      <c r="O462" s="325"/>
      <c r="P462" s="325"/>
      <c r="Q462" s="325"/>
      <c r="R462" s="325"/>
      <c r="S462" s="326"/>
      <c r="T462" s="38" t="s">
        <v>63</v>
      </c>
      <c r="U462" s="306">
        <f>GrossWeightTotal+PalletQtyTotal*25</f>
        <v>9036.8059519118469</v>
      </c>
      <c r="V462" s="306">
        <f>GrossWeightTotalR+PalletQtyTotalR*25</f>
        <v>9071.4300000000021</v>
      </c>
      <c r="W462" s="38"/>
      <c r="X462" s="307"/>
      <c r="Y462" s="307"/>
    </row>
    <row r="463" spans="1:52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8"/>
      <c r="M463" s="324" t="s">
        <v>602</v>
      </c>
      <c r="N463" s="325"/>
      <c r="O463" s="325"/>
      <c r="P463" s="325"/>
      <c r="Q463" s="325"/>
      <c r="R463" s="325"/>
      <c r="S463" s="326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937.45704875322213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943</v>
      </c>
      <c r="W463" s="38"/>
      <c r="X463" s="307"/>
      <c r="Y463" s="307"/>
    </row>
    <row r="464" spans="1:52" ht="14.25" customHeight="1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8"/>
      <c r="M464" s="324" t="s">
        <v>603</v>
      </c>
      <c r="N464" s="325"/>
      <c r="O464" s="325"/>
      <c r="P464" s="325"/>
      <c r="Q464" s="325"/>
      <c r="R464" s="325"/>
      <c r="S464" s="326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15.570100000000002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308" t="s">
        <v>91</v>
      </c>
      <c r="D466" s="309"/>
      <c r="E466" s="309"/>
      <c r="F466" s="310"/>
      <c r="G466" s="308" t="s">
        <v>220</v>
      </c>
      <c r="H466" s="309"/>
      <c r="I466" s="309"/>
      <c r="J466" s="309"/>
      <c r="K466" s="309"/>
      <c r="L466" s="310"/>
      <c r="M466" s="308" t="s">
        <v>409</v>
      </c>
      <c r="N466" s="310"/>
      <c r="O466" s="308" t="s">
        <v>456</v>
      </c>
      <c r="P466" s="310"/>
      <c r="Q466" s="298" t="s">
        <v>534</v>
      </c>
      <c r="R466" s="308" t="s">
        <v>576</v>
      </c>
      <c r="S466" s="310"/>
      <c r="T466" s="1"/>
      <c r="Y466" s="53"/>
      <c r="AB466" s="1"/>
    </row>
    <row r="467" spans="1:28" ht="14.25" customHeight="1" thickTop="1" x14ac:dyDescent="0.2">
      <c r="A467" s="311" t="s">
        <v>606</v>
      </c>
      <c r="B467" s="308" t="s">
        <v>58</v>
      </c>
      <c r="C467" s="308" t="s">
        <v>92</v>
      </c>
      <c r="D467" s="308" t="s">
        <v>99</v>
      </c>
      <c r="E467" s="308" t="s">
        <v>91</v>
      </c>
      <c r="F467" s="308" t="s">
        <v>211</v>
      </c>
      <c r="G467" s="308" t="s">
        <v>221</v>
      </c>
      <c r="H467" s="308" t="s">
        <v>228</v>
      </c>
      <c r="I467" s="308" t="s">
        <v>245</v>
      </c>
      <c r="J467" s="308" t="s">
        <v>302</v>
      </c>
      <c r="K467" s="308" t="s">
        <v>378</v>
      </c>
      <c r="L467" s="308" t="s">
        <v>396</v>
      </c>
      <c r="M467" s="308" t="s">
        <v>410</v>
      </c>
      <c r="N467" s="308" t="s">
        <v>433</v>
      </c>
      <c r="O467" s="308" t="s">
        <v>457</v>
      </c>
      <c r="P467" s="308" t="s">
        <v>510</v>
      </c>
      <c r="Q467" s="308" t="s">
        <v>534</v>
      </c>
      <c r="R467" s="308" t="s">
        <v>577</v>
      </c>
      <c r="S467" s="308" t="s">
        <v>594</v>
      </c>
      <c r="T467" s="1"/>
      <c r="Y467" s="53"/>
      <c r="AB467" s="1"/>
    </row>
    <row r="468" spans="1:28" ht="13.5" customHeight="1" thickBot="1" x14ac:dyDescent="0.25">
      <c r="A468" s="312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13"/>
      <c r="M468" s="313"/>
      <c r="N468" s="313"/>
      <c r="O468" s="313"/>
      <c r="P468" s="313"/>
      <c r="Q468" s="313"/>
      <c r="R468" s="313"/>
      <c r="S468" s="313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0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69" s="47">
        <f>IFERROR(V119*1,"0")+IFERROR(V120*1,"0")+IFERROR(V121*1,"0")+IFERROR(V122*1,"0")</f>
        <v>283.5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0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818.4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1087.8</v>
      </c>
      <c r="K469" s="47">
        <f>IFERROR(V248*1,"0")+IFERROR(V249*1,"0")+IFERROR(V250*1,"0")+IFERROR(V251*1,"0")+IFERROR(V252*1,"0")+IFERROR(V253*1,"0")+IFERROR(V254*1,"0")+IFERROR(V258*1,"0")+IFERROR(V259*1,"0")</f>
        <v>0</v>
      </c>
      <c r="L469" s="47">
        <f>IFERROR(V264*1,"0")+IFERROR(V268*1,"0")+IFERROR(V269*1,"0")+IFERROR(V270*1,"0")+IFERROR(V274*1,"0")+IFERROR(V278*1,"0")</f>
        <v>0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5265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475.8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155.4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242.9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69" s="47">
        <f>IFERROR(V435*1,"0")+IFERROR(V436*1,"0")+IFERROR(V440*1,"0")+IFERROR(V441*1,"0")+IFERROR(V445*1,"0")+IFERROR(V446*1,"0")+IFERROR(V450*1,"0")+IFERROR(V451*1,"0")</f>
        <v>0</v>
      </c>
      <c r="S469" s="47">
        <f>IFERROR(V456*1,"0")</f>
        <v>0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2023-09-21T10:52:23Z</dcterms:modified>
</cp:coreProperties>
</file>