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0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V22" i="2"/>
  <c r="M22" i="2"/>
  <c r="H10" i="2"/>
  <c r="A9" i="2"/>
  <c r="F10" i="2" s="1"/>
  <c r="D7" i="2"/>
  <c r="N6" i="2"/>
  <c r="M2" i="2"/>
  <c r="W209" i="2" l="1"/>
  <c r="W210" i="2" s="1"/>
  <c r="U464" i="2"/>
  <c r="U463" i="2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W431" i="2" s="1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W108" i="2" s="1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W182" i="2" s="1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V463" i="2" l="1"/>
  <c r="V464" i="2"/>
  <c r="V460" i="2"/>
  <c r="W465" i="2"/>
</calcChain>
</file>

<file path=xl/sharedStrings.xml><?xml version="1.0" encoding="utf-8"?>
<sst xmlns="http://schemas.openxmlformats.org/spreadsheetml/2006/main" count="2699" uniqueCount="644">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</sst>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 t="s">
        <v>643</v>
      </c>
      <c r="I5" s="317"/>
      <c r="J5" s="317"/>
      <c r="K5" s="317"/>
      <c r="M5" s="27" t="s">
        <v>4</v>
      </c>
      <c r="N5" s="319">
        <v>45199</v>
      </c>
      <c r="O5" s="319"/>
      <c r="Q5" s="320" t="s">
        <v>3</v>
      </c>
      <c r="R5" s="321"/>
      <c r="S5" s="322" t="s">
        <v>615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619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Суббота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2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0.375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5.04</v>
      </c>
      <c r="V31" s="56">
        <f t="shared" si="0"/>
        <v>5.04</v>
      </c>
      <c r="W31" s="42">
        <f t="shared" si="1"/>
        <v>1.506E-2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2</v>
      </c>
      <c r="V32" s="44">
        <f>IFERROR(V26/H26,"0")+IFERROR(V27/H27,"0")+IFERROR(V28/H28,"0")+IFERROR(V29/H29,"0")+IFERROR(V30/H30,"0")+IFERROR(V31/H31,"0")</f>
        <v>2</v>
      </c>
      <c r="W32" s="44">
        <f>IFERROR(IF(W26="",0,W26),"0")+IFERROR(IF(W27="",0,W27),"0")+IFERROR(IF(W28="",0,W28),"0")+IFERROR(IF(W29="",0,W29),"0")+IFERROR(IF(W30="",0,W30),"0")+IFERROR(IF(W31="",0,W31),"0")</f>
        <v>1.506E-2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5.04</v>
      </c>
      <c r="V33" s="44">
        <f>IFERROR(SUM(V26:V31),"0")</f>
        <v>5.04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5.4</v>
      </c>
      <c r="V47" s="56">
        <f>IFERROR(IF(U47="",0,CEILING((U47/$H47),1)*$H47),"")</f>
        <v>5.4</v>
      </c>
      <c r="W47" s="42">
        <f>IFERROR(IF(V47=0,"",ROUNDUP(V47/H47,0)*0.00753),"")</f>
        <v>1.506E-2</v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2</v>
      </c>
      <c r="V48" s="44">
        <f>IFERROR(V46/H46,"0")+IFERROR(V47/H47,"0")</f>
        <v>2</v>
      </c>
      <c r="W48" s="44">
        <f>IFERROR(IF(W46="",0,W46),"0")+IFERROR(IF(W47="",0,W47),"0")</f>
        <v>1.506E-2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5.4</v>
      </c>
      <c r="V49" s="44">
        <f>IFERROR(SUM(V46:V47),"0")</f>
        <v>5.4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73">
        <v>4680115882577</v>
      </c>
      <c r="E59" s="373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396" t="s">
        <v>123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73">
        <v>4607091382945</v>
      </c>
      <c r="E60" s="373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397" t="s">
        <v>127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73">
        <v>4607091385670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73">
        <v>4680115881327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73">
        <v>4680115882539</v>
      </c>
      <c r="E65" s="37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73">
        <v>4607091385687</v>
      </c>
      <c r="E66" s="37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73">
        <v>4680115880269</v>
      </c>
      <c r="E71" s="373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73">
        <v>4680115880429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73">
        <v>4680115881457</v>
      </c>
      <c r="E73" s="373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1"/>
      <c r="M74" s="377" t="s">
        <v>43</v>
      </c>
      <c r="N74" s="378"/>
      <c r="O74" s="378"/>
      <c r="P74" s="378"/>
      <c r="Q74" s="378"/>
      <c r="R74" s="378"/>
      <c r="S74" s="379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72" t="s">
        <v>106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73">
        <v>4607091384789</v>
      </c>
      <c r="E77" s="373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411" t="s">
        <v>158</v>
      </c>
      <c r="N77" s="375"/>
      <c r="O77" s="375"/>
      <c r="P77" s="375"/>
      <c r="Q77" s="37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73">
        <v>4680115881488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73">
        <v>4607091384765</v>
      </c>
      <c r="E79" s="373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413" t="s">
        <v>163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5.04</v>
      </c>
      <c r="V79" s="56">
        <f t="shared" si="4"/>
        <v>5.04</v>
      </c>
      <c r="W79" s="42">
        <f>IFERROR(IF(V79=0,"",ROUNDUP(V79/H79,0)*0.00753),"")</f>
        <v>1.506E-2</v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73">
        <v>4680115882775</v>
      </c>
      <c r="E80" s="373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414" t="s">
        <v>166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73">
        <v>4680115880658</v>
      </c>
      <c r="E81" s="373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73">
        <v>4607091381962</v>
      </c>
      <c r="E82" s="373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1"/>
      <c r="M83" s="377" t="s">
        <v>43</v>
      </c>
      <c r="N83" s="378"/>
      <c r="O83" s="378"/>
      <c r="P83" s="378"/>
      <c r="Q83" s="378"/>
      <c r="R83" s="378"/>
      <c r="S83" s="379"/>
      <c r="T83" s="43" t="s">
        <v>42</v>
      </c>
      <c r="U83" s="44">
        <f>IFERROR(U77/H77,"0")+IFERROR(U78/H78,"0")+IFERROR(U79/H79,"0")+IFERROR(U80/H80,"0")+IFERROR(U81/H81,"0")+IFERROR(U82/H82,"0")</f>
        <v>2</v>
      </c>
      <c r="V83" s="44">
        <f>IFERROR(V77/H77,"0")+IFERROR(V78/H78,"0")+IFERROR(V79/H79,"0")+IFERROR(V80/H80,"0")+IFERROR(V81/H81,"0")+IFERROR(V82/H82,"0")</f>
        <v>2</v>
      </c>
      <c r="W83" s="44">
        <f>IFERROR(IF(W77="",0,W77),"0")+IFERROR(IF(W78="",0,W78),"0")+IFERROR(IF(W79="",0,W79),"0")+IFERROR(IF(W80="",0,W80),"0")+IFERROR(IF(W81="",0,W81),"0")+IFERROR(IF(W82="",0,W82),"0")</f>
        <v>1.506E-2</v>
      </c>
      <c r="X83" s="68"/>
      <c r="Y83" s="68"/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0</v>
      </c>
      <c r="U84" s="44">
        <f>IFERROR(SUM(U77:U82),"0")</f>
        <v>5.04</v>
      </c>
      <c r="V84" s="44">
        <f>IFERROR(SUM(V77:V82),"0")</f>
        <v>5.04</v>
      </c>
      <c r="W84" s="43"/>
      <c r="X84" s="68"/>
      <c r="Y84" s="68"/>
    </row>
    <row r="85" spans="1:52" ht="14.25" customHeight="1" x14ac:dyDescent="0.25">
      <c r="A85" s="372" t="s">
        <v>75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73">
        <v>4607091387667</v>
      </c>
      <c r="E86" s="373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75"/>
      <c r="O86" s="375"/>
      <c r="P86" s="375"/>
      <c r="Q86" s="37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73">
        <v>4607091387636</v>
      </c>
      <c r="E87" s="373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73">
        <v>4607091384727</v>
      </c>
      <c r="E88" s="37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73">
        <v>4607091386745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73">
        <v>4607091382426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73">
        <v>4607091386547</v>
      </c>
      <c r="E91" s="373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22.4</v>
      </c>
      <c r="V91" s="56">
        <f t="shared" si="5"/>
        <v>22.4</v>
      </c>
      <c r="W91" s="42">
        <f>IFERROR(IF(V91=0,"",ROUNDUP(V91/H91,0)*0.00502),"")</f>
        <v>4.0160000000000001E-2</v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73">
        <v>4607091384703</v>
      </c>
      <c r="E92" s="37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73">
        <v>4607091384734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73">
        <v>4607091382464</v>
      </c>
      <c r="E94" s="373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1"/>
      <c r="M95" s="377" t="s">
        <v>43</v>
      </c>
      <c r="N95" s="378"/>
      <c r="O95" s="378"/>
      <c r="P95" s="378"/>
      <c r="Q95" s="378"/>
      <c r="R95" s="378"/>
      <c r="S95" s="379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8</v>
      </c>
      <c r="V95" s="44">
        <f>IFERROR(V86/H86,"0")+IFERROR(V87/H87,"0")+IFERROR(V88/H88,"0")+IFERROR(V89/H89,"0")+IFERROR(V90/H90,"0")+IFERROR(V91/H91,"0")+IFERROR(V92/H92,"0")+IFERROR(V93/H93,"0")+IFERROR(V94/H94,"0")</f>
        <v>8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4.0160000000000001E-2</v>
      </c>
      <c r="X95" s="68"/>
      <c r="Y95" s="68"/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0</v>
      </c>
      <c r="U96" s="44">
        <f>IFERROR(SUM(U86:U94),"0")</f>
        <v>22.4</v>
      </c>
      <c r="V96" s="44">
        <f>IFERROR(SUM(V86:V94),"0")</f>
        <v>22.4</v>
      </c>
      <c r="W96" s="43"/>
      <c r="X96" s="68"/>
      <c r="Y96" s="68"/>
    </row>
    <row r="97" spans="1:52" ht="14.25" customHeight="1" x14ac:dyDescent="0.25">
      <c r="A97" s="372" t="s">
        <v>79</v>
      </c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73">
        <v>4680115882584</v>
      </c>
      <c r="E98" s="373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426" t="s">
        <v>191</v>
      </c>
      <c r="N98" s="375"/>
      <c r="O98" s="375"/>
      <c r="P98" s="375"/>
      <c r="Q98" s="37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73">
        <v>4607091386967</v>
      </c>
      <c r="E99" s="37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427" t="s">
        <v>194</v>
      </c>
      <c r="N99" s="375"/>
      <c r="O99" s="375"/>
      <c r="P99" s="375"/>
      <c r="Q99" s="37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73">
        <v>4607091386967</v>
      </c>
      <c r="E100" s="373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8" t="s">
        <v>196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30</v>
      </c>
      <c r="V102" s="56">
        <f t="shared" si="6"/>
        <v>30</v>
      </c>
      <c r="W102" s="42">
        <f>IFERROR(IF(V102=0,"",ROUNDUP(V102/H102,0)*0.00753),"")</f>
        <v>7.5300000000000006E-2</v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431" t="s">
        <v>203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432" t="s">
        <v>206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29.7</v>
      </c>
      <c r="V104" s="56">
        <f t="shared" si="6"/>
        <v>29.700000000000003</v>
      </c>
      <c r="W104" s="42">
        <f>IFERROR(IF(V104=0,"",ROUNDUP(V104/H104,0)*0.00937),"")</f>
        <v>0.10306999999999999</v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433" t="s">
        <v>209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73">
        <v>4680115882645</v>
      </c>
      <c r="E107" s="373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435" t="s">
        <v>214</v>
      </c>
      <c r="N107" s="375"/>
      <c r="O107" s="375"/>
      <c r="P107" s="375"/>
      <c r="Q107" s="37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21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21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0.17837</v>
      </c>
      <c r="X108" s="68"/>
      <c r="Y108" s="68"/>
    </row>
    <row r="109" spans="1:52" x14ac:dyDescent="0.2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1"/>
      <c r="M109" s="377" t="s">
        <v>43</v>
      </c>
      <c r="N109" s="378"/>
      <c r="O109" s="378"/>
      <c r="P109" s="378"/>
      <c r="Q109" s="378"/>
      <c r="R109" s="378"/>
      <c r="S109" s="379"/>
      <c r="T109" s="43" t="s">
        <v>0</v>
      </c>
      <c r="U109" s="44">
        <f>IFERROR(SUM(U98:U107),"0")</f>
        <v>59.7</v>
      </c>
      <c r="V109" s="44">
        <f>IFERROR(SUM(V98:V107),"0")</f>
        <v>59.7</v>
      </c>
      <c r="W109" s="43"/>
      <c r="X109" s="68"/>
      <c r="Y109" s="68"/>
    </row>
    <row r="110" spans="1:52" ht="14.25" customHeight="1" x14ac:dyDescent="0.25">
      <c r="A110" s="372" t="s">
        <v>215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73">
        <v>4680115882652</v>
      </c>
      <c r="E113" s="373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438" t="s">
        <v>222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73">
        <v>4680115880238</v>
      </c>
      <c r="E114" s="37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73">
        <v>4680115881464</v>
      </c>
      <c r="E115" s="373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440" t="s">
        <v>227</v>
      </c>
      <c r="N115" s="375"/>
      <c r="O115" s="375"/>
      <c r="P115" s="375"/>
      <c r="Q115" s="37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1"/>
      <c r="M117" s="377" t="s">
        <v>43</v>
      </c>
      <c r="N117" s="378"/>
      <c r="O117" s="378"/>
      <c r="P117" s="378"/>
      <c r="Q117" s="378"/>
      <c r="R117" s="378"/>
      <c r="S117" s="379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71" t="s">
        <v>228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6"/>
      <c r="Y118" s="66"/>
    </row>
    <row r="119" spans="1:52" ht="14.25" customHeight="1" x14ac:dyDescent="0.25">
      <c r="A119" s="372" t="s">
        <v>79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73">
        <v>4607091385168</v>
      </c>
      <c r="E120" s="373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73">
        <v>4607091383256</v>
      </c>
      <c r="E121" s="373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73">
        <v>4607091385748</v>
      </c>
      <c r="E122" s="373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73">
        <v>4607091384581</v>
      </c>
      <c r="E123" s="373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75"/>
      <c r="O123" s="375"/>
      <c r="P123" s="375"/>
      <c r="Q123" s="37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1"/>
      <c r="M125" s="377" t="s">
        <v>43</v>
      </c>
      <c r="N125" s="378"/>
      <c r="O125" s="378"/>
      <c r="P125" s="378"/>
      <c r="Q125" s="378"/>
      <c r="R125" s="378"/>
      <c r="S125" s="379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70" t="s">
        <v>237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55"/>
      <c r="Y126" s="55"/>
    </row>
    <row r="127" spans="1:52" ht="16.5" customHeight="1" x14ac:dyDescent="0.25">
      <c r="A127" s="371" t="s">
        <v>238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6"/>
      <c r="Y127" s="66"/>
    </row>
    <row r="128" spans="1:52" ht="14.25" customHeight="1" x14ac:dyDescent="0.25">
      <c r="A128" s="372" t="s">
        <v>113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73">
        <v>4607091383423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73">
        <v>4607091381405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73">
        <v>4607091386516</v>
      </c>
      <c r="E131" s="373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75"/>
      <c r="O131" s="375"/>
      <c r="P131" s="375"/>
      <c r="Q131" s="37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1"/>
      <c r="M133" s="377" t="s">
        <v>43</v>
      </c>
      <c r="N133" s="378"/>
      <c r="O133" s="378"/>
      <c r="P133" s="378"/>
      <c r="Q133" s="378"/>
      <c r="R133" s="378"/>
      <c r="S133" s="379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71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6"/>
      <c r="Y134" s="66"/>
    </row>
    <row r="135" spans="1:52" ht="14.25" customHeight="1" x14ac:dyDescent="0.25">
      <c r="A135" s="372" t="s">
        <v>75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73">
        <v>4680115880993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73">
        <v>4680115881761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73">
        <v>4680115881563</v>
      </c>
      <c r="E138" s="373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73">
        <v>4680115880986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73">
        <v>4680115880207</v>
      </c>
      <c r="E140" s="373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73">
        <v>4680115881785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73">
        <v>4680115881679</v>
      </c>
      <c r="E142" s="373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73">
        <v>4680115880191</v>
      </c>
      <c r="E143" s="373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75"/>
      <c r="O143" s="375"/>
      <c r="P143" s="375"/>
      <c r="Q143" s="37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1"/>
      <c r="M145" s="377" t="s">
        <v>43</v>
      </c>
      <c r="N145" s="378"/>
      <c r="O145" s="378"/>
      <c r="P145" s="378"/>
      <c r="Q145" s="378"/>
      <c r="R145" s="378"/>
      <c r="S145" s="379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71" t="s">
        <v>262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6"/>
      <c r="Y146" s="66"/>
    </row>
    <row r="147" spans="1:52" ht="14.25" customHeight="1" x14ac:dyDescent="0.25">
      <c r="A147" s="372" t="s">
        <v>113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73">
        <v>4680115881402</v>
      </c>
      <c r="E148" s="37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73">
        <v>4680115881396</v>
      </c>
      <c r="E149" s="373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75"/>
      <c r="O149" s="375"/>
      <c r="P149" s="375"/>
      <c r="Q149" s="376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1"/>
      <c r="M151" s="377" t="s">
        <v>43</v>
      </c>
      <c r="N151" s="378"/>
      <c r="O151" s="378"/>
      <c r="P151" s="378"/>
      <c r="Q151" s="378"/>
      <c r="R151" s="378"/>
      <c r="S151" s="379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72" t="s">
        <v>106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73">
        <v>4680115882935</v>
      </c>
      <c r="E153" s="37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58" t="s">
        <v>269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73">
        <v>4680115880764</v>
      </c>
      <c r="E154" s="373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75"/>
      <c r="O154" s="375"/>
      <c r="P154" s="375"/>
      <c r="Q154" s="376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1"/>
      <c r="M156" s="377" t="s">
        <v>43</v>
      </c>
      <c r="N156" s="378"/>
      <c r="O156" s="378"/>
      <c r="P156" s="378"/>
      <c r="Q156" s="378"/>
      <c r="R156" s="378"/>
      <c r="S156" s="379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2" t="s">
        <v>75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73">
        <v>4680115882683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73">
        <v>4680115882690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73">
        <v>4680115882669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73">
        <v>4680115882676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75"/>
      <c r="O161" s="375"/>
      <c r="P161" s="375"/>
      <c r="Q161" s="37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1"/>
      <c r="M163" s="377" t="s">
        <v>43</v>
      </c>
      <c r="N163" s="378"/>
      <c r="O163" s="378"/>
      <c r="P163" s="378"/>
      <c r="Q163" s="378"/>
      <c r="R163" s="378"/>
      <c r="S163" s="379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72" t="s">
        <v>79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73">
        <v>4680115881556</v>
      </c>
      <c r="E165" s="373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73">
        <v>4680115880573</v>
      </c>
      <c r="E166" s="373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66" t="s">
        <v>285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7.2</v>
      </c>
      <c r="V172" s="56">
        <f t="shared" si="8"/>
        <v>7.1999999999999993</v>
      </c>
      <c r="W172" s="42">
        <f>IFERROR(IF(V172=0,"",ROUNDUP(V172/H172,0)*0.00753),"")</f>
        <v>2.2589999999999999E-2</v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10.08</v>
      </c>
      <c r="V173" s="56">
        <f t="shared" si="8"/>
        <v>10.08</v>
      </c>
      <c r="W173" s="42">
        <f>IFERROR(IF(V173=0,"",ROUNDUP(V173/H173,0)*0.00937),"")</f>
        <v>2.811E-2</v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7.2</v>
      </c>
      <c r="V174" s="56">
        <f t="shared" si="8"/>
        <v>7.1999999999999993</v>
      </c>
      <c r="W174" s="42">
        <f>IFERROR(IF(V174=0,"",ROUNDUP(V174/H174,0)*0.00753),"")</f>
        <v>2.2589999999999999E-2</v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10.08</v>
      </c>
      <c r="V175" s="56">
        <f t="shared" si="8"/>
        <v>10.08</v>
      </c>
      <c r="W175" s="42">
        <f>IFERROR(IF(V175=0,"",ROUNDUP(V175/H175,0)*0.00937),"")</f>
        <v>2.811E-2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73">
        <v>4680115880092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73">
        <v>4680115880221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73">
        <v>4680115882942</v>
      </c>
      <c r="E179" s="373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5.3999999999999995</v>
      </c>
      <c r="V179" s="56">
        <f t="shared" si="8"/>
        <v>5.4</v>
      </c>
      <c r="W179" s="42">
        <f t="shared" si="9"/>
        <v>2.2589999999999999E-2</v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73">
        <v>4680115880504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7.2</v>
      </c>
      <c r="V180" s="56">
        <f t="shared" si="8"/>
        <v>7.1999999999999993</v>
      </c>
      <c r="W180" s="42">
        <f t="shared" si="9"/>
        <v>2.2589999999999999E-2</v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73">
        <v>4680115882164</v>
      </c>
      <c r="E181" s="373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75"/>
      <c r="O181" s="375"/>
      <c r="P181" s="375"/>
      <c r="Q181" s="37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18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18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0.14657999999999999</v>
      </c>
      <c r="X182" s="68"/>
      <c r="Y182" s="68"/>
    </row>
    <row r="183" spans="1:52" x14ac:dyDescent="0.2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1"/>
      <c r="M183" s="377" t="s">
        <v>43</v>
      </c>
      <c r="N183" s="378"/>
      <c r="O183" s="378"/>
      <c r="P183" s="378"/>
      <c r="Q183" s="378"/>
      <c r="R183" s="378"/>
      <c r="S183" s="379"/>
      <c r="T183" s="43" t="s">
        <v>0</v>
      </c>
      <c r="U183" s="44">
        <f>IFERROR(SUM(U165:U181),"0")</f>
        <v>47.160000000000004</v>
      </c>
      <c r="V183" s="44">
        <f>IFERROR(SUM(V165:V181),"0")</f>
        <v>47.16</v>
      </c>
      <c r="W183" s="43"/>
      <c r="X183" s="68"/>
      <c r="Y183" s="68"/>
    </row>
    <row r="184" spans="1:52" ht="14.25" customHeight="1" x14ac:dyDescent="0.25">
      <c r="A184" s="372" t="s">
        <v>215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73">
        <v>4680115880801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7.2</v>
      </c>
      <c r="V185" s="56">
        <f>IFERROR(IF(U185="",0,CEILING((U185/$H185),1)*$H185),"")</f>
        <v>7.1999999999999993</v>
      </c>
      <c r="W185" s="42">
        <f>IFERROR(IF(V185=0,"",ROUNDUP(V185/H185,0)*0.00753),"")</f>
        <v>2.2589999999999999E-2</v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73">
        <v>4680115880818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75"/>
      <c r="O186" s="375"/>
      <c r="P186" s="375"/>
      <c r="Q186" s="376"/>
      <c r="R186" s="40" t="s">
        <v>48</v>
      </c>
      <c r="S186" s="40" t="s">
        <v>48</v>
      </c>
      <c r="T186" s="41" t="s">
        <v>0</v>
      </c>
      <c r="U186" s="59">
        <v>7.2</v>
      </c>
      <c r="V186" s="56">
        <f>IFERROR(IF(U186="",0,CEILING((U186/$H186),1)*$H186),"")</f>
        <v>7.1999999999999993</v>
      </c>
      <c r="W186" s="42">
        <f>IFERROR(IF(V186=0,"",ROUNDUP(V186/H186,0)*0.00753),"")</f>
        <v>2.2589999999999999E-2</v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42</v>
      </c>
      <c r="U187" s="44">
        <f>IFERROR(U185/H185,"0")+IFERROR(U186/H186,"0")</f>
        <v>6</v>
      </c>
      <c r="V187" s="44">
        <f>IFERROR(V185/H185,"0")+IFERROR(V186/H186,"0")</f>
        <v>6</v>
      </c>
      <c r="W187" s="44">
        <f>IFERROR(IF(W185="",0,W185),"0")+IFERROR(IF(W186="",0,W186),"0")</f>
        <v>4.5179999999999998E-2</v>
      </c>
      <c r="X187" s="68"/>
      <c r="Y187" s="68"/>
    </row>
    <row r="188" spans="1:52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1"/>
      <c r="M188" s="377" t="s">
        <v>43</v>
      </c>
      <c r="N188" s="378"/>
      <c r="O188" s="378"/>
      <c r="P188" s="378"/>
      <c r="Q188" s="378"/>
      <c r="R188" s="378"/>
      <c r="S188" s="379"/>
      <c r="T188" s="43" t="s">
        <v>0</v>
      </c>
      <c r="U188" s="44">
        <f>IFERROR(SUM(U185:U186),"0")</f>
        <v>14.4</v>
      </c>
      <c r="V188" s="44">
        <f>IFERROR(SUM(V185:V186),"0")</f>
        <v>14.399999999999999</v>
      </c>
      <c r="W188" s="43"/>
      <c r="X188" s="68"/>
      <c r="Y188" s="68"/>
    </row>
    <row r="189" spans="1:52" ht="16.5" customHeight="1" x14ac:dyDescent="0.25">
      <c r="A189" s="371" t="s">
        <v>318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6"/>
      <c r="Y189" s="66"/>
    </row>
    <row r="190" spans="1:52" ht="14.25" customHeight="1" x14ac:dyDescent="0.25">
      <c r="A190" s="372" t="s">
        <v>113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73">
        <v>4607091387445</v>
      </c>
      <c r="E191" s="373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73">
        <v>4607091386073</v>
      </c>
      <c r="E194" s="373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4301011395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323</v>
      </c>
      <c r="L196" s="38">
        <v>55</v>
      </c>
      <c r="M196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73">
        <v>4607091387377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73">
        <v>4607091387353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73">
        <v>4607091386011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10</v>
      </c>
      <c r="V199" s="56">
        <f t="shared" si="10"/>
        <v>10</v>
      </c>
      <c r="W199" s="42">
        <f t="shared" ref="W199:W205" si="11">IFERROR(IF(V199=0,"",ROUNDUP(V199/H199,0)*0.00937),"")</f>
        <v>1.874E-2</v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73">
        <v>4607091387308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73">
        <v>4607091387339</v>
      </c>
      <c r="E201" s="373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73">
        <v>4680115882638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73">
        <v>4680115881938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73">
        <v>4607091387346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73">
        <v>4607091389807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75"/>
      <c r="O205" s="375"/>
      <c r="P205" s="375"/>
      <c r="Q205" s="37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1.874E-2</v>
      </c>
      <c r="X206" s="68"/>
      <c r="Y206" s="68"/>
    </row>
    <row r="207" spans="1:52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1"/>
      <c r="M207" s="377" t="s">
        <v>43</v>
      </c>
      <c r="N207" s="378"/>
      <c r="O207" s="378"/>
      <c r="P207" s="378"/>
      <c r="Q207" s="378"/>
      <c r="R207" s="378"/>
      <c r="S207" s="379"/>
      <c r="T207" s="43" t="s">
        <v>0</v>
      </c>
      <c r="U207" s="44">
        <f>IFERROR(SUM(U191:U205),"0")</f>
        <v>10</v>
      </c>
      <c r="V207" s="44">
        <f>IFERROR(SUM(V191:V205),"0")</f>
        <v>10</v>
      </c>
      <c r="W207" s="43"/>
      <c r="X207" s="68"/>
      <c r="Y207" s="68"/>
    </row>
    <row r="208" spans="1:52" ht="14.25" customHeight="1" x14ac:dyDescent="0.25">
      <c r="A208" s="372" t="s">
        <v>106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75"/>
      <c r="O209" s="375"/>
      <c r="P209" s="375"/>
      <c r="Q209" s="376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1"/>
      <c r="M211" s="377" t="s">
        <v>43</v>
      </c>
      <c r="N211" s="378"/>
      <c r="O211" s="378"/>
      <c r="P211" s="378"/>
      <c r="Q211" s="378"/>
      <c r="R211" s="378"/>
      <c r="S211" s="379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72" t="s">
        <v>75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75"/>
      <c r="O216" s="375"/>
      <c r="P216" s="375"/>
      <c r="Q216" s="37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1"/>
      <c r="M218" s="377" t="s">
        <v>43</v>
      </c>
      <c r="N218" s="378"/>
      <c r="O218" s="378"/>
      <c r="P218" s="378"/>
      <c r="Q218" s="378"/>
      <c r="R218" s="378"/>
      <c r="S218" s="379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72" t="s">
        <v>79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73">
        <v>4607091381672</v>
      </c>
      <c r="E223" s="373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73">
        <v>4607091387537</v>
      </c>
      <c r="E224" s="373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73">
        <v>4607091387513</v>
      </c>
      <c r="E225" s="373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75"/>
      <c r="O225" s="375"/>
      <c r="P225" s="375"/>
      <c r="Q225" s="376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1"/>
      <c r="M227" s="377" t="s">
        <v>43</v>
      </c>
      <c r="N227" s="378"/>
      <c r="O227" s="378"/>
      <c r="P227" s="378"/>
      <c r="Q227" s="378"/>
      <c r="R227" s="378"/>
      <c r="S227" s="379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72" t="s">
        <v>215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73">
        <v>4607091380880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73">
        <v>4607091384482</v>
      </c>
      <c r="E230" s="373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73">
        <v>4607091380897</v>
      </c>
      <c r="E231" s="373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73">
        <v>4680115880368</v>
      </c>
      <c r="E232" s="373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75"/>
      <c r="O232" s="375"/>
      <c r="P232" s="375"/>
      <c r="Q232" s="376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1"/>
      <c r="M234" s="377" t="s">
        <v>43</v>
      </c>
      <c r="N234" s="378"/>
      <c r="O234" s="378"/>
      <c r="P234" s="378"/>
      <c r="Q234" s="378"/>
      <c r="R234" s="378"/>
      <c r="S234" s="379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72" t="s">
        <v>92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73">
        <v>4607091388374</v>
      </c>
      <c r="E236" s="373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513" t="s">
        <v>380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73">
        <v>4607091388381</v>
      </c>
      <c r="E237" s="373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514" t="s">
        <v>383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73">
        <v>4607091388404</v>
      </c>
      <c r="E238" s="373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75"/>
      <c r="O238" s="375"/>
      <c r="P238" s="375"/>
      <c r="Q238" s="37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1"/>
      <c r="M240" s="377" t="s">
        <v>43</v>
      </c>
      <c r="N240" s="378"/>
      <c r="O240" s="378"/>
      <c r="P240" s="378"/>
      <c r="Q240" s="378"/>
      <c r="R240" s="378"/>
      <c r="S240" s="379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72" t="s">
        <v>386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73">
        <v>4680115881808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73">
        <v>4680115881822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73">
        <v>4680115880016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75"/>
      <c r="O244" s="375"/>
      <c r="P244" s="375"/>
      <c r="Q244" s="376"/>
      <c r="R244" s="40" t="s">
        <v>48</v>
      </c>
      <c r="S244" s="40" t="s">
        <v>48</v>
      </c>
      <c r="T244" s="41" t="s">
        <v>0</v>
      </c>
      <c r="U244" s="59">
        <v>102</v>
      </c>
      <c r="V244" s="56">
        <f>IFERROR(IF(U244="",0,CEILING((U244/$H244),1)*$H244),"")</f>
        <v>102</v>
      </c>
      <c r="W244" s="42">
        <f>IFERROR(IF(V244=0,"",ROUNDUP(V244/H244,0)*0.00474),"")</f>
        <v>0.24174000000000001</v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42</v>
      </c>
      <c r="U245" s="44">
        <f>IFERROR(U242/H242,"0")+IFERROR(U243/H243,"0")+IFERROR(U244/H244,"0")</f>
        <v>51</v>
      </c>
      <c r="V245" s="44">
        <f>IFERROR(V242/H242,"0")+IFERROR(V243/H243,"0")+IFERROR(V244/H244,"0")</f>
        <v>51</v>
      </c>
      <c r="W245" s="44">
        <f>IFERROR(IF(W242="",0,W242),"0")+IFERROR(IF(W243="",0,W243),"0")+IFERROR(IF(W244="",0,W244),"0")</f>
        <v>0.24174000000000001</v>
      </c>
      <c r="X245" s="68"/>
      <c r="Y245" s="68"/>
    </row>
    <row r="246" spans="1:52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1"/>
      <c r="M246" s="377" t="s">
        <v>43</v>
      </c>
      <c r="N246" s="378"/>
      <c r="O246" s="378"/>
      <c r="P246" s="378"/>
      <c r="Q246" s="378"/>
      <c r="R246" s="378"/>
      <c r="S246" s="379"/>
      <c r="T246" s="43" t="s">
        <v>0</v>
      </c>
      <c r="U246" s="44">
        <f>IFERROR(SUM(U242:U244),"0")</f>
        <v>102</v>
      </c>
      <c r="V246" s="44">
        <f>IFERROR(SUM(V242:V244),"0")</f>
        <v>102</v>
      </c>
      <c r="W246" s="43"/>
      <c r="X246" s="68"/>
      <c r="Y246" s="68"/>
    </row>
    <row r="247" spans="1:52" ht="16.5" customHeight="1" x14ac:dyDescent="0.25">
      <c r="A247" s="371" t="s">
        <v>394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6"/>
      <c r="Y247" s="66"/>
    </row>
    <row r="248" spans="1:52" ht="14.25" customHeight="1" x14ac:dyDescent="0.25">
      <c r="A248" s="372" t="s">
        <v>113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73">
        <v>4607091387421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73">
        <v>4607091387452</v>
      </c>
      <c r="E251" s="37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521" t="s">
        <v>400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73">
        <v>4607091387452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73">
        <v>4607091385984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73">
        <v>4607091387438</v>
      </c>
      <c r="E254" s="373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30</v>
      </c>
      <c r="V254" s="56">
        <f t="shared" si="13"/>
        <v>30</v>
      </c>
      <c r="W254" s="42">
        <f>IFERROR(IF(V254=0,"",ROUNDUP(V254/H254,0)*0.00937),"")</f>
        <v>5.6219999999999999E-2</v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73">
        <v>4607091387469</v>
      </c>
      <c r="E255" s="373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75"/>
      <c r="O255" s="375"/>
      <c r="P255" s="375"/>
      <c r="Q255" s="376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42</v>
      </c>
      <c r="U256" s="44">
        <f>IFERROR(U249/H249,"0")+IFERROR(U250/H250,"0")+IFERROR(U251/H251,"0")+IFERROR(U252/H252,"0")+IFERROR(U253/H253,"0")+IFERROR(U254/H254,"0")+IFERROR(U255/H255,"0")</f>
        <v>6</v>
      </c>
      <c r="V256" s="44">
        <f>IFERROR(V249/H249,"0")+IFERROR(V250/H250,"0")+IFERROR(V251/H251,"0")+IFERROR(V252/H252,"0")+IFERROR(V253/H253,"0")+IFERROR(V254/H254,"0")+IFERROR(V255/H255,"0")</f>
        <v>6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5.6219999999999999E-2</v>
      </c>
      <c r="X256" s="68"/>
      <c r="Y256" s="68"/>
    </row>
    <row r="257" spans="1:52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1"/>
      <c r="M257" s="377" t="s">
        <v>43</v>
      </c>
      <c r="N257" s="378"/>
      <c r="O257" s="378"/>
      <c r="P257" s="378"/>
      <c r="Q257" s="378"/>
      <c r="R257" s="378"/>
      <c r="S257" s="379"/>
      <c r="T257" s="43" t="s">
        <v>0</v>
      </c>
      <c r="U257" s="44">
        <f>IFERROR(SUM(U249:U255),"0")</f>
        <v>30</v>
      </c>
      <c r="V257" s="44">
        <f>IFERROR(SUM(V249:V255),"0")</f>
        <v>30</v>
      </c>
      <c r="W257" s="43"/>
      <c r="X257" s="68"/>
      <c r="Y257" s="68"/>
    </row>
    <row r="258" spans="1:52" ht="14.25" customHeight="1" x14ac:dyDescent="0.25">
      <c r="A258" s="372" t="s">
        <v>75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73">
        <v>4607091387292</v>
      </c>
      <c r="E259" s="373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73">
        <v>4607091387315</v>
      </c>
      <c r="E260" s="373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75"/>
      <c r="O260" s="375"/>
      <c r="P260" s="375"/>
      <c r="Q260" s="376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377" t="s">
        <v>43</v>
      </c>
      <c r="N262" s="378"/>
      <c r="O262" s="378"/>
      <c r="P262" s="378"/>
      <c r="Q262" s="378"/>
      <c r="R262" s="378"/>
      <c r="S262" s="379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71" t="s">
        <v>412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6"/>
      <c r="Y263" s="66"/>
    </row>
    <row r="264" spans="1:52" ht="14.25" customHeight="1" x14ac:dyDescent="0.25">
      <c r="A264" s="372" t="s">
        <v>75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19.8</v>
      </c>
      <c r="V265" s="56">
        <f>IFERROR(IF(U265="",0,CEILING((U265/$H265),1)*$H265),"")</f>
        <v>19.8</v>
      </c>
      <c r="W265" s="42">
        <f>IFERROR(IF(V265=0,"",ROUNDUP(V265/H265,0)*0.00753),"")</f>
        <v>8.2830000000000001E-2</v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IFERROR(U265/H265,"0")</f>
        <v>11</v>
      </c>
      <c r="V266" s="44">
        <f>IFERROR(V265/H265,"0")</f>
        <v>11</v>
      </c>
      <c r="W266" s="44">
        <f>IFERROR(IF(W265="",0,W265),"0")</f>
        <v>8.2830000000000001E-2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IFERROR(SUM(U265:U265),"0")</f>
        <v>19.8</v>
      </c>
      <c r="V267" s="44">
        <f>IFERROR(SUM(V265:V265),"0")</f>
        <v>19.8</v>
      </c>
      <c r="W267" s="43"/>
      <c r="X267" s="68"/>
      <c r="Y267" s="68"/>
    </row>
    <row r="268" spans="1:52" ht="14.25" customHeight="1" x14ac:dyDescent="0.25">
      <c r="A268" s="372" t="s">
        <v>79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846.71999999999991</v>
      </c>
      <c r="V270" s="56">
        <f>IFERROR(IF(U270="",0,CEILING((U270/$H270),1)*$H270),"")</f>
        <v>846.72</v>
      </c>
      <c r="W270" s="42">
        <f>IFERROR(IF(V270=0,"",ROUNDUP(V270/H270,0)*0.00753),"")</f>
        <v>2.5300799999999999</v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153.72</v>
      </c>
      <c r="V271" s="56">
        <f>IFERROR(IF(U271="",0,CEILING((U271/$H271),1)*$H271),"")</f>
        <v>153.72</v>
      </c>
      <c r="W271" s="42">
        <f>IFERROR(IF(V271=0,"",ROUNDUP(V271/H271,0)*0.00753),"")</f>
        <v>0.45933000000000002</v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396.99999999999994</v>
      </c>
      <c r="V272" s="44">
        <f>IFERROR(V269/H269,"0")+IFERROR(V270/H270,"0")+IFERROR(V271/H271,"0")</f>
        <v>397</v>
      </c>
      <c r="W272" s="44">
        <f>IFERROR(IF(W269="",0,W269),"0")+IFERROR(IF(W270="",0,W270),"0")+IFERROR(IF(W271="",0,W271),"0")</f>
        <v>2.9894099999999999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1000.4399999999999</v>
      </c>
      <c r="V273" s="44">
        <f>IFERROR(SUM(V269:V271),"0")</f>
        <v>1000.44</v>
      </c>
      <c r="W273" s="43"/>
      <c r="X273" s="68"/>
      <c r="Y273" s="68"/>
    </row>
    <row r="274" spans="1:52" ht="14.25" customHeight="1" x14ac:dyDescent="0.25">
      <c r="A274" s="372" t="s">
        <v>215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25.080000000000002</v>
      </c>
      <c r="V275" s="56">
        <f>IFERROR(IF(U275="",0,CEILING((U275/$H275),1)*$H275),"")</f>
        <v>25.08</v>
      </c>
      <c r="W275" s="42">
        <f>IFERROR(IF(V275=0,"",ROUNDUP(V275/H275,0)*0.00753),"")</f>
        <v>8.2830000000000001E-2</v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11.000000000000002</v>
      </c>
      <c r="V276" s="44">
        <f>IFERROR(V275/H275,"0")</f>
        <v>11</v>
      </c>
      <c r="W276" s="44">
        <f>IFERROR(IF(W275="",0,W275),"0")</f>
        <v>8.2830000000000001E-2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25.080000000000002</v>
      </c>
      <c r="V277" s="44">
        <f>IFERROR(SUM(V275:V275),"0")</f>
        <v>25.08</v>
      </c>
      <c r="W277" s="43"/>
      <c r="X277" s="68"/>
      <c r="Y277" s="68"/>
    </row>
    <row r="278" spans="1:52" ht="14.25" customHeight="1" x14ac:dyDescent="0.25">
      <c r="A278" s="372" t="s">
        <v>92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7.65</v>
      </c>
      <c r="V279" s="56">
        <f>IFERROR(IF(U279="",0,CEILING((U279/$H279),1)*$H279),"")</f>
        <v>7.6499999999999995</v>
      </c>
      <c r="W279" s="42">
        <f>IFERROR(IF(V279=0,"",ROUNDUP(V279/H279,0)*0.00753),"")</f>
        <v>2.2589999999999999E-2</v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3.0000000000000004</v>
      </c>
      <c r="V280" s="44">
        <f>IFERROR(V279/H279,"0")</f>
        <v>3</v>
      </c>
      <c r="W280" s="44">
        <f>IFERROR(IF(W279="",0,W279),"0")</f>
        <v>2.2589999999999999E-2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7.65</v>
      </c>
      <c r="V281" s="44">
        <f>IFERROR(SUM(V279:V279),"0")</f>
        <v>7.6499999999999995</v>
      </c>
      <c r="W281" s="43"/>
      <c r="X281" s="68"/>
      <c r="Y281" s="68"/>
    </row>
    <row r="282" spans="1:52" ht="27.75" customHeight="1" x14ac:dyDescent="0.2">
      <c r="A282" s="370" t="s">
        <v>425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426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113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539" t="s">
        <v>436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72" t="s">
        <v>106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4</v>
      </c>
      <c r="V297" s="56">
        <f>IFERROR(IF(U297="",0,CEILING((U297/$H297),1)*$H297),"")</f>
        <v>4</v>
      </c>
      <c r="W297" s="42">
        <f>IFERROR(IF(V297=0,"",ROUNDUP(V297/H297,0)*0.00937),"")</f>
        <v>9.3699999999999999E-3</v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1</v>
      </c>
      <c r="V298" s="44">
        <f>IFERROR(V296/H296,"0")+IFERROR(V297/H297,"0")</f>
        <v>1</v>
      </c>
      <c r="W298" s="44">
        <f>IFERROR(IF(W296="",0,W296),"0")+IFERROR(IF(W297="",0,W297),"0")</f>
        <v>9.3699999999999999E-3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4</v>
      </c>
      <c r="V299" s="44">
        <f>IFERROR(SUM(V296:V297),"0")</f>
        <v>4</v>
      </c>
      <c r="W299" s="43"/>
      <c r="X299" s="68"/>
      <c r="Y299" s="68"/>
    </row>
    <row r="300" spans="1:52" ht="14.25" customHeight="1" x14ac:dyDescent="0.25">
      <c r="A300" s="372" t="s">
        <v>79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215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280.8</v>
      </c>
      <c r="V305" s="56">
        <f>IFERROR(IF(U305="",0,CEILING((U305/$H305),1)*$H305),"")</f>
        <v>280.8</v>
      </c>
      <c r="W305" s="42">
        <f>IFERROR(IF(V305=0,"",ROUNDUP(V305/H305,0)*0.02175),"")</f>
        <v>0.78299999999999992</v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36</v>
      </c>
      <c r="V306" s="44">
        <f>IFERROR(V305/H305,"0")</f>
        <v>36</v>
      </c>
      <c r="W306" s="44">
        <f>IFERROR(IF(W305="",0,W305),"0")</f>
        <v>0.78299999999999992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280.8</v>
      </c>
      <c r="V307" s="44">
        <f>IFERROR(SUM(V305:V305),"0")</f>
        <v>280.8</v>
      </c>
      <c r="W307" s="43"/>
      <c r="X307" s="68"/>
      <c r="Y307" s="68"/>
    </row>
    <row r="308" spans="1:52" ht="16.5" customHeight="1" x14ac:dyDescent="0.25">
      <c r="A308" s="371" t="s">
        <v>449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113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28</v>
      </c>
      <c r="V313" s="56">
        <f>IFERROR(IF(U313="",0,CEILING((U313/$H313),1)*$H313),"")</f>
        <v>28</v>
      </c>
      <c r="W313" s="42">
        <f>IFERROR(IF(V313=0,"",ROUNDUP(V313/H313,0)*0.00937),"")</f>
        <v>6.5589999999999996E-2</v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7</v>
      </c>
      <c r="V314" s="44">
        <f>IFERROR(V310/H310,"0")+IFERROR(V311/H311,"0")+IFERROR(V312/H312,"0")+IFERROR(V313/H313,"0")</f>
        <v>7</v>
      </c>
      <c r="W314" s="44">
        <f>IFERROR(IF(W310="",0,W310),"0")+IFERROR(IF(W311="",0,W311),"0")+IFERROR(IF(W312="",0,W312),"0")+IFERROR(IF(W313="",0,W313),"0")</f>
        <v>6.5589999999999996E-2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28</v>
      </c>
      <c r="V315" s="44">
        <f>IFERROR(SUM(V310:V313),"0")</f>
        <v>28</v>
      </c>
      <c r="W315" s="43"/>
      <c r="X315" s="68"/>
      <c r="Y315" s="68"/>
    </row>
    <row r="316" spans="1:52" ht="14.25" customHeight="1" x14ac:dyDescent="0.25">
      <c r="A316" s="372" t="s">
        <v>75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79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50.400000000000006</v>
      </c>
      <c r="V324" s="56">
        <f>IFERROR(IF(U324="",0,CEILING((U324/$H324),1)*$H324),"")</f>
        <v>50.4</v>
      </c>
      <c r="W324" s="42">
        <f>IFERROR(IF(V324=0,"",ROUNDUP(V324/H324,0)*0.00753),"")</f>
        <v>0.15812999999999999</v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21.000000000000004</v>
      </c>
      <c r="V326" s="44">
        <f>IFERROR(V322/H322,"0")+IFERROR(V323/H323,"0")+IFERROR(V324/H324,"0")+IFERROR(V325/H325,"0")</f>
        <v>21</v>
      </c>
      <c r="W326" s="44">
        <f>IFERROR(IF(W322="",0,W322),"0")+IFERROR(IF(W323="",0,W323),"0")+IFERROR(IF(W324="",0,W324),"0")+IFERROR(IF(W325="",0,W325),"0")</f>
        <v>0.15812999999999999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50.400000000000006</v>
      </c>
      <c r="V327" s="44">
        <f>IFERROR(SUM(V322:V325),"0")</f>
        <v>50.4</v>
      </c>
      <c r="W327" s="43"/>
      <c r="X327" s="68"/>
      <c r="Y327" s="68"/>
    </row>
    <row r="328" spans="1:52" ht="14.25" customHeight="1" x14ac:dyDescent="0.25">
      <c r="A328" s="372" t="s">
        <v>215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472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113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8.1</v>
      </c>
      <c r="V335" s="56">
        <f>IFERROR(IF(U335="",0,CEILING((U335/$H335),1)*$H335),"")</f>
        <v>8.1000000000000014</v>
      </c>
      <c r="W335" s="42">
        <f>IFERROR(IF(V335=0,"",ROUNDUP(V335/H335,0)*0.00753),"")</f>
        <v>2.2589999999999999E-2</v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24.3</v>
      </c>
      <c r="V336" s="56">
        <f>IFERROR(IF(U336="",0,CEILING((U336/$H336),1)*$H336),"")</f>
        <v>24.3</v>
      </c>
      <c r="W336" s="42">
        <f>IFERROR(IF(V336=0,"",ROUNDUP(V336/H336,0)*0.00753),"")</f>
        <v>6.7769999999999997E-2</v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12</v>
      </c>
      <c r="V337" s="44">
        <f>IFERROR(V335/H335,"0")+IFERROR(V336/H336,"0")</f>
        <v>12</v>
      </c>
      <c r="W337" s="44">
        <f>IFERROR(IF(W335="",0,W335),"0")+IFERROR(IF(W336="",0,W336),"0")</f>
        <v>9.0359999999999996E-2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32.4</v>
      </c>
      <c r="V338" s="44">
        <f>IFERROR(SUM(V335:V336),"0")</f>
        <v>32.400000000000006</v>
      </c>
      <c r="W338" s="43"/>
      <c r="X338" s="68"/>
      <c r="Y338" s="68"/>
    </row>
    <row r="339" spans="1:52" ht="14.25" customHeight="1" x14ac:dyDescent="0.25">
      <c r="A339" s="372" t="s">
        <v>75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6.3</v>
      </c>
      <c r="V345" s="56">
        <f t="shared" si="15"/>
        <v>6.3000000000000007</v>
      </c>
      <c r="W345" s="42">
        <f t="shared" si="16"/>
        <v>1.506E-2</v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27.299999999999997</v>
      </c>
      <c r="V347" s="56">
        <f t="shared" si="15"/>
        <v>27.3</v>
      </c>
      <c r="W347" s="42">
        <f t="shared" si="16"/>
        <v>6.5259999999999999E-2</v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21</v>
      </c>
      <c r="V349" s="56">
        <f t="shared" si="15"/>
        <v>21</v>
      </c>
      <c r="W349" s="42">
        <f t="shared" si="16"/>
        <v>5.0200000000000002E-2</v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21</v>
      </c>
      <c r="V351" s="56">
        <f t="shared" si="15"/>
        <v>21</v>
      </c>
      <c r="W351" s="42">
        <f t="shared" si="16"/>
        <v>5.0200000000000002E-2</v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">
        <v>504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36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36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0.18071999999999999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75.599999999999994</v>
      </c>
      <c r="V354" s="44">
        <f>IFERROR(SUM(V340:V352),"0")</f>
        <v>75.599999999999994</v>
      </c>
      <c r="W354" s="43"/>
      <c r="X354" s="68"/>
      <c r="Y354" s="68"/>
    </row>
    <row r="355" spans="1:52" ht="14.25" customHeight="1" x14ac:dyDescent="0.25">
      <c r="A355" s="372" t="s">
        <v>79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5.94</v>
      </c>
      <c r="V357" s="56">
        <f>IFERROR(IF(U357="",0,CEILING((U357/$H357),1)*$H357),"")</f>
        <v>5.9399999999999995</v>
      </c>
      <c r="W357" s="42">
        <f>IFERROR(IF(V357=0,"",ROUNDUP(V357/H357,0)*0.00753),"")</f>
        <v>2.2589999999999999E-2</v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19.2</v>
      </c>
      <c r="V358" s="56">
        <f>IFERROR(IF(U358="",0,CEILING((U358/$H358),1)*$H358),"")</f>
        <v>19.2</v>
      </c>
      <c r="W358" s="42">
        <f>IFERROR(IF(V358=0,"",ROUNDUP(V358/H358,0)*0.00937),"")</f>
        <v>7.4959999999999999E-2</v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6.6000000000000005</v>
      </c>
      <c r="V359" s="56">
        <f>IFERROR(IF(U359="",0,CEILING((U359/$H359),1)*$H359),"")</f>
        <v>6.6000000000000005</v>
      </c>
      <c r="W359" s="42">
        <f>IFERROR(IF(V359=0,"",ROUNDUP(V359/H359,0)*0.00937),"")</f>
        <v>2.811E-2</v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14</v>
      </c>
      <c r="V360" s="44">
        <f>IFERROR(V356/H356,"0")+IFERROR(V357/H357,"0")+IFERROR(V358/H358,"0")+IFERROR(V359/H359,"0")</f>
        <v>14</v>
      </c>
      <c r="W360" s="44">
        <f>IFERROR(IF(W356="",0,W356),"0")+IFERROR(IF(W357="",0,W357),"0")+IFERROR(IF(W358="",0,W358),"0")+IFERROR(IF(W359="",0,W359),"0")</f>
        <v>0.12565999999999999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31.740000000000002</v>
      </c>
      <c r="V361" s="44">
        <f>IFERROR(SUM(V356:V359),"0")</f>
        <v>31.740000000000002</v>
      </c>
      <c r="W361" s="43"/>
      <c r="X361" s="68"/>
      <c r="Y361" s="68"/>
    </row>
    <row r="362" spans="1:52" ht="14.25" customHeight="1" x14ac:dyDescent="0.25">
      <c r="A362" s="372" t="s">
        <v>215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92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522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580" t="s">
        <v>525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106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75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6" t="s">
        <v>539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92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522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550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550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113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48</v>
      </c>
      <c r="V410" s="56">
        <f t="shared" si="18"/>
        <v>48</v>
      </c>
      <c r="W410" s="42">
        <f>IFERROR(IF(V410=0,"",ROUNDUP(V410/H410,0)*0.00753),"")</f>
        <v>0.15060000000000001</v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20</v>
      </c>
      <c r="V412" s="44">
        <f>IFERROR(V403/H403,"0")+IFERROR(V404/H404,"0")+IFERROR(V405/H405,"0")+IFERROR(V406/H406,"0")+IFERROR(V407/H407,"0")+IFERROR(V408/H408,"0")+IFERROR(V409/H409,"0")+IFERROR(V410/H410,"0")+IFERROR(V411/H411,"0")</f>
        <v>20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0.15060000000000001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48</v>
      </c>
      <c r="V413" s="44">
        <f>IFERROR(SUM(V403:V411),"0")</f>
        <v>48</v>
      </c>
      <c r="W413" s="43"/>
      <c r="X413" s="68"/>
      <c r="Y413" s="68"/>
    </row>
    <row r="414" spans="1:52" ht="14.25" customHeight="1" x14ac:dyDescent="0.25">
      <c r="A414" s="372" t="s">
        <v>106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75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606" t="s">
        <v>581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7" t="s">
        <v>584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608" t="s">
        <v>587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79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592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113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106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73">
        <v>4680115881129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73">
        <v>4680115881112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61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75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27" customHeight="1" x14ac:dyDescent="0.25">
      <c r="A447" s="64" t="s">
        <v>604</v>
      </c>
      <c r="B447" s="64" t="s">
        <v>605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79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606</v>
      </c>
      <c r="B451" s="64" t="s">
        <v>607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608</v>
      </c>
      <c r="B452" s="64" t="s">
        <v>609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610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79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611</v>
      </c>
      <c r="B457" s="64" t="s">
        <v>612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139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1905.05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1905.0500000000002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2090.4009999999998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2090.4009999999998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2215.4009999999998</v>
      </c>
      <c r="V463" s="44">
        <f>GrossWeightTotalR+PalletQtyTotalR*25</f>
        <v>2215.4009999999998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687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687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5.5132600000000007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624" t="s">
        <v>104</v>
      </c>
      <c r="D467" s="624" t="s">
        <v>104</v>
      </c>
      <c r="E467" s="624" t="s">
        <v>104</v>
      </c>
      <c r="F467" s="624" t="s">
        <v>104</v>
      </c>
      <c r="G467" s="624" t="s">
        <v>237</v>
      </c>
      <c r="H467" s="624" t="s">
        <v>237</v>
      </c>
      <c r="I467" s="624" t="s">
        <v>237</v>
      </c>
      <c r="J467" s="624" t="s">
        <v>237</v>
      </c>
      <c r="K467" s="624" t="s">
        <v>237</v>
      </c>
      <c r="L467" s="624" t="s">
        <v>237</v>
      </c>
      <c r="M467" s="624" t="s">
        <v>425</v>
      </c>
      <c r="N467" s="624" t="s">
        <v>425</v>
      </c>
      <c r="O467" s="624" t="s">
        <v>472</v>
      </c>
      <c r="P467" s="624" t="s">
        <v>472</v>
      </c>
      <c r="Q467" s="72" t="s">
        <v>550</v>
      </c>
      <c r="R467" s="624" t="s">
        <v>592</v>
      </c>
      <c r="S467" s="624" t="s">
        <v>592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74</v>
      </c>
      <c r="C468" s="624" t="s">
        <v>105</v>
      </c>
      <c r="D468" s="624" t="s">
        <v>112</v>
      </c>
      <c r="E468" s="624" t="s">
        <v>104</v>
      </c>
      <c r="F468" s="624" t="s">
        <v>228</v>
      </c>
      <c r="G468" s="624" t="s">
        <v>238</v>
      </c>
      <c r="H468" s="624" t="s">
        <v>245</v>
      </c>
      <c r="I468" s="624" t="s">
        <v>262</v>
      </c>
      <c r="J468" s="624" t="s">
        <v>318</v>
      </c>
      <c r="K468" s="624" t="s">
        <v>394</v>
      </c>
      <c r="L468" s="624" t="s">
        <v>412</v>
      </c>
      <c r="M468" s="624" t="s">
        <v>426</v>
      </c>
      <c r="N468" s="624" t="s">
        <v>449</v>
      </c>
      <c r="O468" s="624" t="s">
        <v>473</v>
      </c>
      <c r="P468" s="624" t="s">
        <v>526</v>
      </c>
      <c r="Q468" s="624" t="s">
        <v>550</v>
      </c>
      <c r="R468" s="624" t="s">
        <v>593</v>
      </c>
      <c r="S468" s="624" t="s">
        <v>610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5.04</v>
      </c>
      <c r="C470" s="53">
        <f>IFERROR(V46*1,"0")+IFERROR(V47*1,"0")</f>
        <v>5.4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87.14</v>
      </c>
      <c r="F470" s="53">
        <f>IFERROR(V120*1,"0")+IFERROR(V121*1,"0")+IFERROR(V122*1,"0")+IFERROR(V123*1,"0")</f>
        <v>0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61.56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112</v>
      </c>
      <c r="K470" s="53">
        <f>IFERROR(V249*1,"0")+IFERROR(V250*1,"0")+IFERROR(V251*1,"0")+IFERROR(V252*1,"0")+IFERROR(V253*1,"0")+IFERROR(V254*1,"0")+IFERROR(V255*1,"0")+IFERROR(V259*1,"0")+IFERROR(V260*1,"0")</f>
        <v>30</v>
      </c>
      <c r="L470" s="53">
        <f>IFERROR(V265*1,"0")+IFERROR(V269*1,"0")+IFERROR(V270*1,"0")+IFERROR(V271*1,"0")+IFERROR(V275*1,"0")+IFERROR(V279*1,"0")</f>
        <v>1052.97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284.8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78.400000000000006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139.73999999999998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48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8" spans="2:8" x14ac:dyDescent="0.2">
      <c r="B8" s="54" t="s">
        <v>622</v>
      </c>
      <c r="C8" s="54" t="s">
        <v>623</v>
      </c>
      <c r="D8" s="54" t="s">
        <v>624</v>
      </c>
      <c r="E8" s="54" t="s">
        <v>48</v>
      </c>
    </row>
    <row r="9" spans="2:8" x14ac:dyDescent="0.2">
      <c r="B9" s="54" t="s">
        <v>625</v>
      </c>
      <c r="C9" s="54" t="s">
        <v>626</v>
      </c>
      <c r="D9" s="54" t="s">
        <v>627</v>
      </c>
      <c r="E9" s="54" t="s">
        <v>48</v>
      </c>
    </row>
    <row r="11" spans="2:8" x14ac:dyDescent="0.2">
      <c r="B11" s="54" t="s">
        <v>628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629</v>
      </c>
      <c r="C13" s="54" t="s">
        <v>620</v>
      </c>
      <c r="D13" s="54" t="s">
        <v>48</v>
      </c>
      <c r="E13" s="54" t="s">
        <v>48</v>
      </c>
    </row>
    <row r="15" spans="2:8" x14ac:dyDescent="0.2">
      <c r="B15" s="54" t="s">
        <v>630</v>
      </c>
      <c r="C15" s="54" t="s">
        <v>623</v>
      </c>
      <c r="D15" s="54" t="s">
        <v>48</v>
      </c>
      <c r="E15" s="54" t="s">
        <v>48</v>
      </c>
    </row>
    <row r="17" spans="2:5" x14ac:dyDescent="0.2">
      <c r="B17" s="54" t="s">
        <v>631</v>
      </c>
      <c r="C17" s="54" t="s">
        <v>626</v>
      </c>
      <c r="D17" s="54" t="s">
        <v>48</v>
      </c>
      <c r="E17" s="54" t="s">
        <v>48</v>
      </c>
    </row>
    <row r="19" spans="2:5" x14ac:dyDescent="0.2">
      <c r="B19" s="54" t="s">
        <v>632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642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2023-09-28T11:11:59Z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