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U379" i="1"/>
  <c r="U378" i="1"/>
  <c r="V377" i="1"/>
  <c r="W377" i="1" s="1"/>
  <c r="M377" i="1"/>
  <c r="V376" i="1"/>
  <c r="V378" i="1" s="1"/>
  <c r="M376" i="1"/>
  <c r="U373" i="1"/>
  <c r="U372" i="1"/>
  <c r="V371" i="1"/>
  <c r="U369" i="1"/>
  <c r="U368" i="1"/>
  <c r="V367" i="1"/>
  <c r="W367" i="1" s="1"/>
  <c r="M367" i="1"/>
  <c r="V366" i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W338" i="1" s="1"/>
  <c r="M338" i="1"/>
  <c r="U336" i="1"/>
  <c r="U335" i="1"/>
  <c r="V334" i="1"/>
  <c r="W334" i="1" s="1"/>
  <c r="M334" i="1"/>
  <c r="V333" i="1"/>
  <c r="V335" i="1" s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M321" i="1"/>
  <c r="V320" i="1"/>
  <c r="W320" i="1" s="1"/>
  <c r="M320" i="1"/>
  <c r="U318" i="1"/>
  <c r="U317" i="1"/>
  <c r="V316" i="1"/>
  <c r="W316" i="1" s="1"/>
  <c r="M316" i="1"/>
  <c r="V315" i="1"/>
  <c r="V317" i="1" s="1"/>
  <c r="M315" i="1"/>
  <c r="U313" i="1"/>
  <c r="U312" i="1"/>
  <c r="V311" i="1"/>
  <c r="W311" i="1" s="1"/>
  <c r="M311" i="1"/>
  <c r="V310" i="1"/>
  <c r="W310" i="1" s="1"/>
  <c r="M310" i="1"/>
  <c r="V309" i="1"/>
  <c r="M309" i="1"/>
  <c r="V308" i="1"/>
  <c r="W308" i="1" s="1"/>
  <c r="M308" i="1"/>
  <c r="U305" i="1"/>
  <c r="U304" i="1"/>
  <c r="V303" i="1"/>
  <c r="V305" i="1" s="1"/>
  <c r="M303" i="1"/>
  <c r="U301" i="1"/>
  <c r="U300" i="1"/>
  <c r="V299" i="1"/>
  <c r="V301" i="1" s="1"/>
  <c r="M299" i="1"/>
  <c r="U297" i="1"/>
  <c r="U296" i="1"/>
  <c r="V295" i="1"/>
  <c r="W295" i="1" s="1"/>
  <c r="M295" i="1"/>
  <c r="V294" i="1"/>
  <c r="V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M283" i="1"/>
  <c r="U279" i="1"/>
  <c r="U278" i="1"/>
  <c r="V277" i="1"/>
  <c r="M277" i="1"/>
  <c r="U275" i="1"/>
  <c r="U274" i="1"/>
  <c r="V273" i="1"/>
  <c r="M273" i="1"/>
  <c r="U271" i="1"/>
  <c r="U270" i="1"/>
  <c r="V269" i="1"/>
  <c r="W269" i="1" s="1"/>
  <c r="M269" i="1"/>
  <c r="V268" i="1"/>
  <c r="W268" i="1" s="1"/>
  <c r="M268" i="1"/>
  <c r="V267" i="1"/>
  <c r="M267" i="1"/>
  <c r="U265" i="1"/>
  <c r="U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M247" i="1"/>
  <c r="U244" i="1"/>
  <c r="U243" i="1"/>
  <c r="V242" i="1"/>
  <c r="W242" i="1" s="1"/>
  <c r="M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W211" i="1" s="1"/>
  <c r="M211" i="1"/>
  <c r="U209" i="1"/>
  <c r="U208" i="1"/>
  <c r="V207" i="1"/>
  <c r="V209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W189" i="1" s="1"/>
  <c r="M189" i="1"/>
  <c r="U186" i="1"/>
  <c r="U185" i="1"/>
  <c r="V184" i="1"/>
  <c r="W184" i="1" s="1"/>
  <c r="M184" i="1"/>
  <c r="V183" i="1"/>
  <c r="V186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V151" i="1"/>
  <c r="W151" i="1" s="1"/>
  <c r="W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68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W109" i="1" s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W8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D468" i="1" l="1"/>
  <c r="V180" i="1"/>
  <c r="U461" i="1"/>
  <c r="V425" i="1"/>
  <c r="W388" i="1"/>
  <c r="U458" i="1"/>
  <c r="V32" i="1"/>
  <c r="V122" i="1"/>
  <c r="W215" i="1"/>
  <c r="V237" i="1"/>
  <c r="W361" i="1"/>
  <c r="W362" i="1" s="1"/>
  <c r="V362" i="1"/>
  <c r="W351" i="1"/>
  <c r="W231" i="1"/>
  <c r="V424" i="1"/>
  <c r="W22" i="1"/>
  <c r="W23" i="1" s="1"/>
  <c r="W26" i="1"/>
  <c r="W40" i="1"/>
  <c r="W41" i="1" s="1"/>
  <c r="V41" i="1"/>
  <c r="E468" i="1"/>
  <c r="V83" i="1"/>
  <c r="V95" i="1"/>
  <c r="V107" i="1"/>
  <c r="V115" i="1"/>
  <c r="W118" i="1"/>
  <c r="W122" i="1" s="1"/>
  <c r="H468" i="1"/>
  <c r="V153" i="1"/>
  <c r="W163" i="1"/>
  <c r="W180" i="1" s="1"/>
  <c r="W207" i="1"/>
  <c r="W208" i="1" s="1"/>
  <c r="V208" i="1"/>
  <c r="W234" i="1"/>
  <c r="W237" i="1" s="1"/>
  <c r="W299" i="1"/>
  <c r="W300" i="1" s="1"/>
  <c r="V300" i="1"/>
  <c r="W303" i="1"/>
  <c r="W304" i="1" s="1"/>
  <c r="V304" i="1"/>
  <c r="W418" i="1"/>
  <c r="W424" i="1" s="1"/>
  <c r="V441" i="1"/>
  <c r="W48" i="1"/>
  <c r="W94" i="1"/>
  <c r="W114" i="1"/>
  <c r="W32" i="1"/>
  <c r="V33" i="1"/>
  <c r="V49" i="1"/>
  <c r="V94" i="1"/>
  <c r="V106" i="1"/>
  <c r="V114" i="1"/>
  <c r="V123" i="1"/>
  <c r="V131" i="1"/>
  <c r="V142" i="1"/>
  <c r="V149" i="1"/>
  <c r="V154" i="1"/>
  <c r="V160" i="1"/>
  <c r="V181" i="1"/>
  <c r="V185" i="1"/>
  <c r="W204" i="1"/>
  <c r="V204" i="1"/>
  <c r="V224" i="1"/>
  <c r="V244" i="1"/>
  <c r="K468" i="1"/>
  <c r="V255" i="1"/>
  <c r="W247" i="1"/>
  <c r="W254" i="1" s="1"/>
  <c r="V254" i="1"/>
  <c r="V260" i="1"/>
  <c r="L468" i="1"/>
  <c r="V264" i="1"/>
  <c r="W263" i="1"/>
  <c r="W264" i="1" s="1"/>
  <c r="V265" i="1"/>
  <c r="V270" i="1"/>
  <c r="W267" i="1"/>
  <c r="W270" i="1" s="1"/>
  <c r="W309" i="1"/>
  <c r="W312" i="1" s="1"/>
  <c r="V313" i="1"/>
  <c r="W321" i="1"/>
  <c r="W324" i="1" s="1"/>
  <c r="V325" i="1"/>
  <c r="V352" i="1"/>
  <c r="V359" i="1"/>
  <c r="W354" i="1"/>
  <c r="W358" i="1" s="1"/>
  <c r="V358" i="1"/>
  <c r="W366" i="1"/>
  <c r="W368" i="1" s="1"/>
  <c r="V368" i="1"/>
  <c r="V430" i="1"/>
  <c r="V437" i="1"/>
  <c r="W434" i="1"/>
  <c r="W436" i="1" s="1"/>
  <c r="V436" i="1"/>
  <c r="F468" i="1"/>
  <c r="N468" i="1"/>
  <c r="V37" i="1"/>
  <c r="V55" i="1"/>
  <c r="V73" i="1"/>
  <c r="V82" i="1"/>
  <c r="H9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74" i="1"/>
  <c r="W76" i="1"/>
  <c r="W82" i="1" s="1"/>
  <c r="W97" i="1"/>
  <c r="W106" i="1" s="1"/>
  <c r="W127" i="1"/>
  <c r="W130" i="1" s="1"/>
  <c r="V130" i="1"/>
  <c r="W134" i="1"/>
  <c r="W142" i="1" s="1"/>
  <c r="V143" i="1"/>
  <c r="I468" i="1"/>
  <c r="V148" i="1"/>
  <c r="W156" i="1"/>
  <c r="W160" i="1" s="1"/>
  <c r="W183" i="1"/>
  <c r="W185" i="1" s="1"/>
  <c r="V205" i="1"/>
  <c r="V215" i="1"/>
  <c r="V216" i="1"/>
  <c r="V225" i="1"/>
  <c r="W218" i="1"/>
  <c r="W224" i="1" s="1"/>
  <c r="V231" i="1"/>
  <c r="V232" i="1"/>
  <c r="V238" i="1"/>
  <c r="V243" i="1"/>
  <c r="W240" i="1"/>
  <c r="W243" i="1" s="1"/>
  <c r="V259" i="1"/>
  <c r="V271" i="1"/>
  <c r="V274" i="1"/>
  <c r="W273" i="1"/>
  <c r="W274" i="1" s="1"/>
  <c r="V275" i="1"/>
  <c r="V278" i="1"/>
  <c r="W277" i="1"/>
  <c r="W278" i="1" s="1"/>
  <c r="V279" i="1"/>
  <c r="M468" i="1"/>
  <c r="V291" i="1"/>
  <c r="W283" i="1"/>
  <c r="W291" i="1" s="1"/>
  <c r="V292" i="1"/>
  <c r="V297" i="1"/>
  <c r="W294" i="1"/>
  <c r="W296" i="1" s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15" i="1"/>
  <c r="V452" i="1"/>
  <c r="S468" i="1"/>
  <c r="V456" i="1"/>
  <c r="W455" i="1"/>
  <c r="W456" i="1" s="1"/>
  <c r="V457" i="1"/>
  <c r="B468" i="1"/>
  <c r="J468" i="1"/>
  <c r="R468" i="1"/>
  <c r="V312" i="1"/>
  <c r="V318" i="1"/>
  <c r="W315" i="1"/>
  <c r="W317" i="1" s="1"/>
  <c r="V324" i="1"/>
  <c r="V328" i="1"/>
  <c r="W327" i="1"/>
  <c r="W328" i="1" s="1"/>
  <c r="V329" i="1"/>
  <c r="O468" i="1"/>
  <c r="V336" i="1"/>
  <c r="W333" i="1"/>
  <c r="W335" i="1" s="1"/>
  <c r="V351" i="1"/>
  <c r="V369" i="1"/>
  <c r="V372" i="1"/>
  <c r="W371" i="1"/>
  <c r="W372" i="1" s="1"/>
  <c r="V373" i="1"/>
  <c r="V379" i="1"/>
  <c r="W376" i="1"/>
  <c r="W378" i="1" s="1"/>
  <c r="V388" i="1"/>
  <c r="V429" i="1"/>
  <c r="V442" i="1"/>
  <c r="V447" i="1"/>
  <c r="W444" i="1"/>
  <c r="W446" i="1" s="1"/>
  <c r="V451" i="1"/>
  <c r="P468" i="1"/>
  <c r="V462" i="1" l="1"/>
  <c r="W463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<sst xmlns="http://schemas.openxmlformats.org/spreadsheetml/2006/main" count="1653" uniqueCount="624">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</sst>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6" customWidth="1"/>
    <col min="16" max="16" width="6.140625" style="296" customWidth="1"/>
    <col min="17" max="17" width="10.85546875" style="301" customWidth="1"/>
    <col min="18" max="18" width="10.42578125" style="301" customWidth="1"/>
    <col min="19" max="19" width="9.42578125" style="301" customWidth="1"/>
    <col min="20" max="20" width="8.42578125" style="301" customWidth="1"/>
    <col min="21" max="21" width="10" style="296" customWidth="1"/>
    <col min="22" max="22" width="11" style="296" customWidth="1"/>
    <col min="23" max="23" width="10" style="296" customWidth="1"/>
    <col min="24" max="24" width="11.5703125" style="296" customWidth="1"/>
    <col min="25" max="25" width="10.42578125" style="296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6" customWidth="1"/>
    <col min="30" max="31" width="9.140625" style="296" customWidth="1"/>
    <col min="32" max="16384" width="9.140625" style="296"/>
  </cols>
  <sheetData>
    <row r="1" spans="1:28" s="299" customFormat="1" ht="45" customHeight="1" x14ac:dyDescent="0.2">
      <c r="A1" s="40"/>
      <c r="B1" s="40"/>
      <c r="C1" s="40"/>
      <c r="D1" s="624" t="s">
        <v>0</v>
      </c>
      <c r="E1" s="587"/>
      <c r="F1" s="587"/>
      <c r="G1" s="11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5"/>
      <c r="V2" s="15"/>
      <c r="W2" s="15"/>
      <c r="X2" s="15"/>
      <c r="Y2" s="50"/>
      <c r="Z2" s="50"/>
      <c r="AA2" s="50"/>
    </row>
    <row r="3" spans="1:28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1"/>
      <c r="N3" s="321"/>
      <c r="O3" s="321"/>
      <c r="P3" s="321"/>
      <c r="Q3" s="321"/>
      <c r="R3" s="321"/>
      <c r="S3" s="321"/>
      <c r="T3" s="321"/>
      <c r="U3" s="15"/>
      <c r="V3" s="15"/>
      <c r="W3" s="15"/>
      <c r="X3" s="15"/>
      <c r="Y3" s="50"/>
      <c r="Z3" s="50"/>
      <c r="AA3" s="50"/>
    </row>
    <row r="4" spans="1:28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9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3" t="s">
        <v>10</v>
      </c>
      <c r="N5" s="623">
        <v>45200</v>
      </c>
      <c r="O5" s="601"/>
      <c r="Q5" s="631" t="s">
        <v>11</v>
      </c>
      <c r="R5" s="327"/>
      <c r="S5" s="632" t="s">
        <v>12</v>
      </c>
      <c r="T5" s="601"/>
      <c r="Y5" s="50"/>
      <c r="Z5" s="50"/>
      <c r="AA5" s="50"/>
    </row>
    <row r="6" spans="1:28" s="299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3" t="s">
        <v>15</v>
      </c>
      <c r="N6" s="609" t="str">
        <f>IF(N5=0," ",CHOOSE(WEEKDAY(N5,2),"Понедельник","Вторник","Среда","Четверг","Пятница","Суббота","Воскресенье"))</f>
        <v>Воскресенье</v>
      </c>
      <c r="O6" s="314"/>
      <c r="Q6" s="610" t="s">
        <v>16</v>
      </c>
      <c r="R6" s="327"/>
      <c r="S6" s="611" t="s">
        <v>17</v>
      </c>
      <c r="T6" s="603"/>
      <c r="Y6" s="50"/>
      <c r="Z6" s="50"/>
      <c r="AA6" s="50"/>
    </row>
    <row r="7" spans="1:28" s="299" customFormat="1" ht="21.75" hidden="1" customHeight="1" x14ac:dyDescent="0.2">
      <c r="A7" s="54"/>
      <c r="B7" s="54"/>
      <c r="C7" s="54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3"/>
      <c r="N7" s="41"/>
      <c r="O7" s="41"/>
      <c r="Q7" s="321"/>
      <c r="R7" s="327"/>
      <c r="S7" s="612"/>
      <c r="T7" s="613"/>
      <c r="Y7" s="50"/>
      <c r="Z7" s="50"/>
      <c r="AA7" s="50"/>
    </row>
    <row r="8" spans="1:28" s="299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3" t="s">
        <v>19</v>
      </c>
      <c r="N8" s="600">
        <v>0.45833333333333331</v>
      </c>
      <c r="O8" s="601"/>
      <c r="Q8" s="321"/>
      <c r="R8" s="327"/>
      <c r="S8" s="612"/>
      <c r="T8" s="613"/>
      <c r="Y8" s="50"/>
      <c r="Z8" s="50"/>
      <c r="AA8" s="50"/>
    </row>
    <row r="9" spans="1:28" s="299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5" t="s">
        <v>20</v>
      </c>
      <c r="N9" s="623"/>
      <c r="O9" s="601"/>
      <c r="Q9" s="321"/>
      <c r="R9" s="327"/>
      <c r="S9" s="614"/>
      <c r="T9" s="615"/>
      <c r="U9" s="42"/>
      <c r="V9" s="42"/>
      <c r="W9" s="42"/>
      <c r="X9" s="42"/>
      <c r="Y9" s="50"/>
      <c r="Z9" s="50"/>
      <c r="AA9" s="50"/>
    </row>
    <row r="10" spans="1:28" s="299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5" t="s">
        <v>21</v>
      </c>
      <c r="N10" s="600"/>
      <c r="O10" s="601"/>
      <c r="R10" s="23" t="s">
        <v>22</v>
      </c>
      <c r="S10" s="602" t="s">
        <v>23</v>
      </c>
      <c r="T10" s="603"/>
      <c r="U10" s="43"/>
      <c r="V10" s="43"/>
      <c r="W10" s="43"/>
      <c r="X10" s="43"/>
      <c r="Y10" s="50"/>
      <c r="Z10" s="50"/>
      <c r="AA10" s="50"/>
    </row>
    <row r="11" spans="1:28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0"/>
      <c r="O11" s="601"/>
      <c r="R11" s="23" t="s">
        <v>26</v>
      </c>
      <c r="S11" s="583" t="s">
        <v>27</v>
      </c>
      <c r="T11" s="584"/>
      <c r="U11" s="44"/>
      <c r="V11" s="44"/>
      <c r="W11" s="44"/>
      <c r="X11" s="44"/>
      <c r="Y11" s="50"/>
      <c r="Z11" s="50"/>
      <c r="AA11" s="50"/>
    </row>
    <row r="12" spans="1:28" s="299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3" t="s">
        <v>29</v>
      </c>
      <c r="N12" s="604"/>
      <c r="O12" s="605"/>
      <c r="P12" s="22"/>
      <c r="R12" s="23"/>
      <c r="S12" s="587"/>
      <c r="T12" s="321"/>
      <c r="Y12" s="50"/>
      <c r="Z12" s="50"/>
      <c r="AA12" s="50"/>
    </row>
    <row r="13" spans="1:28" s="299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5"/>
      <c r="M13" s="25" t="s">
        <v>31</v>
      </c>
      <c r="N13" s="583"/>
      <c r="O13" s="584"/>
      <c r="P13" s="22"/>
      <c r="U13" s="48"/>
      <c r="V13" s="48"/>
      <c r="W13" s="48"/>
      <c r="X13" s="48"/>
      <c r="Y13" s="50"/>
      <c r="Z13" s="50"/>
      <c r="AA13" s="50"/>
    </row>
    <row r="14" spans="1:28" s="299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49"/>
      <c r="V14" s="49"/>
      <c r="W14" s="49"/>
      <c r="X14" s="49"/>
      <c r="Y14" s="50"/>
      <c r="Z14" s="50"/>
      <c r="AA14" s="50"/>
    </row>
    <row r="15" spans="1:28" s="299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88"/>
      <c r="N16" s="588"/>
      <c r="O16" s="588"/>
      <c r="P16" s="588"/>
      <c r="Q16" s="588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7"/>
      <c r="Y19" s="47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7"/>
      <c r="Y20" s="297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8"/>
      <c r="Y21" s="298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3">
        <v>4607091389258</v>
      </c>
      <c r="E22" s="314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2" t="s">
        <v>62</v>
      </c>
      <c r="L22" s="31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3"/>
      <c r="S22" s="33"/>
      <c r="T22" s="34" t="s">
        <v>63</v>
      </c>
      <c r="U22" s="303">
        <v>0</v>
      </c>
      <c r="V22" s="304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6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6" t="s">
        <v>63</v>
      </c>
      <c r="U24" s="305">
        <f>IFERROR(SUM(U22:U22),"0")</f>
        <v>0</v>
      </c>
      <c r="V24" s="305">
        <f>IFERROR(SUM(V22:V22),"0")</f>
        <v>0</v>
      </c>
      <c r="W24" s="36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8"/>
      <c r="Y25" s="298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3">
        <v>4607091383881</v>
      </c>
      <c r="E26" s="314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2" t="s">
        <v>62</v>
      </c>
      <c r="L26" s="31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3"/>
      <c r="S26" s="33"/>
      <c r="T26" s="34" t="s">
        <v>63</v>
      </c>
      <c r="U26" s="303">
        <v>0</v>
      </c>
      <c r="V26" s="304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3">
        <v>4607091388237</v>
      </c>
      <c r="E27" s="314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2" t="s">
        <v>62</v>
      </c>
      <c r="L27" s="31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3"/>
      <c r="S27" s="33"/>
      <c r="T27" s="34" t="s">
        <v>63</v>
      </c>
      <c r="U27" s="303">
        <v>0</v>
      </c>
      <c r="V27" s="304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3">
        <v>4607091383935</v>
      </c>
      <c r="E28" s="314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2" t="s">
        <v>62</v>
      </c>
      <c r="L28" s="31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3"/>
      <c r="S28" s="33"/>
      <c r="T28" s="34" t="s">
        <v>63</v>
      </c>
      <c r="U28" s="303">
        <v>0</v>
      </c>
      <c r="V28" s="304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3">
        <v>4680115881853</v>
      </c>
      <c r="E29" s="314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2" t="s">
        <v>62</v>
      </c>
      <c r="L29" s="31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3"/>
      <c r="S29" s="33"/>
      <c r="T29" s="34" t="s">
        <v>63</v>
      </c>
      <c r="U29" s="303">
        <v>0</v>
      </c>
      <c r="V29" s="304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3">
        <v>4607091383911</v>
      </c>
      <c r="E30" s="314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2" t="s">
        <v>62</v>
      </c>
      <c r="L30" s="31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3"/>
      <c r="S30" s="33"/>
      <c r="T30" s="34" t="s">
        <v>63</v>
      </c>
      <c r="U30" s="303">
        <v>0</v>
      </c>
      <c r="V30" s="304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3">
        <v>4607091388244</v>
      </c>
      <c r="E31" s="314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2" t="s">
        <v>62</v>
      </c>
      <c r="L31" s="31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3"/>
      <c r="S31" s="33"/>
      <c r="T31" s="34" t="s">
        <v>63</v>
      </c>
      <c r="U31" s="303">
        <v>0</v>
      </c>
      <c r="V31" s="304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6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6" t="s">
        <v>63</v>
      </c>
      <c r="U33" s="305">
        <f>IFERROR(SUM(U26:U31),"0")</f>
        <v>0</v>
      </c>
      <c r="V33" s="305">
        <f>IFERROR(SUM(V26:V31),"0")</f>
        <v>0</v>
      </c>
      <c r="W33" s="36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8"/>
      <c r="Y34" s="298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3">
        <v>4607091388503</v>
      </c>
      <c r="E35" s="314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2" t="s">
        <v>82</v>
      </c>
      <c r="L35" s="31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3"/>
      <c r="S35" s="33"/>
      <c r="T35" s="34" t="s">
        <v>63</v>
      </c>
      <c r="U35" s="303">
        <v>0</v>
      </c>
      <c r="V35" s="304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3">
        <v>4680115880139</v>
      </c>
      <c r="E36" s="314"/>
      <c r="F36" s="302">
        <v>2.5000000000000001E-2</v>
      </c>
      <c r="G36" s="31">
        <v>10</v>
      </c>
      <c r="H36" s="302">
        <v>0.25</v>
      </c>
      <c r="I36" s="302">
        <v>0.41</v>
      </c>
      <c r="J36" s="31">
        <v>234</v>
      </c>
      <c r="K36" s="32" t="s">
        <v>86</v>
      </c>
      <c r="L36" s="31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3"/>
      <c r="S36" s="33"/>
      <c r="T36" s="34" t="s">
        <v>63</v>
      </c>
      <c r="U36" s="303">
        <v>0</v>
      </c>
      <c r="V36" s="304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6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6" t="s">
        <v>63</v>
      </c>
      <c r="U38" s="305">
        <f>IFERROR(SUM(U35:U36),"0")</f>
        <v>0</v>
      </c>
      <c r="V38" s="305">
        <f>IFERROR(SUM(V35:V36),"0")</f>
        <v>0</v>
      </c>
      <c r="W38" s="36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8"/>
      <c r="Y39" s="298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3">
        <v>4607091388282</v>
      </c>
      <c r="E40" s="314"/>
      <c r="F40" s="302">
        <v>0.3</v>
      </c>
      <c r="G40" s="31">
        <v>6</v>
      </c>
      <c r="H40" s="302">
        <v>1.8</v>
      </c>
      <c r="I40" s="302">
        <v>2.0840000000000001</v>
      </c>
      <c r="J40" s="31">
        <v>156</v>
      </c>
      <c r="K40" s="32" t="s">
        <v>82</v>
      </c>
      <c r="L40" s="31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3"/>
      <c r="S40" s="33"/>
      <c r="T40" s="34" t="s">
        <v>63</v>
      </c>
      <c r="U40" s="303">
        <v>0</v>
      </c>
      <c r="V40" s="304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6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6" t="s">
        <v>63</v>
      </c>
      <c r="U42" s="305">
        <f>IFERROR(SUM(U40:U40),"0")</f>
        <v>0</v>
      </c>
      <c r="V42" s="305">
        <f>IFERROR(SUM(V40:V40),"0")</f>
        <v>0</v>
      </c>
      <c r="W42" s="36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7"/>
      <c r="Y43" s="47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7"/>
      <c r="Y44" s="297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8"/>
      <c r="Y45" s="298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3">
        <v>4680115881440</v>
      </c>
      <c r="E46" s="314"/>
      <c r="F46" s="302">
        <v>1.35</v>
      </c>
      <c r="G46" s="31">
        <v>8</v>
      </c>
      <c r="H46" s="302">
        <v>10.8</v>
      </c>
      <c r="I46" s="302">
        <v>11.28</v>
      </c>
      <c r="J46" s="31">
        <v>56</v>
      </c>
      <c r="K46" s="32" t="s">
        <v>96</v>
      </c>
      <c r="L46" s="31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3"/>
      <c r="S46" s="33"/>
      <c r="T46" s="34" t="s">
        <v>63</v>
      </c>
      <c r="U46" s="303">
        <v>0</v>
      </c>
      <c r="V46" s="304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3">
        <v>4680115881433</v>
      </c>
      <c r="E47" s="314"/>
      <c r="F47" s="302">
        <v>0.45</v>
      </c>
      <c r="G47" s="31">
        <v>6</v>
      </c>
      <c r="H47" s="302">
        <v>2.7</v>
      </c>
      <c r="I47" s="302">
        <v>2.9</v>
      </c>
      <c r="J47" s="31">
        <v>156</v>
      </c>
      <c r="K47" s="32" t="s">
        <v>96</v>
      </c>
      <c r="L47" s="31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3"/>
      <c r="S47" s="33"/>
      <c r="T47" s="34" t="s">
        <v>63</v>
      </c>
      <c r="U47" s="303">
        <v>0</v>
      </c>
      <c r="V47" s="304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6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6" t="s">
        <v>63</v>
      </c>
      <c r="U49" s="305">
        <f>IFERROR(SUM(U46:U47),"0")</f>
        <v>0</v>
      </c>
      <c r="V49" s="305">
        <f>IFERROR(SUM(V46:V47),"0")</f>
        <v>0</v>
      </c>
      <c r="W49" s="36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7"/>
      <c r="Y50" s="297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8"/>
      <c r="Y51" s="298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3">
        <v>4680115881426</v>
      </c>
      <c r="E52" s="314"/>
      <c r="F52" s="302">
        <v>1.35</v>
      </c>
      <c r="G52" s="31">
        <v>8</v>
      </c>
      <c r="H52" s="302">
        <v>10.8</v>
      </c>
      <c r="I52" s="302">
        <v>11.28</v>
      </c>
      <c r="J52" s="31">
        <v>56</v>
      </c>
      <c r="K52" s="32" t="s">
        <v>96</v>
      </c>
      <c r="L52" s="31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3"/>
      <c r="S52" s="33"/>
      <c r="T52" s="34" t="s">
        <v>63</v>
      </c>
      <c r="U52" s="303">
        <v>250</v>
      </c>
      <c r="V52" s="304">
        <f>IFERROR(IF(U52="",0,CEILING((U52/$H52),1)*$H52),"")</f>
        <v>259.20000000000005</v>
      </c>
      <c r="W52" s="35">
        <f>IFERROR(IF(V52=0,"",ROUNDUP(V52/H52,0)*0.02175),"")</f>
        <v>0.52200000000000002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3">
        <v>4680115881419</v>
      </c>
      <c r="E53" s="314"/>
      <c r="F53" s="302">
        <v>0.45</v>
      </c>
      <c r="G53" s="31">
        <v>10</v>
      </c>
      <c r="H53" s="302">
        <v>4.5</v>
      </c>
      <c r="I53" s="302">
        <v>4.74</v>
      </c>
      <c r="J53" s="31">
        <v>120</v>
      </c>
      <c r="K53" s="32" t="s">
        <v>96</v>
      </c>
      <c r="L53" s="31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3"/>
      <c r="S53" s="33"/>
      <c r="T53" s="34" t="s">
        <v>63</v>
      </c>
      <c r="U53" s="303">
        <v>0</v>
      </c>
      <c r="V53" s="304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3">
        <v>4680115881525</v>
      </c>
      <c r="E54" s="314"/>
      <c r="F54" s="302">
        <v>0.4</v>
      </c>
      <c r="G54" s="31">
        <v>10</v>
      </c>
      <c r="H54" s="302">
        <v>4</v>
      </c>
      <c r="I54" s="302">
        <v>4.24</v>
      </c>
      <c r="J54" s="31">
        <v>120</v>
      </c>
      <c r="K54" s="32" t="s">
        <v>96</v>
      </c>
      <c r="L54" s="31">
        <v>50</v>
      </c>
      <c r="M54" s="555" t="s">
        <v>107</v>
      </c>
      <c r="N54" s="316"/>
      <c r="O54" s="316"/>
      <c r="P54" s="316"/>
      <c r="Q54" s="314"/>
      <c r="R54" s="33"/>
      <c r="S54" s="33"/>
      <c r="T54" s="34" t="s">
        <v>63</v>
      </c>
      <c r="U54" s="303">
        <v>0</v>
      </c>
      <c r="V54" s="304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6" t="s">
        <v>65</v>
      </c>
      <c r="U55" s="305">
        <f>IFERROR(U52/H52,"0")+IFERROR(U53/H53,"0")+IFERROR(U54/H54,"0")</f>
        <v>23.148148148148145</v>
      </c>
      <c r="V55" s="305">
        <f>IFERROR(V52/H52,"0")+IFERROR(V53/H53,"0")+IFERROR(V54/H54,"0")</f>
        <v>24.000000000000004</v>
      </c>
      <c r="W55" s="305">
        <f>IFERROR(IF(W52="",0,W52),"0")+IFERROR(IF(W53="",0,W53),"0")+IFERROR(IF(W54="",0,W54),"0")</f>
        <v>0.52200000000000002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6" t="s">
        <v>63</v>
      </c>
      <c r="U56" s="305">
        <f>IFERROR(SUM(U52:U54),"0")</f>
        <v>250</v>
      </c>
      <c r="V56" s="305">
        <f>IFERROR(SUM(V52:V54),"0")</f>
        <v>259.20000000000005</v>
      </c>
      <c r="W56" s="36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7"/>
      <c r="Y57" s="297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8"/>
      <c r="Y58" s="298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3">
        <v>4607091382945</v>
      </c>
      <c r="E59" s="314"/>
      <c r="F59" s="302">
        <v>1.4</v>
      </c>
      <c r="G59" s="31">
        <v>8</v>
      </c>
      <c r="H59" s="302">
        <v>11.2</v>
      </c>
      <c r="I59" s="302">
        <v>11.68</v>
      </c>
      <c r="J59" s="31">
        <v>56</v>
      </c>
      <c r="K59" s="32" t="s">
        <v>96</v>
      </c>
      <c r="L59" s="31">
        <v>50</v>
      </c>
      <c r="M59" s="549" t="s">
        <v>110</v>
      </c>
      <c r="N59" s="316"/>
      <c r="O59" s="316"/>
      <c r="P59" s="316"/>
      <c r="Q59" s="314"/>
      <c r="R59" s="33"/>
      <c r="S59" s="33"/>
      <c r="T59" s="34" t="s">
        <v>63</v>
      </c>
      <c r="U59" s="303">
        <v>0</v>
      </c>
      <c r="V59" s="304">
        <f t="shared" ref="V59:V72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3">
        <v>4607091385670</v>
      </c>
      <c r="E60" s="314"/>
      <c r="F60" s="302">
        <v>1.35</v>
      </c>
      <c r="G60" s="31">
        <v>8</v>
      </c>
      <c r="H60" s="302">
        <v>10.8</v>
      </c>
      <c r="I60" s="302">
        <v>11.28</v>
      </c>
      <c r="J60" s="31">
        <v>56</v>
      </c>
      <c r="K60" s="32" t="s">
        <v>96</v>
      </c>
      <c r="L60" s="31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3"/>
      <c r="S60" s="33"/>
      <c r="T60" s="34" t="s">
        <v>63</v>
      </c>
      <c r="U60" s="303">
        <v>120</v>
      </c>
      <c r="V60" s="304">
        <f t="shared" si="2"/>
        <v>129.60000000000002</v>
      </c>
      <c r="W60" s="35">
        <f>IFERROR(IF(V60=0,"",ROUNDUP(V60/H60,0)*0.02175),"")</f>
        <v>0.26100000000000001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3">
        <v>4680115881327</v>
      </c>
      <c r="E61" s="314"/>
      <c r="F61" s="302">
        <v>1.35</v>
      </c>
      <c r="G61" s="31">
        <v>8</v>
      </c>
      <c r="H61" s="302">
        <v>10.8</v>
      </c>
      <c r="I61" s="302">
        <v>11.28</v>
      </c>
      <c r="J61" s="31">
        <v>56</v>
      </c>
      <c r="K61" s="32" t="s">
        <v>115</v>
      </c>
      <c r="L61" s="31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3"/>
      <c r="S61" s="33"/>
      <c r="T61" s="34" t="s">
        <v>63</v>
      </c>
      <c r="U61" s="303">
        <v>0</v>
      </c>
      <c r="V61" s="304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4301011514</v>
      </c>
      <c r="D62" s="313">
        <v>4680115882133</v>
      </c>
      <c r="E62" s="314"/>
      <c r="F62" s="302">
        <v>1.35</v>
      </c>
      <c r="G62" s="31">
        <v>8</v>
      </c>
      <c r="H62" s="302">
        <v>10.8</v>
      </c>
      <c r="I62" s="302">
        <v>11.28</v>
      </c>
      <c r="J62" s="31">
        <v>56</v>
      </c>
      <c r="K62" s="32" t="s">
        <v>96</v>
      </c>
      <c r="L62" s="31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3"/>
      <c r="S62" s="33"/>
      <c r="T62" s="34" t="s">
        <v>63</v>
      </c>
      <c r="U62" s="303">
        <v>0</v>
      </c>
      <c r="V62" s="304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27" customHeight="1" x14ac:dyDescent="0.25">
      <c r="A63" s="53" t="s">
        <v>118</v>
      </c>
      <c r="B63" s="53" t="s">
        <v>119</v>
      </c>
      <c r="C63" s="30">
        <v>4301011192</v>
      </c>
      <c r="D63" s="313">
        <v>4607091382952</v>
      </c>
      <c r="E63" s="314"/>
      <c r="F63" s="302">
        <v>0.5</v>
      </c>
      <c r="G63" s="31">
        <v>6</v>
      </c>
      <c r="H63" s="302">
        <v>3</v>
      </c>
      <c r="I63" s="302">
        <v>3.2</v>
      </c>
      <c r="J63" s="31">
        <v>156</v>
      </c>
      <c r="K63" s="32" t="s">
        <v>96</v>
      </c>
      <c r="L63" s="31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3"/>
      <c r="S63" s="33"/>
      <c r="T63" s="34" t="s">
        <v>63</v>
      </c>
      <c r="U63" s="303">
        <v>0</v>
      </c>
      <c r="V63" s="304">
        <f t="shared" si="2"/>
        <v>0</v>
      </c>
      <c r="W63" s="35" t="str">
        <f>IFERROR(IF(V63=0,"",ROUNDUP(V63/H63,0)*0.00753),"")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4301011382</v>
      </c>
      <c r="D64" s="313">
        <v>4607091385687</v>
      </c>
      <c r="E64" s="314"/>
      <c r="F64" s="302">
        <v>0.4</v>
      </c>
      <c r="G64" s="31">
        <v>10</v>
      </c>
      <c r="H64" s="302">
        <v>4</v>
      </c>
      <c r="I64" s="302">
        <v>4.24</v>
      </c>
      <c r="J64" s="31">
        <v>120</v>
      </c>
      <c r="K64" s="32" t="s">
        <v>122</v>
      </c>
      <c r="L64" s="31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3"/>
      <c r="S64" s="33"/>
      <c r="T64" s="34" t="s">
        <v>63</v>
      </c>
      <c r="U64" s="303">
        <v>0</v>
      </c>
      <c r="V64" s="304">
        <f t="shared" si="2"/>
        <v>0</v>
      </c>
      <c r="W64" s="35" t="str">
        <f t="shared" ref="W64:W72" si="3">IFERROR(IF(V64=0,"",ROUNDUP(V64/H64,0)*0.00937),"")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123</v>
      </c>
      <c r="B65" s="53" t="s">
        <v>124</v>
      </c>
      <c r="C65" s="30">
        <v>4301011565</v>
      </c>
      <c r="D65" s="313">
        <v>4680115882539</v>
      </c>
      <c r="E65" s="314"/>
      <c r="F65" s="302">
        <v>0.37</v>
      </c>
      <c r="G65" s="31">
        <v>10</v>
      </c>
      <c r="H65" s="302">
        <v>3.7</v>
      </c>
      <c r="I65" s="302">
        <v>3.94</v>
      </c>
      <c r="J65" s="31">
        <v>120</v>
      </c>
      <c r="K65" s="32" t="s">
        <v>122</v>
      </c>
      <c r="L65" s="31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3"/>
      <c r="S65" s="33"/>
      <c r="T65" s="34" t="s">
        <v>63</v>
      </c>
      <c r="U65" s="303">
        <v>0</v>
      </c>
      <c r="V65" s="304">
        <f t="shared" si="2"/>
        <v>0</v>
      </c>
      <c r="W65" s="35" t="str">
        <f t="shared" si="3"/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4301011344</v>
      </c>
      <c r="D66" s="313">
        <v>4607091384604</v>
      </c>
      <c r="E66" s="314"/>
      <c r="F66" s="302">
        <v>0.4</v>
      </c>
      <c r="G66" s="31">
        <v>10</v>
      </c>
      <c r="H66" s="302">
        <v>4</v>
      </c>
      <c r="I66" s="302">
        <v>4.24</v>
      </c>
      <c r="J66" s="31">
        <v>120</v>
      </c>
      <c r="K66" s="32" t="s">
        <v>96</v>
      </c>
      <c r="L66" s="31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3"/>
      <c r="S66" s="33"/>
      <c r="T66" s="34" t="s">
        <v>63</v>
      </c>
      <c r="U66" s="303">
        <v>0</v>
      </c>
      <c r="V66" s="304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4301011386</v>
      </c>
      <c r="D67" s="313">
        <v>4680115880283</v>
      </c>
      <c r="E67" s="314"/>
      <c r="F67" s="302">
        <v>0.6</v>
      </c>
      <c r="G67" s="31">
        <v>8</v>
      </c>
      <c r="H67" s="302">
        <v>4.8</v>
      </c>
      <c r="I67" s="302">
        <v>5.04</v>
      </c>
      <c r="J67" s="31">
        <v>120</v>
      </c>
      <c r="K67" s="32" t="s">
        <v>96</v>
      </c>
      <c r="L67" s="31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3"/>
      <c r="S67" s="33"/>
      <c r="T67" s="34" t="s">
        <v>63</v>
      </c>
      <c r="U67" s="303">
        <v>0</v>
      </c>
      <c r="V67" s="304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16.5" customHeight="1" x14ac:dyDescent="0.25">
      <c r="A68" s="53" t="s">
        <v>129</v>
      </c>
      <c r="B68" s="53" t="s">
        <v>130</v>
      </c>
      <c r="C68" s="30">
        <v>4301011476</v>
      </c>
      <c r="D68" s="313">
        <v>4680115881518</v>
      </c>
      <c r="E68" s="314"/>
      <c r="F68" s="302">
        <v>0.4</v>
      </c>
      <c r="G68" s="31">
        <v>10</v>
      </c>
      <c r="H68" s="302">
        <v>4</v>
      </c>
      <c r="I68" s="302">
        <v>4.24</v>
      </c>
      <c r="J68" s="31">
        <v>120</v>
      </c>
      <c r="K68" s="32" t="s">
        <v>122</v>
      </c>
      <c r="L68" s="31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3"/>
      <c r="S68" s="33"/>
      <c r="T68" s="34" t="s">
        <v>63</v>
      </c>
      <c r="U68" s="303">
        <v>0</v>
      </c>
      <c r="V68" s="304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27" customHeight="1" x14ac:dyDescent="0.25">
      <c r="A69" s="53" t="s">
        <v>131</v>
      </c>
      <c r="B69" s="53" t="s">
        <v>132</v>
      </c>
      <c r="C69" s="30">
        <v>4301011443</v>
      </c>
      <c r="D69" s="313">
        <v>4680115881303</v>
      </c>
      <c r="E69" s="314"/>
      <c r="F69" s="302">
        <v>0.45</v>
      </c>
      <c r="G69" s="31">
        <v>10</v>
      </c>
      <c r="H69" s="302">
        <v>4.5</v>
      </c>
      <c r="I69" s="302">
        <v>4.71</v>
      </c>
      <c r="J69" s="31">
        <v>120</v>
      </c>
      <c r="K69" s="32" t="s">
        <v>115</v>
      </c>
      <c r="L69" s="31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3"/>
      <c r="S69" s="33"/>
      <c r="T69" s="34" t="s">
        <v>63</v>
      </c>
      <c r="U69" s="303">
        <v>40.5</v>
      </c>
      <c r="V69" s="304">
        <f t="shared" si="2"/>
        <v>40.5</v>
      </c>
      <c r="W69" s="35">
        <f t="shared" si="3"/>
        <v>8.4330000000000002E-2</v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4301011417</v>
      </c>
      <c r="D70" s="313">
        <v>4680115880269</v>
      </c>
      <c r="E70" s="314"/>
      <c r="F70" s="302">
        <v>0.375</v>
      </c>
      <c r="G70" s="31">
        <v>10</v>
      </c>
      <c r="H70" s="302">
        <v>3.75</v>
      </c>
      <c r="I70" s="302">
        <v>3.99</v>
      </c>
      <c r="J70" s="31">
        <v>120</v>
      </c>
      <c r="K70" s="32" t="s">
        <v>122</v>
      </c>
      <c r="L70" s="31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3"/>
      <c r="S70" s="33"/>
      <c r="T70" s="34" t="s">
        <v>63</v>
      </c>
      <c r="U70" s="303">
        <v>0</v>
      </c>
      <c r="V70" s="304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16.5" customHeight="1" x14ac:dyDescent="0.25">
      <c r="A71" s="53" t="s">
        <v>135</v>
      </c>
      <c r="B71" s="53" t="s">
        <v>136</v>
      </c>
      <c r="C71" s="30">
        <v>4301011415</v>
      </c>
      <c r="D71" s="313">
        <v>4680115880429</v>
      </c>
      <c r="E71" s="314"/>
      <c r="F71" s="302">
        <v>0.45</v>
      </c>
      <c r="G71" s="31">
        <v>10</v>
      </c>
      <c r="H71" s="302">
        <v>4.5</v>
      </c>
      <c r="I71" s="302">
        <v>4.74</v>
      </c>
      <c r="J71" s="31">
        <v>120</v>
      </c>
      <c r="K71" s="32" t="s">
        <v>122</v>
      </c>
      <c r="L71" s="31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3"/>
      <c r="S71" s="33"/>
      <c r="T71" s="34" t="s">
        <v>63</v>
      </c>
      <c r="U71" s="303">
        <v>24.3</v>
      </c>
      <c r="V71" s="304">
        <f t="shared" si="2"/>
        <v>27</v>
      </c>
      <c r="W71" s="35">
        <f t="shared" si="3"/>
        <v>5.6219999999999999E-2</v>
      </c>
      <c r="X71" s="55"/>
      <c r="Y71" s="56"/>
      <c r="AC71" s="57"/>
      <c r="AZ71" s="85" t="s">
        <v>1</v>
      </c>
    </row>
    <row r="72" spans="1:52" ht="16.5" customHeight="1" x14ac:dyDescent="0.25">
      <c r="A72" s="53" t="s">
        <v>137</v>
      </c>
      <c r="B72" s="53" t="s">
        <v>138</v>
      </c>
      <c r="C72" s="30">
        <v>4301011462</v>
      </c>
      <c r="D72" s="313">
        <v>4680115881457</v>
      </c>
      <c r="E72" s="314"/>
      <c r="F72" s="302">
        <v>0.75</v>
      </c>
      <c r="G72" s="31">
        <v>6</v>
      </c>
      <c r="H72" s="302">
        <v>4.5</v>
      </c>
      <c r="I72" s="302">
        <v>4.74</v>
      </c>
      <c r="J72" s="31">
        <v>120</v>
      </c>
      <c r="K72" s="32" t="s">
        <v>122</v>
      </c>
      <c r="L72" s="31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3"/>
      <c r="S72" s="33"/>
      <c r="T72" s="34" t="s">
        <v>63</v>
      </c>
      <c r="U72" s="303">
        <v>0</v>
      </c>
      <c r="V72" s="304">
        <f t="shared" si="2"/>
        <v>0</v>
      </c>
      <c r="W72" s="35" t="str">
        <f t="shared" si="3"/>
        <v/>
      </c>
      <c r="X72" s="55"/>
      <c r="Y72" s="56"/>
      <c r="AC72" s="57"/>
      <c r="AZ72" s="86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6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25.511111111111113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27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0.40155000000000002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6" t="s">
        <v>63</v>
      </c>
      <c r="U74" s="305">
        <f>IFERROR(SUM(U59:U72),"0")</f>
        <v>184.8</v>
      </c>
      <c r="V74" s="305">
        <f>IFERROR(SUM(V59:V72),"0")</f>
        <v>197.10000000000002</v>
      </c>
      <c r="W74" s="36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8"/>
      <c r="Y75" s="298"/>
    </row>
    <row r="76" spans="1:52" ht="27" customHeight="1" x14ac:dyDescent="0.25">
      <c r="A76" s="53" t="s">
        <v>139</v>
      </c>
      <c r="B76" s="53" t="s">
        <v>140</v>
      </c>
      <c r="C76" s="30">
        <v>4301020189</v>
      </c>
      <c r="D76" s="313">
        <v>4607091384789</v>
      </c>
      <c r="E76" s="314"/>
      <c r="F76" s="302">
        <v>1</v>
      </c>
      <c r="G76" s="31">
        <v>6</v>
      </c>
      <c r="H76" s="302">
        <v>6</v>
      </c>
      <c r="I76" s="302">
        <v>6.36</v>
      </c>
      <c r="J76" s="31">
        <v>104</v>
      </c>
      <c r="K76" s="32" t="s">
        <v>96</v>
      </c>
      <c r="L76" s="31">
        <v>45</v>
      </c>
      <c r="M76" s="536" t="s">
        <v>141</v>
      </c>
      <c r="N76" s="316"/>
      <c r="O76" s="316"/>
      <c r="P76" s="316"/>
      <c r="Q76" s="314"/>
      <c r="R76" s="33"/>
      <c r="S76" s="33"/>
      <c r="T76" s="34" t="s">
        <v>63</v>
      </c>
      <c r="U76" s="303">
        <v>0</v>
      </c>
      <c r="V76" s="304">
        <f t="shared" ref="V76:V81" si="4">IFERROR(IF(U76="",0,CEILING((U76/$H76),1)*$H76),"")</f>
        <v>0</v>
      </c>
      <c r="W76" s="35" t="str">
        <f>IFERROR(IF(V76=0,"",ROUNDUP(V76/H76,0)*0.01196),"")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4301020235</v>
      </c>
      <c r="D77" s="313">
        <v>4680115881488</v>
      </c>
      <c r="E77" s="314"/>
      <c r="F77" s="302">
        <v>1.35</v>
      </c>
      <c r="G77" s="31">
        <v>8</v>
      </c>
      <c r="H77" s="302">
        <v>10.8</v>
      </c>
      <c r="I77" s="302">
        <v>11.28</v>
      </c>
      <c r="J77" s="31">
        <v>48</v>
      </c>
      <c r="K77" s="32" t="s">
        <v>96</v>
      </c>
      <c r="L77" s="31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3"/>
      <c r="S77" s="33"/>
      <c r="T77" s="34" t="s">
        <v>63</v>
      </c>
      <c r="U77" s="303">
        <v>0</v>
      </c>
      <c r="V77" s="304">
        <f t="shared" si="4"/>
        <v>0</v>
      </c>
      <c r="W77" s="35" t="str">
        <f>IFERROR(IF(V77=0,"",ROUNDUP(V77/H77,0)*0.02175),"")</f>
        <v/>
      </c>
      <c r="X77" s="55"/>
      <c r="Y77" s="56"/>
      <c r="AC77" s="57"/>
      <c r="AZ77" s="88" t="s">
        <v>1</v>
      </c>
    </row>
    <row r="78" spans="1:52" ht="27" customHeight="1" x14ac:dyDescent="0.25">
      <c r="A78" s="53" t="s">
        <v>144</v>
      </c>
      <c r="B78" s="53" t="s">
        <v>145</v>
      </c>
      <c r="C78" s="30">
        <v>4301020183</v>
      </c>
      <c r="D78" s="313">
        <v>4607091384765</v>
      </c>
      <c r="E78" s="314"/>
      <c r="F78" s="302">
        <v>0.42</v>
      </c>
      <c r="G78" s="31">
        <v>6</v>
      </c>
      <c r="H78" s="302">
        <v>2.52</v>
      </c>
      <c r="I78" s="302">
        <v>2.72</v>
      </c>
      <c r="J78" s="31">
        <v>156</v>
      </c>
      <c r="K78" s="32" t="s">
        <v>96</v>
      </c>
      <c r="L78" s="31">
        <v>45</v>
      </c>
      <c r="M78" s="538" t="s">
        <v>146</v>
      </c>
      <c r="N78" s="316"/>
      <c r="O78" s="316"/>
      <c r="P78" s="316"/>
      <c r="Q78" s="314"/>
      <c r="R78" s="33"/>
      <c r="S78" s="33"/>
      <c r="T78" s="34" t="s">
        <v>63</v>
      </c>
      <c r="U78" s="303">
        <v>0</v>
      </c>
      <c r="V78" s="304">
        <f t="shared" si="4"/>
        <v>0</v>
      </c>
      <c r="W78" s="35" t="str">
        <f>IFERROR(IF(V78=0,"",ROUNDUP(V78/H78,0)*0.00753),"")</f>
        <v/>
      </c>
      <c r="X78" s="55"/>
      <c r="Y78" s="56"/>
      <c r="AC78" s="57"/>
      <c r="AZ78" s="89" t="s">
        <v>1</v>
      </c>
    </row>
    <row r="79" spans="1:52" ht="27" customHeight="1" x14ac:dyDescent="0.25">
      <c r="A79" s="53" t="s">
        <v>147</v>
      </c>
      <c r="B79" s="53" t="s">
        <v>148</v>
      </c>
      <c r="C79" s="30">
        <v>4301020258</v>
      </c>
      <c r="D79" s="313">
        <v>4680115882775</v>
      </c>
      <c r="E79" s="314"/>
      <c r="F79" s="302">
        <v>0.3</v>
      </c>
      <c r="G79" s="31">
        <v>8</v>
      </c>
      <c r="H79" s="302">
        <v>2.4</v>
      </c>
      <c r="I79" s="302">
        <v>2.5</v>
      </c>
      <c r="J79" s="31">
        <v>234</v>
      </c>
      <c r="K79" s="32" t="s">
        <v>122</v>
      </c>
      <c r="L79" s="31">
        <v>50</v>
      </c>
      <c r="M79" s="533" t="s">
        <v>149</v>
      </c>
      <c r="N79" s="316"/>
      <c r="O79" s="316"/>
      <c r="P79" s="316"/>
      <c r="Q79" s="314"/>
      <c r="R79" s="33"/>
      <c r="S79" s="33"/>
      <c r="T79" s="34" t="s">
        <v>63</v>
      </c>
      <c r="U79" s="303">
        <v>0</v>
      </c>
      <c r="V79" s="304">
        <f t="shared" si="4"/>
        <v>0</v>
      </c>
      <c r="W79" s="35" t="str">
        <f>IFERROR(IF(V79=0,"",ROUNDUP(V79/H79,0)*0.00502),"")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150</v>
      </c>
      <c r="B80" s="53" t="s">
        <v>151</v>
      </c>
      <c r="C80" s="30">
        <v>4301020217</v>
      </c>
      <c r="D80" s="313">
        <v>4680115880658</v>
      </c>
      <c r="E80" s="314"/>
      <c r="F80" s="302">
        <v>0.4</v>
      </c>
      <c r="G80" s="31">
        <v>6</v>
      </c>
      <c r="H80" s="302">
        <v>2.4</v>
      </c>
      <c r="I80" s="302">
        <v>2.6</v>
      </c>
      <c r="J80" s="31">
        <v>156</v>
      </c>
      <c r="K80" s="32" t="s">
        <v>96</v>
      </c>
      <c r="L80" s="31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3"/>
      <c r="S80" s="33"/>
      <c r="T80" s="34" t="s">
        <v>63</v>
      </c>
      <c r="U80" s="303">
        <v>0</v>
      </c>
      <c r="V80" s="304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152</v>
      </c>
      <c r="B81" s="53" t="s">
        <v>153</v>
      </c>
      <c r="C81" s="30">
        <v>4301020223</v>
      </c>
      <c r="D81" s="313">
        <v>4607091381962</v>
      </c>
      <c r="E81" s="314"/>
      <c r="F81" s="302">
        <v>0.5</v>
      </c>
      <c r="G81" s="31">
        <v>6</v>
      </c>
      <c r="H81" s="302">
        <v>3</v>
      </c>
      <c r="I81" s="302">
        <v>3.2</v>
      </c>
      <c r="J81" s="31">
        <v>156</v>
      </c>
      <c r="K81" s="32" t="s">
        <v>96</v>
      </c>
      <c r="L81" s="31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3"/>
      <c r="S81" s="33"/>
      <c r="T81" s="34" t="s">
        <v>63</v>
      </c>
      <c r="U81" s="303">
        <v>0</v>
      </c>
      <c r="V81" s="304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6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6" t="s">
        <v>63</v>
      </c>
      <c r="U83" s="305">
        <f>IFERROR(SUM(U76:U81),"0")</f>
        <v>0</v>
      </c>
      <c r="V83" s="305">
        <f>IFERROR(SUM(V76:V81),"0")</f>
        <v>0</v>
      </c>
      <c r="W83" s="36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8"/>
      <c r="Y84" s="298"/>
    </row>
    <row r="85" spans="1:52" ht="16.5" customHeight="1" x14ac:dyDescent="0.25">
      <c r="A85" s="53" t="s">
        <v>154</v>
      </c>
      <c r="B85" s="53" t="s">
        <v>155</v>
      </c>
      <c r="C85" s="30">
        <v>4301030895</v>
      </c>
      <c r="D85" s="313">
        <v>4607091387667</v>
      </c>
      <c r="E85" s="314"/>
      <c r="F85" s="302">
        <v>0.9</v>
      </c>
      <c r="G85" s="31">
        <v>10</v>
      </c>
      <c r="H85" s="302">
        <v>9</v>
      </c>
      <c r="I85" s="302">
        <v>9.6300000000000008</v>
      </c>
      <c r="J85" s="31">
        <v>56</v>
      </c>
      <c r="K85" s="32" t="s">
        <v>96</v>
      </c>
      <c r="L85" s="31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3"/>
      <c r="S85" s="33"/>
      <c r="T85" s="34" t="s">
        <v>63</v>
      </c>
      <c r="U85" s="303">
        <v>0</v>
      </c>
      <c r="V85" s="304">
        <f t="shared" ref="V85:V93" si="5">IFERROR(IF(U85="",0,CEILING((U85/$H85),1)*$H85),"")</f>
        <v>0</v>
      </c>
      <c r="W85" s="35" t="str">
        <f>IFERROR(IF(V85=0,"",ROUNDUP(V85/H85,0)*0.02175),"")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156</v>
      </c>
      <c r="B86" s="53" t="s">
        <v>157</v>
      </c>
      <c r="C86" s="30">
        <v>4301030961</v>
      </c>
      <c r="D86" s="313">
        <v>4607091387636</v>
      </c>
      <c r="E86" s="314"/>
      <c r="F86" s="302">
        <v>0.7</v>
      </c>
      <c r="G86" s="31">
        <v>6</v>
      </c>
      <c r="H86" s="302">
        <v>4.2</v>
      </c>
      <c r="I86" s="302">
        <v>4.5</v>
      </c>
      <c r="J86" s="31">
        <v>120</v>
      </c>
      <c r="K86" s="32" t="s">
        <v>62</v>
      </c>
      <c r="L86" s="31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3"/>
      <c r="S86" s="33"/>
      <c r="T86" s="34" t="s">
        <v>63</v>
      </c>
      <c r="U86" s="303">
        <v>0</v>
      </c>
      <c r="V86" s="304">
        <f t="shared" si="5"/>
        <v>0</v>
      </c>
      <c r="W86" s="35" t="str">
        <f>IFERROR(IF(V86=0,"",ROUNDUP(V86/H86,0)*0.00937),"")</f>
        <v/>
      </c>
      <c r="X86" s="55"/>
      <c r="Y86" s="56"/>
      <c r="AC86" s="57"/>
      <c r="AZ86" s="94" t="s">
        <v>1</v>
      </c>
    </row>
    <row r="87" spans="1:52" ht="27" customHeight="1" x14ac:dyDescent="0.25">
      <c r="A87" s="53" t="s">
        <v>158</v>
      </c>
      <c r="B87" s="53" t="s">
        <v>159</v>
      </c>
      <c r="C87" s="30">
        <v>4301031078</v>
      </c>
      <c r="D87" s="313">
        <v>4607091384727</v>
      </c>
      <c r="E87" s="314"/>
      <c r="F87" s="302">
        <v>0.8</v>
      </c>
      <c r="G87" s="31">
        <v>6</v>
      </c>
      <c r="H87" s="302">
        <v>4.8</v>
      </c>
      <c r="I87" s="302">
        <v>5.16</v>
      </c>
      <c r="J87" s="31">
        <v>104</v>
      </c>
      <c r="K87" s="32" t="s">
        <v>62</v>
      </c>
      <c r="L87" s="31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3"/>
      <c r="S87" s="33"/>
      <c r="T87" s="34" t="s">
        <v>63</v>
      </c>
      <c r="U87" s="303">
        <v>0</v>
      </c>
      <c r="V87" s="304">
        <f t="shared" si="5"/>
        <v>0</v>
      </c>
      <c r="W87" s="35" t="str">
        <f>IFERROR(IF(V87=0,"",ROUNDUP(V87/H87,0)*0.01196),"")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4301031080</v>
      </c>
      <c r="D88" s="313">
        <v>4607091386745</v>
      </c>
      <c r="E88" s="314"/>
      <c r="F88" s="302">
        <v>0.8</v>
      </c>
      <c r="G88" s="31">
        <v>6</v>
      </c>
      <c r="H88" s="302">
        <v>4.8</v>
      </c>
      <c r="I88" s="302">
        <v>5.16</v>
      </c>
      <c r="J88" s="31">
        <v>104</v>
      </c>
      <c r="K88" s="32" t="s">
        <v>62</v>
      </c>
      <c r="L88" s="31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3"/>
      <c r="S88" s="33"/>
      <c r="T88" s="34" t="s">
        <v>63</v>
      </c>
      <c r="U88" s="303">
        <v>0</v>
      </c>
      <c r="V88" s="304">
        <f t="shared" si="5"/>
        <v>0</v>
      </c>
      <c r="W88" s="35" t="str">
        <f>IFERROR(IF(V88=0,"",ROUNDUP(V88/H88,0)*0.01196),"")</f>
        <v/>
      </c>
      <c r="X88" s="55"/>
      <c r="Y88" s="56"/>
      <c r="AC88" s="57"/>
      <c r="AZ88" s="96" t="s">
        <v>1</v>
      </c>
    </row>
    <row r="89" spans="1:52" ht="16.5" customHeight="1" x14ac:dyDescent="0.25">
      <c r="A89" s="53" t="s">
        <v>162</v>
      </c>
      <c r="B89" s="53" t="s">
        <v>163</v>
      </c>
      <c r="C89" s="30">
        <v>4301030963</v>
      </c>
      <c r="D89" s="313">
        <v>4607091382426</v>
      </c>
      <c r="E89" s="314"/>
      <c r="F89" s="302">
        <v>0.9</v>
      </c>
      <c r="G89" s="31">
        <v>10</v>
      </c>
      <c r="H89" s="302">
        <v>9</v>
      </c>
      <c r="I89" s="302">
        <v>9.6300000000000008</v>
      </c>
      <c r="J89" s="31">
        <v>56</v>
      </c>
      <c r="K89" s="32" t="s">
        <v>62</v>
      </c>
      <c r="L89" s="31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3"/>
      <c r="S89" s="33"/>
      <c r="T89" s="34" t="s">
        <v>63</v>
      </c>
      <c r="U89" s="303">
        <v>0</v>
      </c>
      <c r="V89" s="304">
        <f t="shared" si="5"/>
        <v>0</v>
      </c>
      <c r="W89" s="35" t="str">
        <f>IFERROR(IF(V89=0,"",ROUNDUP(V89/H89,0)*0.02175),"")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4301030962</v>
      </c>
      <c r="D90" s="313">
        <v>4607091386547</v>
      </c>
      <c r="E90" s="314"/>
      <c r="F90" s="302">
        <v>0.35</v>
      </c>
      <c r="G90" s="31">
        <v>8</v>
      </c>
      <c r="H90" s="302">
        <v>2.8</v>
      </c>
      <c r="I90" s="302">
        <v>2.94</v>
      </c>
      <c r="J90" s="31">
        <v>234</v>
      </c>
      <c r="K90" s="32" t="s">
        <v>62</v>
      </c>
      <c r="L90" s="31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3"/>
      <c r="S90" s="33"/>
      <c r="T90" s="34" t="s">
        <v>63</v>
      </c>
      <c r="U90" s="303">
        <v>0</v>
      </c>
      <c r="V90" s="304">
        <f t="shared" si="5"/>
        <v>0</v>
      </c>
      <c r="W90" s="35" t="str">
        <f>IFERROR(IF(V90=0,"",ROUNDUP(V90/H90,0)*0.00502),"")</f>
        <v/>
      </c>
      <c r="X90" s="55"/>
      <c r="Y90" s="56"/>
      <c r="AC90" s="57"/>
      <c r="AZ90" s="98" t="s">
        <v>1</v>
      </c>
    </row>
    <row r="91" spans="1:52" ht="27" customHeight="1" x14ac:dyDescent="0.25">
      <c r="A91" s="53" t="s">
        <v>166</v>
      </c>
      <c r="B91" s="53" t="s">
        <v>167</v>
      </c>
      <c r="C91" s="30">
        <v>4301031077</v>
      </c>
      <c r="D91" s="313">
        <v>4607091384703</v>
      </c>
      <c r="E91" s="314"/>
      <c r="F91" s="302">
        <v>0.35</v>
      </c>
      <c r="G91" s="31">
        <v>6</v>
      </c>
      <c r="H91" s="302">
        <v>2.1</v>
      </c>
      <c r="I91" s="302">
        <v>2.2000000000000002</v>
      </c>
      <c r="J91" s="31">
        <v>234</v>
      </c>
      <c r="K91" s="32" t="s">
        <v>62</v>
      </c>
      <c r="L91" s="31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3"/>
      <c r="S91" s="33"/>
      <c r="T91" s="34" t="s">
        <v>63</v>
      </c>
      <c r="U91" s="303">
        <v>0</v>
      </c>
      <c r="V91" s="304">
        <f t="shared" si="5"/>
        <v>0</v>
      </c>
      <c r="W91" s="35" t="str">
        <f>IFERROR(IF(V91=0,"",ROUNDUP(V91/H91,0)*0.00502),"")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4301031079</v>
      </c>
      <c r="D92" s="313">
        <v>4607091384734</v>
      </c>
      <c r="E92" s="314"/>
      <c r="F92" s="302">
        <v>0.35</v>
      </c>
      <c r="G92" s="31">
        <v>6</v>
      </c>
      <c r="H92" s="302">
        <v>2.1</v>
      </c>
      <c r="I92" s="302">
        <v>2.2000000000000002</v>
      </c>
      <c r="J92" s="31">
        <v>234</v>
      </c>
      <c r="K92" s="32" t="s">
        <v>62</v>
      </c>
      <c r="L92" s="31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3"/>
      <c r="S92" s="33"/>
      <c r="T92" s="34" t="s">
        <v>63</v>
      </c>
      <c r="U92" s="303">
        <v>0</v>
      </c>
      <c r="V92" s="304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4301030964</v>
      </c>
      <c r="D93" s="313">
        <v>4607091382464</v>
      </c>
      <c r="E93" s="314"/>
      <c r="F93" s="302">
        <v>0.35</v>
      </c>
      <c r="G93" s="31">
        <v>8</v>
      </c>
      <c r="H93" s="302">
        <v>2.8</v>
      </c>
      <c r="I93" s="302">
        <v>2.964</v>
      </c>
      <c r="J93" s="31">
        <v>234</v>
      </c>
      <c r="K93" s="32" t="s">
        <v>62</v>
      </c>
      <c r="L93" s="31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3"/>
      <c r="S93" s="33"/>
      <c r="T93" s="34" t="s">
        <v>63</v>
      </c>
      <c r="U93" s="303">
        <v>0</v>
      </c>
      <c r="V93" s="304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6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6" t="s">
        <v>63</v>
      </c>
      <c r="U95" s="305">
        <f>IFERROR(SUM(U85:U93),"0")</f>
        <v>0</v>
      </c>
      <c r="V95" s="305">
        <f>IFERROR(SUM(V85:V93),"0")</f>
        <v>0</v>
      </c>
      <c r="W95" s="36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8"/>
      <c r="Y96" s="298"/>
    </row>
    <row r="97" spans="1:52" ht="27" customHeight="1" x14ac:dyDescent="0.25">
      <c r="A97" s="53" t="s">
        <v>172</v>
      </c>
      <c r="B97" s="53" t="s">
        <v>173</v>
      </c>
      <c r="C97" s="30">
        <v>4301051437</v>
      </c>
      <c r="D97" s="313">
        <v>4607091386967</v>
      </c>
      <c r="E97" s="314"/>
      <c r="F97" s="302">
        <v>1.35</v>
      </c>
      <c r="G97" s="31">
        <v>6</v>
      </c>
      <c r="H97" s="302">
        <v>8.1</v>
      </c>
      <c r="I97" s="302">
        <v>8.6639999999999997</v>
      </c>
      <c r="J97" s="31">
        <v>56</v>
      </c>
      <c r="K97" s="32" t="s">
        <v>122</v>
      </c>
      <c r="L97" s="31">
        <v>45</v>
      </c>
      <c r="M97" s="521" t="s">
        <v>174</v>
      </c>
      <c r="N97" s="316"/>
      <c r="O97" s="316"/>
      <c r="P97" s="316"/>
      <c r="Q97" s="314"/>
      <c r="R97" s="33"/>
      <c r="S97" s="33"/>
      <c r="T97" s="34" t="s">
        <v>63</v>
      </c>
      <c r="U97" s="303">
        <v>0</v>
      </c>
      <c r="V97" s="304">
        <f t="shared" ref="V97:V105" si="6">IFERROR(IF(U97="",0,CEILING((U97/$H97),1)*$H97),"")</f>
        <v>0</v>
      </c>
      <c r="W97" s="35" t="str">
        <f>IFERROR(IF(V97=0,"",ROUNDUP(V97/H97,0)*0.02175),"")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172</v>
      </c>
      <c r="B98" s="53" t="s">
        <v>175</v>
      </c>
      <c r="C98" s="30">
        <v>4301051543</v>
      </c>
      <c r="D98" s="313">
        <v>4607091386967</v>
      </c>
      <c r="E98" s="314"/>
      <c r="F98" s="302">
        <v>1.4</v>
      </c>
      <c r="G98" s="31">
        <v>6</v>
      </c>
      <c r="H98" s="302">
        <v>8.4</v>
      </c>
      <c r="I98" s="302">
        <v>8.9640000000000004</v>
      </c>
      <c r="J98" s="31">
        <v>56</v>
      </c>
      <c r="K98" s="32" t="s">
        <v>62</v>
      </c>
      <c r="L98" s="31">
        <v>45</v>
      </c>
      <c r="M98" s="522" t="s">
        <v>176</v>
      </c>
      <c r="N98" s="316"/>
      <c r="O98" s="316"/>
      <c r="P98" s="316"/>
      <c r="Q98" s="314"/>
      <c r="R98" s="33"/>
      <c r="S98" s="33"/>
      <c r="T98" s="34" t="s">
        <v>63</v>
      </c>
      <c r="U98" s="303">
        <v>600</v>
      </c>
      <c r="V98" s="304">
        <f t="shared" si="6"/>
        <v>604.80000000000007</v>
      </c>
      <c r="W98" s="35">
        <f>IFERROR(IF(V98=0,"",ROUNDUP(V98/H98,0)*0.02175),"")</f>
        <v>1.5659999999999998</v>
      </c>
      <c r="X98" s="55"/>
      <c r="Y98" s="56"/>
      <c r="AC98" s="57"/>
      <c r="AZ98" s="103" t="s">
        <v>1</v>
      </c>
    </row>
    <row r="99" spans="1:52" ht="16.5" customHeight="1" x14ac:dyDescent="0.25">
      <c r="A99" s="53" t="s">
        <v>177</v>
      </c>
      <c r="B99" s="53" t="s">
        <v>178</v>
      </c>
      <c r="C99" s="30">
        <v>4301051311</v>
      </c>
      <c r="D99" s="313">
        <v>4607091385304</v>
      </c>
      <c r="E99" s="314"/>
      <c r="F99" s="302">
        <v>1.35</v>
      </c>
      <c r="G99" s="31">
        <v>6</v>
      </c>
      <c r="H99" s="302">
        <v>8.1</v>
      </c>
      <c r="I99" s="302">
        <v>8.6639999999999997</v>
      </c>
      <c r="J99" s="31">
        <v>56</v>
      </c>
      <c r="K99" s="32" t="s">
        <v>62</v>
      </c>
      <c r="L99" s="31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3"/>
      <c r="S99" s="33"/>
      <c r="T99" s="34" t="s">
        <v>63</v>
      </c>
      <c r="U99" s="303">
        <v>50</v>
      </c>
      <c r="V99" s="304">
        <f t="shared" si="6"/>
        <v>56.699999999999996</v>
      </c>
      <c r="W99" s="35">
        <f>IFERROR(IF(V99=0,"",ROUNDUP(V99/H99,0)*0.02175),"")</f>
        <v>0.15225</v>
      </c>
      <c r="X99" s="55"/>
      <c r="Y99" s="56"/>
      <c r="AC99" s="57"/>
      <c r="AZ99" s="104" t="s">
        <v>1</v>
      </c>
    </row>
    <row r="100" spans="1:52" ht="16.5" customHeight="1" x14ac:dyDescent="0.25">
      <c r="A100" s="53" t="s">
        <v>179</v>
      </c>
      <c r="B100" s="53" t="s">
        <v>180</v>
      </c>
      <c r="C100" s="30">
        <v>4301051306</v>
      </c>
      <c r="D100" s="313">
        <v>4607091386264</v>
      </c>
      <c r="E100" s="314"/>
      <c r="F100" s="302">
        <v>0.5</v>
      </c>
      <c r="G100" s="31">
        <v>6</v>
      </c>
      <c r="H100" s="302">
        <v>3</v>
      </c>
      <c r="I100" s="302">
        <v>3.278</v>
      </c>
      <c r="J100" s="31">
        <v>156</v>
      </c>
      <c r="K100" s="32" t="s">
        <v>62</v>
      </c>
      <c r="L100" s="31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3"/>
      <c r="S100" s="33"/>
      <c r="T100" s="34" t="s">
        <v>63</v>
      </c>
      <c r="U100" s="303">
        <v>0</v>
      </c>
      <c r="V100" s="304">
        <f t="shared" si="6"/>
        <v>0</v>
      </c>
      <c r="W100" s="35" t="str">
        <f>IFERROR(IF(V100=0,"",ROUNDUP(V100/H100,0)*0.00753),"")</f>
        <v/>
      </c>
      <c r="X100" s="55"/>
      <c r="Y100" s="56"/>
      <c r="AC100" s="57"/>
      <c r="AZ100" s="105" t="s">
        <v>1</v>
      </c>
    </row>
    <row r="101" spans="1:52" ht="27" customHeight="1" x14ac:dyDescent="0.25">
      <c r="A101" s="53" t="s">
        <v>181</v>
      </c>
      <c r="B101" s="53" t="s">
        <v>182</v>
      </c>
      <c r="C101" s="30">
        <v>4301051436</v>
      </c>
      <c r="D101" s="313">
        <v>4607091385731</v>
      </c>
      <c r="E101" s="314"/>
      <c r="F101" s="302">
        <v>0.45</v>
      </c>
      <c r="G101" s="31">
        <v>6</v>
      </c>
      <c r="H101" s="302">
        <v>2.7</v>
      </c>
      <c r="I101" s="302">
        <v>2.972</v>
      </c>
      <c r="J101" s="31">
        <v>156</v>
      </c>
      <c r="K101" s="32" t="s">
        <v>122</v>
      </c>
      <c r="L101" s="31">
        <v>45</v>
      </c>
      <c r="M101" s="517" t="s">
        <v>183</v>
      </c>
      <c r="N101" s="316"/>
      <c r="O101" s="316"/>
      <c r="P101" s="316"/>
      <c r="Q101" s="314"/>
      <c r="R101" s="33"/>
      <c r="S101" s="33"/>
      <c r="T101" s="34" t="s">
        <v>63</v>
      </c>
      <c r="U101" s="303">
        <v>91.8</v>
      </c>
      <c r="V101" s="304">
        <f t="shared" si="6"/>
        <v>91.800000000000011</v>
      </c>
      <c r="W101" s="35">
        <f>IFERROR(IF(V101=0,"",ROUNDUP(V101/H101,0)*0.00753),"")</f>
        <v>0.25602000000000003</v>
      </c>
      <c r="X101" s="55"/>
      <c r="Y101" s="56"/>
      <c r="AC101" s="57"/>
      <c r="AZ101" s="106" t="s">
        <v>1</v>
      </c>
    </row>
    <row r="102" spans="1:52" ht="27" customHeight="1" x14ac:dyDescent="0.25">
      <c r="A102" s="53" t="s">
        <v>184</v>
      </c>
      <c r="B102" s="53" t="s">
        <v>185</v>
      </c>
      <c r="C102" s="30">
        <v>4301051439</v>
      </c>
      <c r="D102" s="313">
        <v>4680115880214</v>
      </c>
      <c r="E102" s="314"/>
      <c r="F102" s="302">
        <v>0.45</v>
      </c>
      <c r="G102" s="31">
        <v>6</v>
      </c>
      <c r="H102" s="302">
        <v>2.7</v>
      </c>
      <c r="I102" s="302">
        <v>2.988</v>
      </c>
      <c r="J102" s="31">
        <v>120</v>
      </c>
      <c r="K102" s="32" t="s">
        <v>122</v>
      </c>
      <c r="L102" s="31">
        <v>45</v>
      </c>
      <c r="M102" s="518" t="s">
        <v>186</v>
      </c>
      <c r="N102" s="316"/>
      <c r="O102" s="316"/>
      <c r="P102" s="316"/>
      <c r="Q102" s="314"/>
      <c r="R102" s="33"/>
      <c r="S102" s="33"/>
      <c r="T102" s="34" t="s">
        <v>63</v>
      </c>
      <c r="U102" s="303">
        <v>45.9</v>
      </c>
      <c r="V102" s="304">
        <f t="shared" si="6"/>
        <v>45.900000000000006</v>
      </c>
      <c r="W102" s="35">
        <f>IFERROR(IF(V102=0,"",ROUNDUP(V102/H102,0)*0.00937),"")</f>
        <v>0.15928999999999999</v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4301051438</v>
      </c>
      <c r="D103" s="313">
        <v>4680115880894</v>
      </c>
      <c r="E103" s="314"/>
      <c r="F103" s="302">
        <v>0.33</v>
      </c>
      <c r="G103" s="31">
        <v>6</v>
      </c>
      <c r="H103" s="302">
        <v>1.98</v>
      </c>
      <c r="I103" s="302">
        <v>2.258</v>
      </c>
      <c r="J103" s="31">
        <v>156</v>
      </c>
      <c r="K103" s="32" t="s">
        <v>122</v>
      </c>
      <c r="L103" s="31">
        <v>45</v>
      </c>
      <c r="M103" s="519" t="s">
        <v>189</v>
      </c>
      <c r="N103" s="316"/>
      <c r="O103" s="316"/>
      <c r="P103" s="316"/>
      <c r="Q103" s="314"/>
      <c r="R103" s="33"/>
      <c r="S103" s="33"/>
      <c r="T103" s="34" t="s">
        <v>63</v>
      </c>
      <c r="U103" s="303">
        <v>0</v>
      </c>
      <c r="V103" s="304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16.5" customHeight="1" x14ac:dyDescent="0.25">
      <c r="A104" s="53" t="s">
        <v>190</v>
      </c>
      <c r="B104" s="53" t="s">
        <v>191</v>
      </c>
      <c r="C104" s="30">
        <v>4301051313</v>
      </c>
      <c r="D104" s="313">
        <v>4607091385427</v>
      </c>
      <c r="E104" s="314"/>
      <c r="F104" s="302">
        <v>0.5</v>
      </c>
      <c r="G104" s="31">
        <v>6</v>
      </c>
      <c r="H104" s="302">
        <v>3</v>
      </c>
      <c r="I104" s="302">
        <v>3.2719999999999998</v>
      </c>
      <c r="J104" s="31">
        <v>156</v>
      </c>
      <c r="K104" s="32" t="s">
        <v>62</v>
      </c>
      <c r="L104" s="31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3"/>
      <c r="S104" s="33"/>
      <c r="T104" s="34" t="s">
        <v>63</v>
      </c>
      <c r="U104" s="303">
        <v>0</v>
      </c>
      <c r="V104" s="304">
        <f t="shared" si="6"/>
        <v>0</v>
      </c>
      <c r="W104" s="35" t="str">
        <f>IFERROR(IF(V104=0,"",ROUNDUP(V104/H104,0)*0.00753),"")</f>
        <v/>
      </c>
      <c r="X104" s="55"/>
      <c r="Y104" s="56"/>
      <c r="AC104" s="57"/>
      <c r="AZ104" s="109" t="s">
        <v>1</v>
      </c>
    </row>
    <row r="105" spans="1:52" ht="16.5" customHeight="1" x14ac:dyDescent="0.25">
      <c r="A105" s="53" t="s">
        <v>192</v>
      </c>
      <c r="B105" s="53" t="s">
        <v>193</v>
      </c>
      <c r="C105" s="30">
        <v>4301051480</v>
      </c>
      <c r="D105" s="313">
        <v>4680115882645</v>
      </c>
      <c r="E105" s="314"/>
      <c r="F105" s="302">
        <v>0.3</v>
      </c>
      <c r="G105" s="31">
        <v>6</v>
      </c>
      <c r="H105" s="302">
        <v>1.8</v>
      </c>
      <c r="I105" s="302">
        <v>2.66</v>
      </c>
      <c r="J105" s="31">
        <v>156</v>
      </c>
      <c r="K105" s="32" t="s">
        <v>62</v>
      </c>
      <c r="L105" s="31">
        <v>40</v>
      </c>
      <c r="M105" s="513" t="s">
        <v>194</v>
      </c>
      <c r="N105" s="316"/>
      <c r="O105" s="316"/>
      <c r="P105" s="316"/>
      <c r="Q105" s="314"/>
      <c r="R105" s="33"/>
      <c r="S105" s="33"/>
      <c r="T105" s="34" t="s">
        <v>63</v>
      </c>
      <c r="U105" s="303">
        <v>0</v>
      </c>
      <c r="V105" s="304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6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128.60141093474425</v>
      </c>
      <c r="V106" s="305">
        <f>IFERROR(V97/H97,"0")+IFERROR(V98/H98,"0")+IFERROR(V99/H99,"0")+IFERROR(V100/H100,"0")+IFERROR(V101/H101,"0")+IFERROR(V102/H102,"0")+IFERROR(V103/H103,"0")+IFERROR(V104/H104,"0")+IFERROR(V105/H105,"0")</f>
        <v>130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2.1335599999999997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6" t="s">
        <v>63</v>
      </c>
      <c r="U107" s="305">
        <f>IFERROR(SUM(U97:U105),"0")</f>
        <v>787.69999999999993</v>
      </c>
      <c r="V107" s="305">
        <f>IFERROR(SUM(V97:V105),"0")</f>
        <v>799.20000000000016</v>
      </c>
      <c r="W107" s="36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8"/>
      <c r="Y108" s="298"/>
    </row>
    <row r="109" spans="1:52" ht="27" customHeight="1" x14ac:dyDescent="0.25">
      <c r="A109" s="53" t="s">
        <v>196</v>
      </c>
      <c r="B109" s="53" t="s">
        <v>197</v>
      </c>
      <c r="C109" s="30">
        <v>4301060296</v>
      </c>
      <c r="D109" s="313">
        <v>4607091383065</v>
      </c>
      <c r="E109" s="314"/>
      <c r="F109" s="302">
        <v>0.83</v>
      </c>
      <c r="G109" s="31">
        <v>4</v>
      </c>
      <c r="H109" s="302">
        <v>3.32</v>
      </c>
      <c r="I109" s="302">
        <v>3.5819999999999999</v>
      </c>
      <c r="J109" s="31">
        <v>120</v>
      </c>
      <c r="K109" s="32" t="s">
        <v>62</v>
      </c>
      <c r="L109" s="31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3"/>
      <c r="S109" s="33"/>
      <c r="T109" s="34" t="s">
        <v>63</v>
      </c>
      <c r="U109" s="303">
        <v>0</v>
      </c>
      <c r="V109" s="304">
        <f>IFERROR(IF(U109="",0,CEILING((U109/$H109),1)*$H109),"")</f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198</v>
      </c>
      <c r="B110" s="53" t="s">
        <v>199</v>
      </c>
      <c r="C110" s="30">
        <v>4301060350</v>
      </c>
      <c r="D110" s="313">
        <v>4680115881532</v>
      </c>
      <c r="E110" s="314"/>
      <c r="F110" s="302">
        <v>1.35</v>
      </c>
      <c r="G110" s="31">
        <v>6</v>
      </c>
      <c r="H110" s="302">
        <v>8.1</v>
      </c>
      <c r="I110" s="302">
        <v>8.58</v>
      </c>
      <c r="J110" s="31">
        <v>56</v>
      </c>
      <c r="K110" s="32" t="s">
        <v>122</v>
      </c>
      <c r="L110" s="31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3"/>
      <c r="S110" s="33"/>
      <c r="T110" s="34" t="s">
        <v>63</v>
      </c>
      <c r="U110" s="303">
        <v>0</v>
      </c>
      <c r="V110" s="304">
        <f>IFERROR(IF(U110="",0,CEILING((U110/$H110),1)*$H110),"")</f>
        <v>0</v>
      </c>
      <c r="W110" s="35" t="str">
        <f>IFERROR(IF(V110=0,"",ROUNDUP(V110/H110,0)*0.02175),"")</f>
        <v/>
      </c>
      <c r="X110" s="55"/>
      <c r="Y110" s="56"/>
      <c r="AC110" s="57"/>
      <c r="AZ110" s="112" t="s">
        <v>1</v>
      </c>
    </row>
    <row r="111" spans="1:52" ht="27" customHeight="1" x14ac:dyDescent="0.25">
      <c r="A111" s="53" t="s">
        <v>200</v>
      </c>
      <c r="B111" s="53" t="s">
        <v>201</v>
      </c>
      <c r="C111" s="30">
        <v>4301060356</v>
      </c>
      <c r="D111" s="313">
        <v>4680115882652</v>
      </c>
      <c r="E111" s="314"/>
      <c r="F111" s="302">
        <v>0.33</v>
      </c>
      <c r="G111" s="31">
        <v>6</v>
      </c>
      <c r="H111" s="302">
        <v>1.98</v>
      </c>
      <c r="I111" s="302">
        <v>2.84</v>
      </c>
      <c r="J111" s="31">
        <v>156</v>
      </c>
      <c r="K111" s="32" t="s">
        <v>62</v>
      </c>
      <c r="L111" s="31">
        <v>40</v>
      </c>
      <c r="M111" s="510" t="s">
        <v>202</v>
      </c>
      <c r="N111" s="316"/>
      <c r="O111" s="316"/>
      <c r="P111" s="316"/>
      <c r="Q111" s="314"/>
      <c r="R111" s="33"/>
      <c r="S111" s="33"/>
      <c r="T111" s="34" t="s">
        <v>63</v>
      </c>
      <c r="U111" s="303">
        <v>0</v>
      </c>
      <c r="V111" s="304">
        <f>IFERROR(IF(U111="",0,CEILING((U111/$H111),1)*$H111),"")</f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203</v>
      </c>
      <c r="B112" s="53" t="s">
        <v>204</v>
      </c>
      <c r="C112" s="30">
        <v>4301060309</v>
      </c>
      <c r="D112" s="313">
        <v>4680115880238</v>
      </c>
      <c r="E112" s="314"/>
      <c r="F112" s="302">
        <v>0.33</v>
      </c>
      <c r="G112" s="31">
        <v>6</v>
      </c>
      <c r="H112" s="302">
        <v>1.98</v>
      </c>
      <c r="I112" s="302">
        <v>2.258</v>
      </c>
      <c r="J112" s="31">
        <v>156</v>
      </c>
      <c r="K112" s="32" t="s">
        <v>62</v>
      </c>
      <c r="L112" s="31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3"/>
      <c r="S112" s="33"/>
      <c r="T112" s="34" t="s">
        <v>63</v>
      </c>
      <c r="U112" s="303">
        <v>0</v>
      </c>
      <c r="V112" s="304">
        <f>IFERROR(IF(U112="",0,CEILING((U112/$H112),1)*$H112),"")</f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ht="27" customHeight="1" x14ac:dyDescent="0.25">
      <c r="A113" s="53" t="s">
        <v>205</v>
      </c>
      <c r="B113" s="53" t="s">
        <v>206</v>
      </c>
      <c r="C113" s="30">
        <v>4301060351</v>
      </c>
      <c r="D113" s="313">
        <v>4680115881464</v>
      </c>
      <c r="E113" s="314"/>
      <c r="F113" s="302">
        <v>0.4</v>
      </c>
      <c r="G113" s="31">
        <v>6</v>
      </c>
      <c r="H113" s="302">
        <v>2.4</v>
      </c>
      <c r="I113" s="302">
        <v>2.6</v>
      </c>
      <c r="J113" s="31">
        <v>156</v>
      </c>
      <c r="K113" s="32" t="s">
        <v>122</v>
      </c>
      <c r="L113" s="31">
        <v>30</v>
      </c>
      <c r="M113" s="512" t="s">
        <v>207</v>
      </c>
      <c r="N113" s="316"/>
      <c r="O113" s="316"/>
      <c r="P113" s="316"/>
      <c r="Q113" s="314"/>
      <c r="R113" s="33"/>
      <c r="S113" s="33"/>
      <c r="T113" s="34" t="s">
        <v>63</v>
      </c>
      <c r="U113" s="303">
        <v>0</v>
      </c>
      <c r="V113" s="304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6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6" t="s">
        <v>63</v>
      </c>
      <c r="U115" s="305">
        <f>IFERROR(SUM(U109:U113),"0")</f>
        <v>0</v>
      </c>
      <c r="V115" s="305">
        <f>IFERROR(SUM(V109:V113),"0")</f>
        <v>0</v>
      </c>
      <c r="W115" s="36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7"/>
      <c r="Y116" s="297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8"/>
      <c r="Y117" s="298"/>
    </row>
    <row r="118" spans="1:52" ht="27" customHeight="1" x14ac:dyDescent="0.25">
      <c r="A118" s="53" t="s">
        <v>209</v>
      </c>
      <c r="B118" s="53" t="s">
        <v>210</v>
      </c>
      <c r="C118" s="30">
        <v>4301051360</v>
      </c>
      <c r="D118" s="313">
        <v>4607091385168</v>
      </c>
      <c r="E118" s="314"/>
      <c r="F118" s="302">
        <v>1.35</v>
      </c>
      <c r="G118" s="31">
        <v>6</v>
      </c>
      <c r="H118" s="302">
        <v>8.1</v>
      </c>
      <c r="I118" s="302">
        <v>8.6579999999999995</v>
      </c>
      <c r="J118" s="31">
        <v>56</v>
      </c>
      <c r="K118" s="32" t="s">
        <v>122</v>
      </c>
      <c r="L118" s="31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3"/>
      <c r="S118" s="33"/>
      <c r="T118" s="34" t="s">
        <v>63</v>
      </c>
      <c r="U118" s="303">
        <v>0</v>
      </c>
      <c r="V118" s="304">
        <f>IFERROR(IF(U118="",0,CEILING((U118/$H118),1)*$H118),"")</f>
        <v>0</v>
      </c>
      <c r="W118" s="35" t="str">
        <f>IFERROR(IF(V118=0,"",ROUNDUP(V118/H118,0)*0.02175),"")</f>
        <v/>
      </c>
      <c r="X118" s="55"/>
      <c r="Y118" s="56"/>
      <c r="AC118" s="57"/>
      <c r="AZ118" s="116" t="s">
        <v>1</v>
      </c>
    </row>
    <row r="119" spans="1:52" ht="16.5" customHeight="1" x14ac:dyDescent="0.25">
      <c r="A119" s="53" t="s">
        <v>211</v>
      </c>
      <c r="B119" s="53" t="s">
        <v>212</v>
      </c>
      <c r="C119" s="30">
        <v>4301051362</v>
      </c>
      <c r="D119" s="313">
        <v>4607091383256</v>
      </c>
      <c r="E119" s="314"/>
      <c r="F119" s="302">
        <v>0.33</v>
      </c>
      <c r="G119" s="31">
        <v>6</v>
      </c>
      <c r="H119" s="302">
        <v>1.98</v>
      </c>
      <c r="I119" s="302">
        <v>2.246</v>
      </c>
      <c r="J119" s="31">
        <v>156</v>
      </c>
      <c r="K119" s="32" t="s">
        <v>122</v>
      </c>
      <c r="L119" s="31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3"/>
      <c r="S119" s="33"/>
      <c r="T119" s="34" t="s">
        <v>63</v>
      </c>
      <c r="U119" s="303">
        <v>0</v>
      </c>
      <c r="V119" s="304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213</v>
      </c>
      <c r="B120" s="53" t="s">
        <v>214</v>
      </c>
      <c r="C120" s="30">
        <v>4301051358</v>
      </c>
      <c r="D120" s="313">
        <v>4607091385748</v>
      </c>
      <c r="E120" s="314"/>
      <c r="F120" s="302">
        <v>0.45</v>
      </c>
      <c r="G120" s="31">
        <v>6</v>
      </c>
      <c r="H120" s="302">
        <v>2.7</v>
      </c>
      <c r="I120" s="302">
        <v>2.972</v>
      </c>
      <c r="J120" s="31">
        <v>156</v>
      </c>
      <c r="K120" s="32" t="s">
        <v>122</v>
      </c>
      <c r="L120" s="31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3"/>
      <c r="S120" s="33"/>
      <c r="T120" s="34" t="s">
        <v>63</v>
      </c>
      <c r="U120" s="303">
        <v>200</v>
      </c>
      <c r="V120" s="304">
        <f>IFERROR(IF(U120="",0,CEILING((U120/$H120),1)*$H120),"")</f>
        <v>202.5</v>
      </c>
      <c r="W120" s="35">
        <f>IFERROR(IF(V120=0,"",ROUNDUP(V120/H120,0)*0.00753),"")</f>
        <v>0.56474999999999997</v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215</v>
      </c>
      <c r="B121" s="53" t="s">
        <v>216</v>
      </c>
      <c r="C121" s="30">
        <v>4301051364</v>
      </c>
      <c r="D121" s="313">
        <v>4607091384581</v>
      </c>
      <c r="E121" s="314"/>
      <c r="F121" s="302">
        <v>0.67</v>
      </c>
      <c r="G121" s="31">
        <v>4</v>
      </c>
      <c r="H121" s="302">
        <v>2.68</v>
      </c>
      <c r="I121" s="302">
        <v>2.9420000000000002</v>
      </c>
      <c r="J121" s="31">
        <v>120</v>
      </c>
      <c r="K121" s="32" t="s">
        <v>122</v>
      </c>
      <c r="L121" s="31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3"/>
      <c r="S121" s="33"/>
      <c r="T121" s="34" t="s">
        <v>63</v>
      </c>
      <c r="U121" s="303">
        <v>0</v>
      </c>
      <c r="V121" s="304">
        <f>IFERROR(IF(U121="",0,CEILING((U121/$H121),1)*$H121),"")</f>
        <v>0</v>
      </c>
      <c r="W121" s="35" t="str">
        <f>IFERROR(IF(V121=0,"",ROUNDUP(V121/H121,0)*0.00937),"")</f>
        <v/>
      </c>
      <c r="X121" s="55"/>
      <c r="Y121" s="56"/>
      <c r="AC121" s="57"/>
      <c r="AZ121" s="119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6" t="s">
        <v>65</v>
      </c>
      <c r="U122" s="305">
        <f>IFERROR(U118/H118,"0")+IFERROR(U119/H119,"0")+IFERROR(U120/H120,"0")+IFERROR(U121/H121,"0")</f>
        <v>74.074074074074076</v>
      </c>
      <c r="V122" s="305">
        <f>IFERROR(V118/H118,"0")+IFERROR(V119/H119,"0")+IFERROR(V120/H120,"0")+IFERROR(V121/H121,"0")</f>
        <v>75</v>
      </c>
      <c r="W122" s="305">
        <f>IFERROR(IF(W118="",0,W118),"0")+IFERROR(IF(W119="",0,W119),"0")+IFERROR(IF(W120="",0,W120),"0")+IFERROR(IF(W121="",0,W121),"0")</f>
        <v>0.56474999999999997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6" t="s">
        <v>63</v>
      </c>
      <c r="U123" s="305">
        <f>IFERROR(SUM(U118:U121),"0")</f>
        <v>200</v>
      </c>
      <c r="V123" s="305">
        <f>IFERROR(SUM(V118:V121),"0")</f>
        <v>202.5</v>
      </c>
      <c r="W123" s="36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7"/>
      <c r="Y124" s="47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7"/>
      <c r="Y125" s="297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8"/>
      <c r="Y126" s="298"/>
    </row>
    <row r="127" spans="1:52" ht="27" customHeight="1" x14ac:dyDescent="0.25">
      <c r="A127" s="53" t="s">
        <v>219</v>
      </c>
      <c r="B127" s="53" t="s">
        <v>220</v>
      </c>
      <c r="C127" s="30">
        <v>4301011223</v>
      </c>
      <c r="D127" s="313">
        <v>4607091383423</v>
      </c>
      <c r="E127" s="314"/>
      <c r="F127" s="302">
        <v>1.35</v>
      </c>
      <c r="G127" s="31">
        <v>8</v>
      </c>
      <c r="H127" s="302">
        <v>10.8</v>
      </c>
      <c r="I127" s="302">
        <v>11.375999999999999</v>
      </c>
      <c r="J127" s="31">
        <v>56</v>
      </c>
      <c r="K127" s="32" t="s">
        <v>122</v>
      </c>
      <c r="L127" s="31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3"/>
      <c r="S127" s="33"/>
      <c r="T127" s="34" t="s">
        <v>63</v>
      </c>
      <c r="U127" s="303">
        <v>0</v>
      </c>
      <c r="V127" s="304">
        <f>IFERROR(IF(U127="",0,CEILING((U127/$H127),1)*$H127),"")</f>
        <v>0</v>
      </c>
      <c r="W127" s="35" t="str">
        <f>IFERROR(IF(V127=0,"",ROUNDUP(V127/H127,0)*0.02175),"")</f>
        <v/>
      </c>
      <c r="X127" s="55"/>
      <c r="Y127" s="56"/>
      <c r="AC127" s="57"/>
      <c r="AZ127" s="120" t="s">
        <v>1</v>
      </c>
    </row>
    <row r="128" spans="1:52" ht="27" customHeight="1" x14ac:dyDescent="0.25">
      <c r="A128" s="53" t="s">
        <v>221</v>
      </c>
      <c r="B128" s="53" t="s">
        <v>222</v>
      </c>
      <c r="C128" s="30">
        <v>4301011338</v>
      </c>
      <c r="D128" s="313">
        <v>4607091381405</v>
      </c>
      <c r="E128" s="314"/>
      <c r="F128" s="302">
        <v>1.35</v>
      </c>
      <c r="G128" s="31">
        <v>8</v>
      </c>
      <c r="H128" s="302">
        <v>10.8</v>
      </c>
      <c r="I128" s="302">
        <v>11.375999999999999</v>
      </c>
      <c r="J128" s="31">
        <v>56</v>
      </c>
      <c r="K128" s="32" t="s">
        <v>62</v>
      </c>
      <c r="L128" s="31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3"/>
      <c r="S128" s="33"/>
      <c r="T128" s="34" t="s">
        <v>63</v>
      </c>
      <c r="U128" s="303">
        <v>0</v>
      </c>
      <c r="V128" s="304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223</v>
      </c>
      <c r="B129" s="53" t="s">
        <v>224</v>
      </c>
      <c r="C129" s="30">
        <v>4301011333</v>
      </c>
      <c r="D129" s="313">
        <v>4607091386516</v>
      </c>
      <c r="E129" s="314"/>
      <c r="F129" s="302">
        <v>1.4</v>
      </c>
      <c r="G129" s="31">
        <v>8</v>
      </c>
      <c r="H129" s="302">
        <v>11.2</v>
      </c>
      <c r="I129" s="302">
        <v>11.776</v>
      </c>
      <c r="J129" s="31">
        <v>56</v>
      </c>
      <c r="K129" s="32" t="s">
        <v>62</v>
      </c>
      <c r="L129" s="31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3"/>
      <c r="S129" s="33"/>
      <c r="T129" s="34" t="s">
        <v>63</v>
      </c>
      <c r="U129" s="303">
        <v>0</v>
      </c>
      <c r="V129" s="304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6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6" t="s">
        <v>63</v>
      </c>
      <c r="U131" s="305">
        <f>IFERROR(SUM(U127:U129),"0")</f>
        <v>0</v>
      </c>
      <c r="V131" s="305">
        <f>IFERROR(SUM(V127:V129),"0")</f>
        <v>0</v>
      </c>
      <c r="W131" s="36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7"/>
      <c r="Y132" s="297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8"/>
      <c r="Y133" s="298"/>
    </row>
    <row r="134" spans="1:52" ht="27" customHeight="1" x14ac:dyDescent="0.25">
      <c r="A134" s="53" t="s">
        <v>226</v>
      </c>
      <c r="B134" s="53" t="s">
        <v>227</v>
      </c>
      <c r="C134" s="30">
        <v>4301031191</v>
      </c>
      <c r="D134" s="313">
        <v>4680115880993</v>
      </c>
      <c r="E134" s="314"/>
      <c r="F134" s="302">
        <v>0.7</v>
      </c>
      <c r="G134" s="31">
        <v>6</v>
      </c>
      <c r="H134" s="302">
        <v>4.2</v>
      </c>
      <c r="I134" s="302">
        <v>4.46</v>
      </c>
      <c r="J134" s="31">
        <v>156</v>
      </c>
      <c r="K134" s="32" t="s">
        <v>62</v>
      </c>
      <c r="L134" s="31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3"/>
      <c r="S134" s="33"/>
      <c r="T134" s="34" t="s">
        <v>63</v>
      </c>
      <c r="U134" s="303">
        <v>0</v>
      </c>
      <c r="V134" s="304">
        <f t="shared" ref="V134:V141" si="7">IFERROR(IF(U134="",0,CEILING((U134/$H134),1)*$H134),"")</f>
        <v>0</v>
      </c>
      <c r="W134" s="35" t="str">
        <f>IFERROR(IF(V134=0,"",ROUNDUP(V134/H134,0)*0.00753),"")</f>
        <v/>
      </c>
      <c r="X134" s="55"/>
      <c r="Y134" s="56"/>
      <c r="AC134" s="57"/>
      <c r="AZ134" s="123" t="s">
        <v>1</v>
      </c>
    </row>
    <row r="135" spans="1:52" ht="27" customHeight="1" x14ac:dyDescent="0.25">
      <c r="A135" s="53" t="s">
        <v>228</v>
      </c>
      <c r="B135" s="53" t="s">
        <v>229</v>
      </c>
      <c r="C135" s="30">
        <v>4301031204</v>
      </c>
      <c r="D135" s="313">
        <v>4680115881761</v>
      </c>
      <c r="E135" s="314"/>
      <c r="F135" s="302">
        <v>0.7</v>
      </c>
      <c r="G135" s="31">
        <v>6</v>
      </c>
      <c r="H135" s="302">
        <v>4.2</v>
      </c>
      <c r="I135" s="302">
        <v>4.46</v>
      </c>
      <c r="J135" s="31">
        <v>156</v>
      </c>
      <c r="K135" s="32" t="s">
        <v>62</v>
      </c>
      <c r="L135" s="31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3"/>
      <c r="S135" s="33"/>
      <c r="T135" s="34" t="s">
        <v>63</v>
      </c>
      <c r="U135" s="303">
        <v>0</v>
      </c>
      <c r="V135" s="304">
        <f t="shared" si="7"/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230</v>
      </c>
      <c r="B136" s="53" t="s">
        <v>231</v>
      </c>
      <c r="C136" s="30">
        <v>4301031201</v>
      </c>
      <c r="D136" s="313">
        <v>4680115881563</v>
      </c>
      <c r="E136" s="314"/>
      <c r="F136" s="302">
        <v>0.7</v>
      </c>
      <c r="G136" s="31">
        <v>6</v>
      </c>
      <c r="H136" s="302">
        <v>4.2</v>
      </c>
      <c r="I136" s="302">
        <v>4.4000000000000004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3"/>
      <c r="S136" s="33"/>
      <c r="T136" s="34" t="s">
        <v>63</v>
      </c>
      <c r="U136" s="303">
        <v>0</v>
      </c>
      <c r="V136" s="304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232</v>
      </c>
      <c r="B137" s="53" t="s">
        <v>233</v>
      </c>
      <c r="C137" s="30">
        <v>4301031199</v>
      </c>
      <c r="D137" s="313">
        <v>4680115880986</v>
      </c>
      <c r="E137" s="314"/>
      <c r="F137" s="302">
        <v>0.35</v>
      </c>
      <c r="G137" s="31">
        <v>6</v>
      </c>
      <c r="H137" s="302">
        <v>2.1</v>
      </c>
      <c r="I137" s="302">
        <v>2.23</v>
      </c>
      <c r="J137" s="31">
        <v>234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3"/>
      <c r="S137" s="33"/>
      <c r="T137" s="34" t="s">
        <v>63</v>
      </c>
      <c r="U137" s="303">
        <v>0</v>
      </c>
      <c r="V137" s="304">
        <f t="shared" si="7"/>
        <v>0</v>
      </c>
      <c r="W137" s="35" t="str">
        <f>IFERROR(IF(V137=0,"",ROUNDUP(V137/H137,0)*0.00502),"")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234</v>
      </c>
      <c r="B138" s="53" t="s">
        <v>235</v>
      </c>
      <c r="C138" s="30">
        <v>4301031190</v>
      </c>
      <c r="D138" s="313">
        <v>4680115880207</v>
      </c>
      <c r="E138" s="314"/>
      <c r="F138" s="302">
        <v>0.4</v>
      </c>
      <c r="G138" s="31">
        <v>6</v>
      </c>
      <c r="H138" s="302">
        <v>2.4</v>
      </c>
      <c r="I138" s="302">
        <v>2.63</v>
      </c>
      <c r="J138" s="31">
        <v>156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3"/>
      <c r="S138" s="33"/>
      <c r="T138" s="34" t="s">
        <v>63</v>
      </c>
      <c r="U138" s="303">
        <v>0</v>
      </c>
      <c r="V138" s="304">
        <f t="shared" si="7"/>
        <v>0</v>
      </c>
      <c r="W138" s="35" t="str">
        <f>IFERROR(IF(V138=0,"",ROUNDUP(V138/H138,0)*0.00753),"")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236</v>
      </c>
      <c r="B139" s="53" t="s">
        <v>237</v>
      </c>
      <c r="C139" s="30">
        <v>4301031205</v>
      </c>
      <c r="D139" s="313">
        <v>4680115881785</v>
      </c>
      <c r="E139" s="314"/>
      <c r="F139" s="302">
        <v>0.35</v>
      </c>
      <c r="G139" s="31">
        <v>6</v>
      </c>
      <c r="H139" s="302">
        <v>2.1</v>
      </c>
      <c r="I139" s="302">
        <v>2.23</v>
      </c>
      <c r="J139" s="31">
        <v>234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3"/>
      <c r="S139" s="33"/>
      <c r="T139" s="34" t="s">
        <v>63</v>
      </c>
      <c r="U139" s="303">
        <v>0</v>
      </c>
      <c r="V139" s="304">
        <f t="shared" si="7"/>
        <v>0</v>
      </c>
      <c r="W139" s="35" t="str">
        <f>IFERROR(IF(V139=0,"",ROUNDUP(V139/H139,0)*0.00502),"")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238</v>
      </c>
      <c r="B140" s="53" t="s">
        <v>239</v>
      </c>
      <c r="C140" s="30">
        <v>4301031202</v>
      </c>
      <c r="D140" s="313">
        <v>4680115881679</v>
      </c>
      <c r="E140" s="314"/>
      <c r="F140" s="302">
        <v>0.35</v>
      </c>
      <c r="G140" s="31">
        <v>6</v>
      </c>
      <c r="H140" s="302">
        <v>2.1</v>
      </c>
      <c r="I140" s="302">
        <v>2.2000000000000002</v>
      </c>
      <c r="J140" s="31">
        <v>234</v>
      </c>
      <c r="K140" s="32" t="s">
        <v>62</v>
      </c>
      <c r="L140" s="31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3"/>
      <c r="S140" s="33"/>
      <c r="T140" s="34" t="s">
        <v>63</v>
      </c>
      <c r="U140" s="303">
        <v>0</v>
      </c>
      <c r="V140" s="304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240</v>
      </c>
      <c r="B141" s="53" t="s">
        <v>241</v>
      </c>
      <c r="C141" s="30">
        <v>4301031158</v>
      </c>
      <c r="D141" s="313">
        <v>4680115880191</v>
      </c>
      <c r="E141" s="314"/>
      <c r="F141" s="302">
        <v>0.4</v>
      </c>
      <c r="G141" s="31">
        <v>6</v>
      </c>
      <c r="H141" s="302">
        <v>2.4</v>
      </c>
      <c r="I141" s="302">
        <v>2.6</v>
      </c>
      <c r="J141" s="31">
        <v>156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3"/>
      <c r="S141" s="33"/>
      <c r="T141" s="34" t="s">
        <v>63</v>
      </c>
      <c r="U141" s="303">
        <v>0</v>
      </c>
      <c r="V141" s="304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30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6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6" t="s">
        <v>63</v>
      </c>
      <c r="U143" s="305">
        <f>IFERROR(SUM(U134:U141),"0")</f>
        <v>0</v>
      </c>
      <c r="V143" s="305">
        <f>IFERROR(SUM(V134:V141),"0")</f>
        <v>0</v>
      </c>
      <c r="W143" s="36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7"/>
      <c r="Y144" s="297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8"/>
      <c r="Y145" s="298"/>
    </row>
    <row r="146" spans="1:52" ht="16.5" customHeight="1" x14ac:dyDescent="0.25">
      <c r="A146" s="53" t="s">
        <v>243</v>
      </c>
      <c r="B146" s="53" t="s">
        <v>244</v>
      </c>
      <c r="C146" s="30">
        <v>4301011450</v>
      </c>
      <c r="D146" s="313">
        <v>4680115881402</v>
      </c>
      <c r="E146" s="314"/>
      <c r="F146" s="302">
        <v>1.35</v>
      </c>
      <c r="G146" s="31">
        <v>8</v>
      </c>
      <c r="H146" s="302">
        <v>10.8</v>
      </c>
      <c r="I146" s="302">
        <v>11.28</v>
      </c>
      <c r="J146" s="31">
        <v>56</v>
      </c>
      <c r="K146" s="32" t="s">
        <v>96</v>
      </c>
      <c r="L146" s="31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3"/>
      <c r="S146" s="33"/>
      <c r="T146" s="34" t="s">
        <v>63</v>
      </c>
      <c r="U146" s="303">
        <v>0</v>
      </c>
      <c r="V146" s="304">
        <f>IFERROR(IF(U146="",0,CEILING((U146/$H146),1)*$H146),"")</f>
        <v>0</v>
      </c>
      <c r="W146" s="35" t="str">
        <f>IFERROR(IF(V146=0,"",ROUNDUP(V146/H146,0)*0.02175),"")</f>
        <v/>
      </c>
      <c r="X146" s="55"/>
      <c r="Y146" s="56"/>
      <c r="AC146" s="57"/>
      <c r="AZ146" s="131" t="s">
        <v>1</v>
      </c>
    </row>
    <row r="147" spans="1:52" ht="27" customHeight="1" x14ac:dyDescent="0.25">
      <c r="A147" s="53" t="s">
        <v>245</v>
      </c>
      <c r="B147" s="53" t="s">
        <v>246</v>
      </c>
      <c r="C147" s="30">
        <v>4301011454</v>
      </c>
      <c r="D147" s="313">
        <v>4680115881396</v>
      </c>
      <c r="E147" s="314"/>
      <c r="F147" s="302">
        <v>0.45</v>
      </c>
      <c r="G147" s="31">
        <v>6</v>
      </c>
      <c r="H147" s="302">
        <v>2.7</v>
      </c>
      <c r="I147" s="302">
        <v>2.9</v>
      </c>
      <c r="J147" s="31">
        <v>156</v>
      </c>
      <c r="K147" s="32" t="s">
        <v>62</v>
      </c>
      <c r="L147" s="31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3"/>
      <c r="S147" s="33"/>
      <c r="T147" s="34" t="s">
        <v>63</v>
      </c>
      <c r="U147" s="303">
        <v>0</v>
      </c>
      <c r="V147" s="304">
        <f>IFERROR(IF(U147="",0,CEILING((U147/$H147),1)*$H147),"")</f>
        <v>0</v>
      </c>
      <c r="W147" s="35" t="str">
        <f>IFERROR(IF(V147=0,"",ROUNDUP(V147/H147,0)*0.00753),"")</f>
        <v/>
      </c>
      <c r="X147" s="55"/>
      <c r="Y147" s="56"/>
      <c r="AC147" s="57"/>
      <c r="AZ147" s="132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6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6" t="s">
        <v>63</v>
      </c>
      <c r="U149" s="305">
        <f>IFERROR(SUM(U146:U147),"0")</f>
        <v>0</v>
      </c>
      <c r="V149" s="305">
        <f>IFERROR(SUM(V146:V147),"0")</f>
        <v>0</v>
      </c>
      <c r="W149" s="36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8"/>
      <c r="Y150" s="298"/>
    </row>
    <row r="151" spans="1:52" ht="16.5" customHeight="1" x14ac:dyDescent="0.25">
      <c r="A151" s="53" t="s">
        <v>247</v>
      </c>
      <c r="B151" s="53" t="s">
        <v>248</v>
      </c>
      <c r="C151" s="30">
        <v>4301020262</v>
      </c>
      <c r="D151" s="313">
        <v>4680115882935</v>
      </c>
      <c r="E151" s="314"/>
      <c r="F151" s="302">
        <v>1.35</v>
      </c>
      <c r="G151" s="31">
        <v>8</v>
      </c>
      <c r="H151" s="302">
        <v>10.8</v>
      </c>
      <c r="I151" s="302">
        <v>11.28</v>
      </c>
      <c r="J151" s="31">
        <v>56</v>
      </c>
      <c r="K151" s="32" t="s">
        <v>122</v>
      </c>
      <c r="L151" s="31">
        <v>50</v>
      </c>
      <c r="M151" s="494" t="s">
        <v>249</v>
      </c>
      <c r="N151" s="316"/>
      <c r="O151" s="316"/>
      <c r="P151" s="316"/>
      <c r="Q151" s="314"/>
      <c r="R151" s="33"/>
      <c r="S151" s="33"/>
      <c r="T151" s="34" t="s">
        <v>63</v>
      </c>
      <c r="U151" s="303">
        <v>0</v>
      </c>
      <c r="V151" s="304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16.5" customHeight="1" x14ac:dyDescent="0.25">
      <c r="A152" s="53" t="s">
        <v>250</v>
      </c>
      <c r="B152" s="53" t="s">
        <v>251</v>
      </c>
      <c r="C152" s="30">
        <v>4301020220</v>
      </c>
      <c r="D152" s="313">
        <v>4680115880764</v>
      </c>
      <c r="E152" s="314"/>
      <c r="F152" s="302">
        <v>0.35</v>
      </c>
      <c r="G152" s="31">
        <v>6</v>
      </c>
      <c r="H152" s="302">
        <v>2.1</v>
      </c>
      <c r="I152" s="302">
        <v>2.2999999999999998</v>
      </c>
      <c r="J152" s="31">
        <v>156</v>
      </c>
      <c r="K152" s="32" t="s">
        <v>96</v>
      </c>
      <c r="L152" s="31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3"/>
      <c r="S152" s="33"/>
      <c r="T152" s="34" t="s">
        <v>63</v>
      </c>
      <c r="U152" s="303">
        <v>0</v>
      </c>
      <c r="V152" s="304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6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6" t="s">
        <v>63</v>
      </c>
      <c r="U154" s="305">
        <f>IFERROR(SUM(U151:U152),"0")</f>
        <v>0</v>
      </c>
      <c r="V154" s="305">
        <f>IFERROR(SUM(V151:V152),"0")</f>
        <v>0</v>
      </c>
      <c r="W154" s="36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8"/>
      <c r="Y155" s="298"/>
    </row>
    <row r="156" spans="1:52" ht="27" customHeight="1" x14ac:dyDescent="0.25">
      <c r="A156" s="53" t="s">
        <v>252</v>
      </c>
      <c r="B156" s="53" t="s">
        <v>253</v>
      </c>
      <c r="C156" s="30">
        <v>4301031224</v>
      </c>
      <c r="D156" s="313">
        <v>4680115882683</v>
      </c>
      <c r="E156" s="314"/>
      <c r="F156" s="302">
        <v>0.9</v>
      </c>
      <c r="G156" s="31">
        <v>6</v>
      </c>
      <c r="H156" s="302">
        <v>5.4</v>
      </c>
      <c r="I156" s="302">
        <v>5.61</v>
      </c>
      <c r="J156" s="31">
        <v>120</v>
      </c>
      <c r="K156" s="32" t="s">
        <v>62</v>
      </c>
      <c r="L156" s="31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3"/>
      <c r="S156" s="33"/>
      <c r="T156" s="34" t="s">
        <v>63</v>
      </c>
      <c r="U156" s="303">
        <v>0</v>
      </c>
      <c r="V156" s="304">
        <f>IFERROR(IF(U156="",0,CEILING((U156/$H156),1)*$H156),"")</f>
        <v>0</v>
      </c>
      <c r="W156" s="35" t="str">
        <f>IFERROR(IF(V156=0,"",ROUNDUP(V156/H156,0)*0.00937),"")</f>
        <v/>
      </c>
      <c r="X156" s="55"/>
      <c r="Y156" s="56"/>
      <c r="AC156" s="57"/>
      <c r="AZ156" s="135" t="s">
        <v>1</v>
      </c>
    </row>
    <row r="157" spans="1:52" ht="27" customHeight="1" x14ac:dyDescent="0.25">
      <c r="A157" s="53" t="s">
        <v>254</v>
      </c>
      <c r="B157" s="53" t="s">
        <v>255</v>
      </c>
      <c r="C157" s="30">
        <v>4301031230</v>
      </c>
      <c r="D157" s="313">
        <v>4680115882690</v>
      </c>
      <c r="E157" s="314"/>
      <c r="F157" s="302">
        <v>0.9</v>
      </c>
      <c r="G157" s="31">
        <v>6</v>
      </c>
      <c r="H157" s="302">
        <v>5.4</v>
      </c>
      <c r="I157" s="302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3"/>
      <c r="S157" s="33"/>
      <c r="T157" s="34" t="s">
        <v>63</v>
      </c>
      <c r="U157" s="303">
        <v>0</v>
      </c>
      <c r="V157" s="304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256</v>
      </c>
      <c r="B158" s="53" t="s">
        <v>257</v>
      </c>
      <c r="C158" s="30">
        <v>4301031220</v>
      </c>
      <c r="D158" s="313">
        <v>4680115882669</v>
      </c>
      <c r="E158" s="314"/>
      <c r="F158" s="302">
        <v>0.9</v>
      </c>
      <c r="G158" s="31">
        <v>6</v>
      </c>
      <c r="H158" s="302">
        <v>5.4</v>
      </c>
      <c r="I158" s="302">
        <v>5.61</v>
      </c>
      <c r="J158" s="31">
        <v>120</v>
      </c>
      <c r="K158" s="32" t="s">
        <v>62</v>
      </c>
      <c r="L158" s="31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3"/>
      <c r="S158" s="33"/>
      <c r="T158" s="34" t="s">
        <v>63</v>
      </c>
      <c r="U158" s="303">
        <v>0</v>
      </c>
      <c r="V158" s="304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258</v>
      </c>
      <c r="B159" s="53" t="s">
        <v>259</v>
      </c>
      <c r="C159" s="30">
        <v>4301031221</v>
      </c>
      <c r="D159" s="313">
        <v>4680115882676</v>
      </c>
      <c r="E159" s="314"/>
      <c r="F159" s="302">
        <v>0.9</v>
      </c>
      <c r="G159" s="31">
        <v>6</v>
      </c>
      <c r="H159" s="302">
        <v>5.4</v>
      </c>
      <c r="I159" s="302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3"/>
      <c r="S159" s="33"/>
      <c r="T159" s="34" t="s">
        <v>63</v>
      </c>
      <c r="U159" s="303">
        <v>0</v>
      </c>
      <c r="V159" s="304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6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6" t="s">
        <v>63</v>
      </c>
      <c r="U161" s="305">
        <f>IFERROR(SUM(U156:U159),"0")</f>
        <v>0</v>
      </c>
      <c r="V161" s="305">
        <f>IFERROR(SUM(V156:V159),"0")</f>
        <v>0</v>
      </c>
      <c r="W161" s="36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8"/>
      <c r="Y162" s="298"/>
    </row>
    <row r="163" spans="1:52" ht="27" customHeight="1" x14ac:dyDescent="0.25">
      <c r="A163" s="53" t="s">
        <v>260</v>
      </c>
      <c r="B163" s="53" t="s">
        <v>261</v>
      </c>
      <c r="C163" s="30">
        <v>4301051409</v>
      </c>
      <c r="D163" s="313">
        <v>4680115881556</v>
      </c>
      <c r="E163" s="314"/>
      <c r="F163" s="302">
        <v>1</v>
      </c>
      <c r="G163" s="31">
        <v>4</v>
      </c>
      <c r="H163" s="302">
        <v>4</v>
      </c>
      <c r="I163" s="302">
        <v>4.4080000000000004</v>
      </c>
      <c r="J163" s="31">
        <v>104</v>
      </c>
      <c r="K163" s="32" t="s">
        <v>122</v>
      </c>
      <c r="L163" s="31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3"/>
      <c r="S163" s="33"/>
      <c r="T163" s="34" t="s">
        <v>63</v>
      </c>
      <c r="U163" s="303">
        <v>0</v>
      </c>
      <c r="V163" s="304">
        <f t="shared" ref="V163:V179" si="8">IFERROR(IF(U163="",0,CEILING((U163/$H163),1)*$H163),"")</f>
        <v>0</v>
      </c>
      <c r="W163" s="35" t="str">
        <f>IFERROR(IF(V163=0,"",ROUNDUP(V163/H163,0)*0.01196),"")</f>
        <v/>
      </c>
      <c r="X163" s="55"/>
      <c r="Y163" s="56"/>
      <c r="AC163" s="57"/>
      <c r="AZ163" s="139" t="s">
        <v>1</v>
      </c>
    </row>
    <row r="164" spans="1:52" ht="16.5" customHeight="1" x14ac:dyDescent="0.25">
      <c r="A164" s="53" t="s">
        <v>262</v>
      </c>
      <c r="B164" s="53" t="s">
        <v>263</v>
      </c>
      <c r="C164" s="30">
        <v>4301051470</v>
      </c>
      <c r="D164" s="313">
        <v>4680115880573</v>
      </c>
      <c r="E164" s="314"/>
      <c r="F164" s="302">
        <v>1.3</v>
      </c>
      <c r="G164" s="31">
        <v>6</v>
      </c>
      <c r="H164" s="302">
        <v>7.8</v>
      </c>
      <c r="I164" s="302">
        <v>8.3640000000000008</v>
      </c>
      <c r="J164" s="31">
        <v>56</v>
      </c>
      <c r="K164" s="32" t="s">
        <v>122</v>
      </c>
      <c r="L164" s="31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3"/>
      <c r="S164" s="33"/>
      <c r="T164" s="34" t="s">
        <v>63</v>
      </c>
      <c r="U164" s="303">
        <v>0</v>
      </c>
      <c r="V164" s="304">
        <f t="shared" si="8"/>
        <v>0</v>
      </c>
      <c r="W164" s="35" t="str">
        <f>IFERROR(IF(V164=0,"",ROUNDUP(V164/H164,0)*0.02175),"")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262</v>
      </c>
      <c r="B165" s="53" t="s">
        <v>264</v>
      </c>
      <c r="C165" s="30">
        <v>4301051538</v>
      </c>
      <c r="D165" s="313">
        <v>4680115880573</v>
      </c>
      <c r="E165" s="314"/>
      <c r="F165" s="302">
        <v>1.45</v>
      </c>
      <c r="G165" s="31">
        <v>6</v>
      </c>
      <c r="H165" s="302">
        <v>8.6999999999999993</v>
      </c>
      <c r="I165" s="302">
        <v>9.2639999999999993</v>
      </c>
      <c r="J165" s="31">
        <v>56</v>
      </c>
      <c r="K165" s="32" t="s">
        <v>62</v>
      </c>
      <c r="L165" s="31">
        <v>45</v>
      </c>
      <c r="M165" s="482" t="s">
        <v>265</v>
      </c>
      <c r="N165" s="316"/>
      <c r="O165" s="316"/>
      <c r="P165" s="316"/>
      <c r="Q165" s="314"/>
      <c r="R165" s="33"/>
      <c r="S165" s="33"/>
      <c r="T165" s="34" t="s">
        <v>63</v>
      </c>
      <c r="U165" s="303">
        <v>100</v>
      </c>
      <c r="V165" s="304">
        <f t="shared" si="8"/>
        <v>104.39999999999999</v>
      </c>
      <c r="W165" s="35">
        <f>IFERROR(IF(V165=0,"",ROUNDUP(V165/H165,0)*0.02175),"")</f>
        <v>0.26100000000000001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266</v>
      </c>
      <c r="B166" s="53" t="s">
        <v>267</v>
      </c>
      <c r="C166" s="30">
        <v>4301051408</v>
      </c>
      <c r="D166" s="313">
        <v>4680115881594</v>
      </c>
      <c r="E166" s="314"/>
      <c r="F166" s="302">
        <v>1.35</v>
      </c>
      <c r="G166" s="31">
        <v>6</v>
      </c>
      <c r="H166" s="302">
        <v>8.1</v>
      </c>
      <c r="I166" s="302">
        <v>8.6639999999999997</v>
      </c>
      <c r="J166" s="31">
        <v>56</v>
      </c>
      <c r="K166" s="32" t="s">
        <v>122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3"/>
      <c r="S166" s="33"/>
      <c r="T166" s="34" t="s">
        <v>63</v>
      </c>
      <c r="U166" s="303">
        <v>0</v>
      </c>
      <c r="V166" s="304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268</v>
      </c>
      <c r="B167" s="53" t="s">
        <v>269</v>
      </c>
      <c r="C167" s="30">
        <v>4301051433</v>
      </c>
      <c r="D167" s="313">
        <v>4680115881587</v>
      </c>
      <c r="E167" s="314"/>
      <c r="F167" s="302">
        <v>1</v>
      </c>
      <c r="G167" s="31">
        <v>4</v>
      </c>
      <c r="H167" s="302">
        <v>4</v>
      </c>
      <c r="I167" s="302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3"/>
      <c r="S167" s="33"/>
      <c r="T167" s="34" t="s">
        <v>63</v>
      </c>
      <c r="U167" s="303">
        <v>0</v>
      </c>
      <c r="V167" s="304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270</v>
      </c>
      <c r="B168" s="53" t="s">
        <v>271</v>
      </c>
      <c r="C168" s="30">
        <v>4301051380</v>
      </c>
      <c r="D168" s="313">
        <v>4680115880962</v>
      </c>
      <c r="E168" s="314"/>
      <c r="F168" s="302">
        <v>1.3</v>
      </c>
      <c r="G168" s="31">
        <v>6</v>
      </c>
      <c r="H168" s="302">
        <v>7.8</v>
      </c>
      <c r="I168" s="302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3"/>
      <c r="S168" s="33"/>
      <c r="T168" s="34" t="s">
        <v>63</v>
      </c>
      <c r="U168" s="303">
        <v>0</v>
      </c>
      <c r="V168" s="304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272</v>
      </c>
      <c r="B169" s="53" t="s">
        <v>273</v>
      </c>
      <c r="C169" s="30">
        <v>4301051411</v>
      </c>
      <c r="D169" s="313">
        <v>4680115881617</v>
      </c>
      <c r="E169" s="314"/>
      <c r="F169" s="302">
        <v>1.35</v>
      </c>
      <c r="G169" s="31">
        <v>6</v>
      </c>
      <c r="H169" s="302">
        <v>8.1</v>
      </c>
      <c r="I169" s="302">
        <v>8.6460000000000008</v>
      </c>
      <c r="J169" s="31">
        <v>56</v>
      </c>
      <c r="K169" s="32" t="s">
        <v>122</v>
      </c>
      <c r="L169" s="31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3"/>
      <c r="S169" s="33"/>
      <c r="T169" s="34" t="s">
        <v>63</v>
      </c>
      <c r="U169" s="303">
        <v>0</v>
      </c>
      <c r="V169" s="304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274</v>
      </c>
      <c r="B170" s="53" t="s">
        <v>275</v>
      </c>
      <c r="C170" s="30">
        <v>4301051377</v>
      </c>
      <c r="D170" s="313">
        <v>4680115881228</v>
      </c>
      <c r="E170" s="314"/>
      <c r="F170" s="302">
        <v>0.4</v>
      </c>
      <c r="G170" s="31">
        <v>6</v>
      </c>
      <c r="H170" s="302">
        <v>2.4</v>
      </c>
      <c r="I170" s="302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3"/>
      <c r="S170" s="33"/>
      <c r="T170" s="34" t="s">
        <v>63</v>
      </c>
      <c r="U170" s="303">
        <v>40.799999999999997</v>
      </c>
      <c r="V170" s="304">
        <f t="shared" si="8"/>
        <v>40.799999999999997</v>
      </c>
      <c r="W170" s="35">
        <f>IFERROR(IF(V170=0,"",ROUNDUP(V170/H170,0)*0.00753),"")</f>
        <v>0.12801000000000001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276</v>
      </c>
      <c r="B171" s="53" t="s">
        <v>277</v>
      </c>
      <c r="C171" s="30">
        <v>4301051432</v>
      </c>
      <c r="D171" s="313">
        <v>4680115881037</v>
      </c>
      <c r="E171" s="314"/>
      <c r="F171" s="302">
        <v>0.84</v>
      </c>
      <c r="G171" s="31">
        <v>4</v>
      </c>
      <c r="H171" s="302">
        <v>3.36</v>
      </c>
      <c r="I171" s="302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3"/>
      <c r="S171" s="33"/>
      <c r="T171" s="34" t="s">
        <v>63</v>
      </c>
      <c r="U171" s="303">
        <v>0</v>
      </c>
      <c r="V171" s="304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278</v>
      </c>
      <c r="B172" s="53" t="s">
        <v>279</v>
      </c>
      <c r="C172" s="30">
        <v>4301051384</v>
      </c>
      <c r="D172" s="313">
        <v>4680115881211</v>
      </c>
      <c r="E172" s="314"/>
      <c r="F172" s="302">
        <v>0.4</v>
      </c>
      <c r="G172" s="31">
        <v>6</v>
      </c>
      <c r="H172" s="302">
        <v>2.4</v>
      </c>
      <c r="I172" s="302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3"/>
      <c r="S172" s="33"/>
      <c r="T172" s="34" t="s">
        <v>63</v>
      </c>
      <c r="U172" s="303">
        <v>81.600000000000009</v>
      </c>
      <c r="V172" s="304">
        <f t="shared" si="8"/>
        <v>81.599999999999994</v>
      </c>
      <c r="W172" s="35">
        <f>IFERROR(IF(V172=0,"",ROUNDUP(V172/H172,0)*0.00753),"")</f>
        <v>0.25602000000000003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280</v>
      </c>
      <c r="B173" s="53" t="s">
        <v>281</v>
      </c>
      <c r="C173" s="30">
        <v>4301051378</v>
      </c>
      <c r="D173" s="313">
        <v>4680115881020</v>
      </c>
      <c r="E173" s="314"/>
      <c r="F173" s="302">
        <v>0.84</v>
      </c>
      <c r="G173" s="31">
        <v>4</v>
      </c>
      <c r="H173" s="302">
        <v>3.36</v>
      </c>
      <c r="I173" s="302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3"/>
      <c r="S173" s="33"/>
      <c r="T173" s="34" t="s">
        <v>63</v>
      </c>
      <c r="U173" s="303">
        <v>0</v>
      </c>
      <c r="V173" s="304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282</v>
      </c>
      <c r="B174" s="53" t="s">
        <v>283</v>
      </c>
      <c r="C174" s="30">
        <v>4301051407</v>
      </c>
      <c r="D174" s="313">
        <v>4680115882195</v>
      </c>
      <c r="E174" s="314"/>
      <c r="F174" s="302">
        <v>0.4</v>
      </c>
      <c r="G174" s="31">
        <v>6</v>
      </c>
      <c r="H174" s="302">
        <v>2.4</v>
      </c>
      <c r="I174" s="302">
        <v>2.69</v>
      </c>
      <c r="J174" s="31">
        <v>156</v>
      </c>
      <c r="K174" s="32" t="s">
        <v>122</v>
      </c>
      <c r="L174" s="31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3"/>
      <c r="S174" s="33"/>
      <c r="T174" s="34" t="s">
        <v>63</v>
      </c>
      <c r="U174" s="303">
        <v>0</v>
      </c>
      <c r="V174" s="304">
        <f t="shared" si="8"/>
        <v>0</v>
      </c>
      <c r="W174" s="35" t="str">
        <f t="shared" ref="W174:W179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284</v>
      </c>
      <c r="B175" s="53" t="s">
        <v>285</v>
      </c>
      <c r="C175" s="30">
        <v>4301051468</v>
      </c>
      <c r="D175" s="313">
        <v>4680115880092</v>
      </c>
      <c r="E175" s="314"/>
      <c r="F175" s="302">
        <v>0.4</v>
      </c>
      <c r="G175" s="31">
        <v>6</v>
      </c>
      <c r="H175" s="302">
        <v>2.4</v>
      </c>
      <c r="I175" s="302">
        <v>2.6720000000000002</v>
      </c>
      <c r="J175" s="31">
        <v>156</v>
      </c>
      <c r="K175" s="32" t="s">
        <v>122</v>
      </c>
      <c r="L175" s="31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3"/>
      <c r="S175" s="33"/>
      <c r="T175" s="34" t="s">
        <v>63</v>
      </c>
      <c r="U175" s="303">
        <v>180</v>
      </c>
      <c r="V175" s="304">
        <f t="shared" si="8"/>
        <v>180</v>
      </c>
      <c r="W175" s="35">
        <f t="shared" si="9"/>
        <v>0.56474999999999997</v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286</v>
      </c>
      <c r="B176" s="53" t="s">
        <v>287</v>
      </c>
      <c r="C176" s="30">
        <v>4301051469</v>
      </c>
      <c r="D176" s="313">
        <v>4680115880221</v>
      </c>
      <c r="E176" s="314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2" t="s">
        <v>122</v>
      </c>
      <c r="L176" s="31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3"/>
      <c r="S176" s="33"/>
      <c r="T176" s="34" t="s">
        <v>63</v>
      </c>
      <c r="U176" s="303">
        <v>180</v>
      </c>
      <c r="V176" s="304">
        <f t="shared" si="8"/>
        <v>180</v>
      </c>
      <c r="W176" s="35">
        <f t="shared" si="9"/>
        <v>0.56474999999999997</v>
      </c>
      <c r="X176" s="55"/>
      <c r="Y176" s="56"/>
      <c r="AC176" s="57"/>
      <c r="AZ176" s="152" t="s">
        <v>1</v>
      </c>
    </row>
    <row r="177" spans="1:52" ht="16.5" customHeight="1" x14ac:dyDescent="0.25">
      <c r="A177" s="53" t="s">
        <v>288</v>
      </c>
      <c r="B177" s="53" t="s">
        <v>289</v>
      </c>
      <c r="C177" s="30">
        <v>4301051523</v>
      </c>
      <c r="D177" s="313">
        <v>4680115882942</v>
      </c>
      <c r="E177" s="314"/>
      <c r="F177" s="302">
        <v>0.3</v>
      </c>
      <c r="G177" s="31">
        <v>6</v>
      </c>
      <c r="H177" s="302">
        <v>1.8</v>
      </c>
      <c r="I177" s="302">
        <v>2.0720000000000001</v>
      </c>
      <c r="J177" s="31">
        <v>156</v>
      </c>
      <c r="K177" s="32" t="s">
        <v>62</v>
      </c>
      <c r="L177" s="31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3"/>
      <c r="S177" s="33"/>
      <c r="T177" s="34" t="s">
        <v>63</v>
      </c>
      <c r="U177" s="303">
        <v>0</v>
      </c>
      <c r="V177" s="304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290</v>
      </c>
      <c r="B178" s="53" t="s">
        <v>291</v>
      </c>
      <c r="C178" s="30">
        <v>4301051326</v>
      </c>
      <c r="D178" s="313">
        <v>4680115880504</v>
      </c>
      <c r="E178" s="314"/>
      <c r="F178" s="302">
        <v>0.4</v>
      </c>
      <c r="G178" s="31">
        <v>6</v>
      </c>
      <c r="H178" s="302">
        <v>2.4</v>
      </c>
      <c r="I178" s="302">
        <v>2.6720000000000002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3"/>
      <c r="S178" s="33"/>
      <c r="T178" s="34" t="s">
        <v>63</v>
      </c>
      <c r="U178" s="303">
        <v>40.799999999999997</v>
      </c>
      <c r="V178" s="304">
        <f t="shared" si="8"/>
        <v>40.799999999999997</v>
      </c>
      <c r="W178" s="35">
        <f t="shared" si="9"/>
        <v>0.12801000000000001</v>
      </c>
      <c r="X178" s="55"/>
      <c r="Y178" s="56"/>
      <c r="AC178" s="57"/>
      <c r="AZ178" s="154" t="s">
        <v>1</v>
      </c>
    </row>
    <row r="179" spans="1:52" ht="27" customHeight="1" x14ac:dyDescent="0.25">
      <c r="A179" s="53" t="s">
        <v>292</v>
      </c>
      <c r="B179" s="53" t="s">
        <v>293</v>
      </c>
      <c r="C179" s="30">
        <v>4301051410</v>
      </c>
      <c r="D179" s="313">
        <v>4680115882164</v>
      </c>
      <c r="E179" s="314"/>
      <c r="F179" s="302">
        <v>0.4</v>
      </c>
      <c r="G179" s="31">
        <v>6</v>
      </c>
      <c r="H179" s="302">
        <v>2.4</v>
      </c>
      <c r="I179" s="302">
        <v>2.6779999999999999</v>
      </c>
      <c r="J179" s="31">
        <v>156</v>
      </c>
      <c r="K179" s="32" t="s">
        <v>122</v>
      </c>
      <c r="L179" s="31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3"/>
      <c r="S179" s="33"/>
      <c r="T179" s="34" t="s">
        <v>63</v>
      </c>
      <c r="U179" s="303">
        <v>0</v>
      </c>
      <c r="V179" s="304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6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229.49425287356323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230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1.9025399999999999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6" t="s">
        <v>63</v>
      </c>
      <c r="U181" s="305">
        <f>IFERROR(SUM(U163:U179),"0")</f>
        <v>623.20000000000005</v>
      </c>
      <c r="V181" s="305">
        <f>IFERROR(SUM(V163:V179),"0")</f>
        <v>627.59999999999991</v>
      </c>
      <c r="W181" s="36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8"/>
      <c r="Y182" s="298"/>
    </row>
    <row r="183" spans="1:52" ht="16.5" customHeight="1" x14ac:dyDescent="0.25">
      <c r="A183" s="53" t="s">
        <v>294</v>
      </c>
      <c r="B183" s="53" t="s">
        <v>295</v>
      </c>
      <c r="C183" s="30">
        <v>4301060338</v>
      </c>
      <c r="D183" s="313">
        <v>4680115880801</v>
      </c>
      <c r="E183" s="314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2" t="s">
        <v>62</v>
      </c>
      <c r="L183" s="31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3"/>
      <c r="S183" s="33"/>
      <c r="T183" s="34" t="s">
        <v>63</v>
      </c>
      <c r="U183" s="303">
        <v>0</v>
      </c>
      <c r="V183" s="304">
        <f>IFERROR(IF(U183="",0,CEILING((U183/$H183),1)*$H183),"")</f>
        <v>0</v>
      </c>
      <c r="W183" s="35" t="str">
        <f>IFERROR(IF(V183=0,"",ROUNDUP(V183/H183,0)*0.00753),"")</f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296</v>
      </c>
      <c r="B184" s="53" t="s">
        <v>297</v>
      </c>
      <c r="C184" s="30">
        <v>4301060339</v>
      </c>
      <c r="D184" s="313">
        <v>4680115880818</v>
      </c>
      <c r="E184" s="314"/>
      <c r="F184" s="302">
        <v>0.4</v>
      </c>
      <c r="G184" s="31">
        <v>6</v>
      </c>
      <c r="H184" s="302">
        <v>2.4</v>
      </c>
      <c r="I184" s="302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3"/>
      <c r="S184" s="33"/>
      <c r="T184" s="34" t="s">
        <v>63</v>
      </c>
      <c r="U184" s="303">
        <v>0</v>
      </c>
      <c r="V184" s="304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6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6" t="s">
        <v>63</v>
      </c>
      <c r="U186" s="305">
        <f>IFERROR(SUM(U183:U184),"0")</f>
        <v>0</v>
      </c>
      <c r="V186" s="305">
        <f>IFERROR(SUM(V183:V184),"0")</f>
        <v>0</v>
      </c>
      <c r="W186" s="36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7"/>
      <c r="Y187" s="297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8"/>
      <c r="Y188" s="298"/>
    </row>
    <row r="189" spans="1:52" ht="27" customHeight="1" x14ac:dyDescent="0.25">
      <c r="A189" s="53" t="s">
        <v>299</v>
      </c>
      <c r="B189" s="53" t="s">
        <v>300</v>
      </c>
      <c r="C189" s="30">
        <v>4301011346</v>
      </c>
      <c r="D189" s="313">
        <v>4607091387445</v>
      </c>
      <c r="E189" s="314"/>
      <c r="F189" s="302">
        <v>0.9</v>
      </c>
      <c r="G189" s="31">
        <v>10</v>
      </c>
      <c r="H189" s="302">
        <v>9</v>
      </c>
      <c r="I189" s="302">
        <v>9.6300000000000008</v>
      </c>
      <c r="J189" s="31">
        <v>56</v>
      </c>
      <c r="K189" s="32" t="s">
        <v>96</v>
      </c>
      <c r="L189" s="31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3"/>
      <c r="S189" s="33"/>
      <c r="T189" s="34" t="s">
        <v>63</v>
      </c>
      <c r="U189" s="303">
        <v>0</v>
      </c>
      <c r="V189" s="304">
        <f t="shared" ref="V189:V203" si="10">IFERROR(IF(U189="",0,CEILING((U189/$H189),1)*$H189),"")</f>
        <v>0</v>
      </c>
      <c r="W189" s="35" t="str">
        <f>IFERROR(IF(V189=0,"",ROUNDUP(V189/H189,0)*0.02175),"")</f>
        <v/>
      </c>
      <c r="X189" s="55"/>
      <c r="Y189" s="56"/>
      <c r="AC189" s="57"/>
      <c r="AZ189" s="158" t="s">
        <v>1</v>
      </c>
    </row>
    <row r="190" spans="1:52" ht="27" customHeight="1" x14ac:dyDescent="0.25">
      <c r="A190" s="53" t="s">
        <v>301</v>
      </c>
      <c r="B190" s="53" t="s">
        <v>302</v>
      </c>
      <c r="C190" s="30">
        <v>4301011362</v>
      </c>
      <c r="D190" s="313">
        <v>4607091386004</v>
      </c>
      <c r="E190" s="314"/>
      <c r="F190" s="302">
        <v>1.35</v>
      </c>
      <c r="G190" s="31">
        <v>8</v>
      </c>
      <c r="H190" s="302">
        <v>10.8</v>
      </c>
      <c r="I190" s="302">
        <v>11.28</v>
      </c>
      <c r="J190" s="31">
        <v>48</v>
      </c>
      <c r="K190" s="32" t="s">
        <v>303</v>
      </c>
      <c r="L190" s="31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3"/>
      <c r="S190" s="33"/>
      <c r="T190" s="34" t="s">
        <v>63</v>
      </c>
      <c r="U190" s="303">
        <v>0</v>
      </c>
      <c r="V190" s="304">
        <f t="shared" si="10"/>
        <v>0</v>
      </c>
      <c r="W190" s="35" t="str">
        <f>IFERROR(IF(V190=0,"",ROUNDUP(V190/H190,0)*0.02039),"")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301</v>
      </c>
      <c r="B191" s="53" t="s">
        <v>304</v>
      </c>
      <c r="C191" s="30">
        <v>4301011308</v>
      </c>
      <c r="D191" s="313">
        <v>4607091386004</v>
      </c>
      <c r="E191" s="314"/>
      <c r="F191" s="302">
        <v>1.35</v>
      </c>
      <c r="G191" s="31">
        <v>8</v>
      </c>
      <c r="H191" s="302">
        <v>10.8</v>
      </c>
      <c r="I191" s="302">
        <v>11.28</v>
      </c>
      <c r="J191" s="31">
        <v>56</v>
      </c>
      <c r="K191" s="32" t="s">
        <v>96</v>
      </c>
      <c r="L191" s="31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3"/>
      <c r="S191" s="33"/>
      <c r="T191" s="34" t="s">
        <v>63</v>
      </c>
      <c r="U191" s="303">
        <v>0</v>
      </c>
      <c r="V191" s="304">
        <f t="shared" si="10"/>
        <v>0</v>
      </c>
      <c r="W191" s="35" t="str">
        <f>IFERROR(IF(V191=0,"",ROUNDUP(V191/H191,0)*0.02175),"")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306</v>
      </c>
      <c r="C192" s="30">
        <v>4301011347</v>
      </c>
      <c r="D192" s="313">
        <v>4607091386073</v>
      </c>
      <c r="E192" s="314"/>
      <c r="F192" s="302">
        <v>0.9</v>
      </c>
      <c r="G192" s="31">
        <v>10</v>
      </c>
      <c r="H192" s="302">
        <v>9</v>
      </c>
      <c r="I192" s="302">
        <v>9.6300000000000008</v>
      </c>
      <c r="J192" s="31">
        <v>56</v>
      </c>
      <c r="K192" s="32" t="s">
        <v>96</v>
      </c>
      <c r="L192" s="31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3"/>
      <c r="S192" s="33"/>
      <c r="T192" s="34" t="s">
        <v>63</v>
      </c>
      <c r="U192" s="303">
        <v>0</v>
      </c>
      <c r="V192" s="304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307</v>
      </c>
      <c r="B193" s="53" t="s">
        <v>308</v>
      </c>
      <c r="C193" s="30">
        <v>4301011395</v>
      </c>
      <c r="D193" s="313">
        <v>4607091387322</v>
      </c>
      <c r="E193" s="314"/>
      <c r="F193" s="302">
        <v>1.35</v>
      </c>
      <c r="G193" s="31">
        <v>8</v>
      </c>
      <c r="H193" s="302">
        <v>10.8</v>
      </c>
      <c r="I193" s="302">
        <v>11.28</v>
      </c>
      <c r="J193" s="31">
        <v>48</v>
      </c>
      <c r="K193" s="32" t="s">
        <v>303</v>
      </c>
      <c r="L193" s="31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3"/>
      <c r="S193" s="33"/>
      <c r="T193" s="34" t="s">
        <v>63</v>
      </c>
      <c r="U193" s="303">
        <v>0</v>
      </c>
      <c r="V193" s="304">
        <f t="shared" si="10"/>
        <v>0</v>
      </c>
      <c r="W193" s="35" t="str">
        <f>IFERROR(IF(V193=0,"",ROUNDUP(V193/H193,0)*0.02039),"")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307</v>
      </c>
      <c r="B194" s="53" t="s">
        <v>309</v>
      </c>
      <c r="C194" s="30">
        <v>4301010928</v>
      </c>
      <c r="D194" s="313">
        <v>4607091387322</v>
      </c>
      <c r="E194" s="314"/>
      <c r="F194" s="302">
        <v>1.35</v>
      </c>
      <c r="G194" s="31">
        <v>8</v>
      </c>
      <c r="H194" s="302">
        <v>10.8</v>
      </c>
      <c r="I194" s="302">
        <v>11.28</v>
      </c>
      <c r="J194" s="31">
        <v>56</v>
      </c>
      <c r="K194" s="32" t="s">
        <v>96</v>
      </c>
      <c r="L194" s="31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3"/>
      <c r="S194" s="33"/>
      <c r="T194" s="34" t="s">
        <v>63</v>
      </c>
      <c r="U194" s="303">
        <v>0</v>
      </c>
      <c r="V194" s="304">
        <f t="shared" si="10"/>
        <v>0</v>
      </c>
      <c r="W194" s="35" t="str">
        <f>IFERROR(IF(V194=0,"",ROUNDUP(V194/H194,0)*0.02175),"")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311</v>
      </c>
      <c r="C195" s="30">
        <v>4301011311</v>
      </c>
      <c r="D195" s="313">
        <v>4607091387377</v>
      </c>
      <c r="E195" s="314"/>
      <c r="F195" s="302">
        <v>1.35</v>
      </c>
      <c r="G195" s="31">
        <v>8</v>
      </c>
      <c r="H195" s="302">
        <v>10.8</v>
      </c>
      <c r="I195" s="302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3"/>
      <c r="S195" s="33"/>
      <c r="T195" s="34" t="s">
        <v>63</v>
      </c>
      <c r="U195" s="303">
        <v>0</v>
      </c>
      <c r="V195" s="304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312</v>
      </c>
      <c r="B196" s="53" t="s">
        <v>313</v>
      </c>
      <c r="C196" s="30">
        <v>4301010945</v>
      </c>
      <c r="D196" s="313">
        <v>4607091387353</v>
      </c>
      <c r="E196" s="314"/>
      <c r="F196" s="302">
        <v>1.35</v>
      </c>
      <c r="G196" s="31">
        <v>8</v>
      </c>
      <c r="H196" s="302">
        <v>10.8</v>
      </c>
      <c r="I196" s="302">
        <v>11.28</v>
      </c>
      <c r="J196" s="31">
        <v>56</v>
      </c>
      <c r="K196" s="32" t="s">
        <v>96</v>
      </c>
      <c r="L196" s="31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3"/>
      <c r="S196" s="33"/>
      <c r="T196" s="34" t="s">
        <v>63</v>
      </c>
      <c r="U196" s="303">
        <v>0</v>
      </c>
      <c r="V196" s="304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314</v>
      </c>
      <c r="B197" s="53" t="s">
        <v>315</v>
      </c>
      <c r="C197" s="30">
        <v>4301011328</v>
      </c>
      <c r="D197" s="313">
        <v>4607091386011</v>
      </c>
      <c r="E197" s="314"/>
      <c r="F197" s="302">
        <v>0.5</v>
      </c>
      <c r="G197" s="31">
        <v>10</v>
      </c>
      <c r="H197" s="302">
        <v>5</v>
      </c>
      <c r="I197" s="302">
        <v>5.21</v>
      </c>
      <c r="J197" s="31">
        <v>120</v>
      </c>
      <c r="K197" s="32" t="s">
        <v>62</v>
      </c>
      <c r="L197" s="31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3"/>
      <c r="S197" s="33"/>
      <c r="T197" s="34" t="s">
        <v>63</v>
      </c>
      <c r="U197" s="303">
        <v>0</v>
      </c>
      <c r="V197" s="304">
        <f t="shared" si="10"/>
        <v>0</v>
      </c>
      <c r="W197" s="35" t="str">
        <f t="shared" ref="W197:W203" si="11">IFERROR(IF(V197=0,"",ROUNDUP(V197/H197,0)*0.00937),"")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316</v>
      </c>
      <c r="B198" s="53" t="s">
        <v>317</v>
      </c>
      <c r="C198" s="30">
        <v>4301011329</v>
      </c>
      <c r="D198" s="313">
        <v>4607091387308</v>
      </c>
      <c r="E198" s="314"/>
      <c r="F198" s="302">
        <v>0.5</v>
      </c>
      <c r="G198" s="31">
        <v>10</v>
      </c>
      <c r="H198" s="302">
        <v>5</v>
      </c>
      <c r="I198" s="302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3"/>
      <c r="S198" s="33"/>
      <c r="T198" s="34" t="s">
        <v>63</v>
      </c>
      <c r="U198" s="303">
        <v>0</v>
      </c>
      <c r="V198" s="304">
        <f t="shared" si="10"/>
        <v>0</v>
      </c>
      <c r="W198" s="35" t="str">
        <f t="shared" si="11"/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318</v>
      </c>
      <c r="B199" s="53" t="s">
        <v>319</v>
      </c>
      <c r="C199" s="30">
        <v>4301011049</v>
      </c>
      <c r="D199" s="313">
        <v>4607091387339</v>
      </c>
      <c r="E199" s="314"/>
      <c r="F199" s="302">
        <v>0.5</v>
      </c>
      <c r="G199" s="31">
        <v>10</v>
      </c>
      <c r="H199" s="302">
        <v>5</v>
      </c>
      <c r="I199" s="302">
        <v>5.24</v>
      </c>
      <c r="J199" s="31">
        <v>120</v>
      </c>
      <c r="K199" s="32" t="s">
        <v>96</v>
      </c>
      <c r="L199" s="31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3"/>
      <c r="S199" s="33"/>
      <c r="T199" s="34" t="s">
        <v>63</v>
      </c>
      <c r="U199" s="303">
        <v>0</v>
      </c>
      <c r="V199" s="304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320</v>
      </c>
      <c r="B200" s="53" t="s">
        <v>321</v>
      </c>
      <c r="C200" s="30">
        <v>4301011433</v>
      </c>
      <c r="D200" s="313">
        <v>4680115882638</v>
      </c>
      <c r="E200" s="314"/>
      <c r="F200" s="302">
        <v>0.4</v>
      </c>
      <c r="G200" s="31">
        <v>10</v>
      </c>
      <c r="H200" s="302">
        <v>4</v>
      </c>
      <c r="I200" s="302">
        <v>4.24</v>
      </c>
      <c r="J200" s="31">
        <v>120</v>
      </c>
      <c r="K200" s="32" t="s">
        <v>96</v>
      </c>
      <c r="L200" s="31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3"/>
      <c r="S200" s="33"/>
      <c r="T200" s="34" t="s">
        <v>63</v>
      </c>
      <c r="U200" s="303">
        <v>0</v>
      </c>
      <c r="V200" s="304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322</v>
      </c>
      <c r="B201" s="53" t="s">
        <v>323</v>
      </c>
      <c r="C201" s="30">
        <v>4301011573</v>
      </c>
      <c r="D201" s="313">
        <v>4680115881938</v>
      </c>
      <c r="E201" s="314"/>
      <c r="F201" s="302">
        <v>0.4</v>
      </c>
      <c r="G201" s="31">
        <v>10</v>
      </c>
      <c r="H201" s="302">
        <v>4</v>
      </c>
      <c r="I201" s="302">
        <v>4.24</v>
      </c>
      <c r="J201" s="31">
        <v>120</v>
      </c>
      <c r="K201" s="32" t="s">
        <v>96</v>
      </c>
      <c r="L201" s="31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3"/>
      <c r="S201" s="33"/>
      <c r="T201" s="34" t="s">
        <v>63</v>
      </c>
      <c r="U201" s="303">
        <v>0</v>
      </c>
      <c r="V201" s="304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324</v>
      </c>
      <c r="B202" s="53" t="s">
        <v>325</v>
      </c>
      <c r="C202" s="30">
        <v>4301010944</v>
      </c>
      <c r="D202" s="313">
        <v>4607091387346</v>
      </c>
      <c r="E202" s="314"/>
      <c r="F202" s="302">
        <v>0.4</v>
      </c>
      <c r="G202" s="31">
        <v>10</v>
      </c>
      <c r="H202" s="302">
        <v>4</v>
      </c>
      <c r="I202" s="302">
        <v>4.24</v>
      </c>
      <c r="J202" s="31">
        <v>120</v>
      </c>
      <c r="K202" s="32" t="s">
        <v>96</v>
      </c>
      <c r="L202" s="31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3"/>
      <c r="S202" s="33"/>
      <c r="T202" s="34" t="s">
        <v>63</v>
      </c>
      <c r="U202" s="303">
        <v>0</v>
      </c>
      <c r="V202" s="304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326</v>
      </c>
      <c r="B203" s="53" t="s">
        <v>327</v>
      </c>
      <c r="C203" s="30">
        <v>4301011353</v>
      </c>
      <c r="D203" s="313">
        <v>4607091389807</v>
      </c>
      <c r="E203" s="314"/>
      <c r="F203" s="302">
        <v>0.4</v>
      </c>
      <c r="G203" s="31">
        <v>10</v>
      </c>
      <c r="H203" s="302">
        <v>4</v>
      </c>
      <c r="I203" s="302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3"/>
      <c r="S203" s="33"/>
      <c r="T203" s="34" t="s">
        <v>63</v>
      </c>
      <c r="U203" s="303">
        <v>0</v>
      </c>
      <c r="V203" s="304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6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6" t="s">
        <v>63</v>
      </c>
      <c r="U205" s="305">
        <f>IFERROR(SUM(U189:U203),"0")</f>
        <v>0</v>
      </c>
      <c r="V205" s="305">
        <f>IFERROR(SUM(V189:V203),"0")</f>
        <v>0</v>
      </c>
      <c r="W205" s="36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8"/>
      <c r="Y206" s="298"/>
    </row>
    <row r="207" spans="1:52" ht="27" customHeight="1" x14ac:dyDescent="0.25">
      <c r="A207" s="53" t="s">
        <v>328</v>
      </c>
      <c r="B207" s="53" t="s">
        <v>329</v>
      </c>
      <c r="C207" s="30">
        <v>4301020254</v>
      </c>
      <c r="D207" s="313">
        <v>4680115881914</v>
      </c>
      <c r="E207" s="314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2" t="s">
        <v>96</v>
      </c>
      <c r="L207" s="31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3"/>
      <c r="S207" s="33"/>
      <c r="T207" s="34" t="s">
        <v>63</v>
      </c>
      <c r="U207" s="303">
        <v>0</v>
      </c>
      <c r="V207" s="304">
        <f>IFERROR(IF(U207="",0,CEILING((U207/$H207),1)*$H207),"")</f>
        <v>0</v>
      </c>
      <c r="W207" s="35" t="str">
        <f>IFERROR(IF(V207=0,"",ROUNDUP(V207/H207,0)*0.00937),"")</f>
        <v/>
      </c>
      <c r="X207" s="55"/>
      <c r="Y207" s="56"/>
      <c r="AC207" s="57"/>
      <c r="AZ207" s="173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6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6" t="s">
        <v>63</v>
      </c>
      <c r="U209" s="305">
        <f>IFERROR(SUM(U207:U207),"0")</f>
        <v>0</v>
      </c>
      <c r="V209" s="305">
        <f>IFERROR(SUM(V207:V207),"0")</f>
        <v>0</v>
      </c>
      <c r="W209" s="36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8"/>
      <c r="Y210" s="298"/>
    </row>
    <row r="211" spans="1:52" ht="27" customHeight="1" x14ac:dyDescent="0.25">
      <c r="A211" s="53" t="s">
        <v>330</v>
      </c>
      <c r="B211" s="53" t="s">
        <v>331</v>
      </c>
      <c r="C211" s="30">
        <v>4301030878</v>
      </c>
      <c r="D211" s="313">
        <v>4607091387193</v>
      </c>
      <c r="E211" s="314"/>
      <c r="F211" s="302">
        <v>0.7</v>
      </c>
      <c r="G211" s="31">
        <v>6</v>
      </c>
      <c r="H211" s="302">
        <v>4.2</v>
      </c>
      <c r="I211" s="302">
        <v>4.46</v>
      </c>
      <c r="J211" s="31">
        <v>156</v>
      </c>
      <c r="K211" s="32" t="s">
        <v>62</v>
      </c>
      <c r="L211" s="31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3"/>
      <c r="S211" s="33"/>
      <c r="T211" s="34" t="s">
        <v>63</v>
      </c>
      <c r="U211" s="303">
        <v>0</v>
      </c>
      <c r="V211" s="304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  <c r="AC211" s="57"/>
      <c r="AZ211" s="174" t="s">
        <v>1</v>
      </c>
    </row>
    <row r="212" spans="1:52" ht="27" customHeight="1" x14ac:dyDescent="0.25">
      <c r="A212" s="53" t="s">
        <v>332</v>
      </c>
      <c r="B212" s="53" t="s">
        <v>333</v>
      </c>
      <c r="C212" s="30">
        <v>4301031153</v>
      </c>
      <c r="D212" s="313">
        <v>4607091387230</v>
      </c>
      <c r="E212" s="314"/>
      <c r="F212" s="302">
        <v>0.7</v>
      </c>
      <c r="G212" s="31">
        <v>6</v>
      </c>
      <c r="H212" s="302">
        <v>4.2</v>
      </c>
      <c r="I212" s="302">
        <v>4.46</v>
      </c>
      <c r="J212" s="31">
        <v>156</v>
      </c>
      <c r="K212" s="32" t="s">
        <v>62</v>
      </c>
      <c r="L212" s="31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3"/>
      <c r="S212" s="33"/>
      <c r="T212" s="34" t="s">
        <v>63</v>
      </c>
      <c r="U212" s="303">
        <v>0</v>
      </c>
      <c r="V212" s="304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334</v>
      </c>
      <c r="B213" s="53" t="s">
        <v>335</v>
      </c>
      <c r="C213" s="30">
        <v>4301031152</v>
      </c>
      <c r="D213" s="313">
        <v>4607091387285</v>
      </c>
      <c r="E213" s="314"/>
      <c r="F213" s="302">
        <v>0.35</v>
      </c>
      <c r="G213" s="31">
        <v>6</v>
      </c>
      <c r="H213" s="302">
        <v>2.1</v>
      </c>
      <c r="I213" s="302">
        <v>2.23</v>
      </c>
      <c r="J213" s="31">
        <v>234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3"/>
      <c r="S213" s="33"/>
      <c r="T213" s="34" t="s">
        <v>63</v>
      </c>
      <c r="U213" s="303">
        <v>18.899999999999999</v>
      </c>
      <c r="V213" s="304">
        <f>IFERROR(IF(U213="",0,CEILING((U213/$H213),1)*$H213),"")</f>
        <v>18.900000000000002</v>
      </c>
      <c r="W213" s="35">
        <f>IFERROR(IF(V213=0,"",ROUNDUP(V213/H213,0)*0.00502),"")</f>
        <v>4.5179999999999998E-2</v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336</v>
      </c>
      <c r="B214" s="53" t="s">
        <v>337</v>
      </c>
      <c r="C214" s="30">
        <v>4301031151</v>
      </c>
      <c r="D214" s="313">
        <v>4607091389845</v>
      </c>
      <c r="E214" s="314"/>
      <c r="F214" s="302">
        <v>0.35</v>
      </c>
      <c r="G214" s="31">
        <v>6</v>
      </c>
      <c r="H214" s="302">
        <v>2.1</v>
      </c>
      <c r="I214" s="302">
        <v>2.2000000000000002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3"/>
      <c r="S214" s="33"/>
      <c r="T214" s="34" t="s">
        <v>63</v>
      </c>
      <c r="U214" s="303">
        <v>0</v>
      </c>
      <c r="V214" s="304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6" t="s">
        <v>65</v>
      </c>
      <c r="U215" s="305">
        <f>IFERROR(U211/H211,"0")+IFERROR(U212/H212,"0")+IFERROR(U213/H213,"0")+IFERROR(U214/H214,"0")</f>
        <v>8.9999999999999982</v>
      </c>
      <c r="V215" s="305">
        <f>IFERROR(V211/H211,"0")+IFERROR(V212/H212,"0")+IFERROR(V213/H213,"0")+IFERROR(V214/H214,"0")</f>
        <v>9</v>
      </c>
      <c r="W215" s="305">
        <f>IFERROR(IF(W211="",0,W211),"0")+IFERROR(IF(W212="",0,W212),"0")+IFERROR(IF(W213="",0,W213),"0")+IFERROR(IF(W214="",0,W214),"0")</f>
        <v>4.5179999999999998E-2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6" t="s">
        <v>63</v>
      </c>
      <c r="U216" s="305">
        <f>IFERROR(SUM(U211:U214),"0")</f>
        <v>18.899999999999999</v>
      </c>
      <c r="V216" s="305">
        <f>IFERROR(SUM(V211:V214),"0")</f>
        <v>18.900000000000002</v>
      </c>
      <c r="W216" s="36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8"/>
      <c r="Y217" s="298"/>
    </row>
    <row r="218" spans="1:52" ht="16.5" customHeight="1" x14ac:dyDescent="0.25">
      <c r="A218" s="53" t="s">
        <v>338</v>
      </c>
      <c r="B218" s="53" t="s">
        <v>339</v>
      </c>
      <c r="C218" s="30">
        <v>4301051100</v>
      </c>
      <c r="D218" s="313">
        <v>4607091387766</v>
      </c>
      <c r="E218" s="314"/>
      <c r="F218" s="302">
        <v>1.35</v>
      </c>
      <c r="G218" s="31">
        <v>6</v>
      </c>
      <c r="H218" s="302">
        <v>8.1</v>
      </c>
      <c r="I218" s="302">
        <v>8.6579999999999995</v>
      </c>
      <c r="J218" s="31">
        <v>56</v>
      </c>
      <c r="K218" s="32" t="s">
        <v>122</v>
      </c>
      <c r="L218" s="31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3"/>
      <c r="S218" s="33"/>
      <c r="T218" s="34" t="s">
        <v>63</v>
      </c>
      <c r="U218" s="303">
        <v>0</v>
      </c>
      <c r="V218" s="304">
        <f t="shared" ref="V218:V223" si="12">IFERROR(IF(U218="",0,CEILING((U218/$H218),1)*$H218),"")</f>
        <v>0</v>
      </c>
      <c r="W218" s="35" t="str">
        <f>IFERROR(IF(V218=0,"",ROUNDUP(V218/H218,0)*0.02175),"")</f>
        <v/>
      </c>
      <c r="X218" s="55"/>
      <c r="Y218" s="56"/>
      <c r="AC218" s="57"/>
      <c r="AZ218" s="178" t="s">
        <v>1</v>
      </c>
    </row>
    <row r="219" spans="1:52" ht="27" customHeight="1" x14ac:dyDescent="0.25">
      <c r="A219" s="53" t="s">
        <v>340</v>
      </c>
      <c r="B219" s="53" t="s">
        <v>341</v>
      </c>
      <c r="C219" s="30">
        <v>4301051116</v>
      </c>
      <c r="D219" s="313">
        <v>4607091387957</v>
      </c>
      <c r="E219" s="314"/>
      <c r="F219" s="302">
        <v>1.3</v>
      </c>
      <c r="G219" s="31">
        <v>6</v>
      </c>
      <c r="H219" s="302">
        <v>7.8</v>
      </c>
      <c r="I219" s="302">
        <v>8.3640000000000008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3"/>
      <c r="S219" s="33"/>
      <c r="T219" s="34" t="s">
        <v>63</v>
      </c>
      <c r="U219" s="303">
        <v>0</v>
      </c>
      <c r="V219" s="304">
        <f t="shared" si="12"/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342</v>
      </c>
      <c r="B220" s="53" t="s">
        <v>343</v>
      </c>
      <c r="C220" s="30">
        <v>4301051115</v>
      </c>
      <c r="D220" s="313">
        <v>4607091387964</v>
      </c>
      <c r="E220" s="314"/>
      <c r="F220" s="302">
        <v>1.35</v>
      </c>
      <c r="G220" s="31">
        <v>6</v>
      </c>
      <c r="H220" s="302">
        <v>8.1</v>
      </c>
      <c r="I220" s="302">
        <v>8.6460000000000008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3"/>
      <c r="S220" s="33"/>
      <c r="T220" s="34" t="s">
        <v>63</v>
      </c>
      <c r="U220" s="303">
        <v>0</v>
      </c>
      <c r="V220" s="304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16.5" customHeight="1" x14ac:dyDescent="0.25">
      <c r="A221" s="53" t="s">
        <v>344</v>
      </c>
      <c r="B221" s="53" t="s">
        <v>345</v>
      </c>
      <c r="C221" s="30">
        <v>4301051134</v>
      </c>
      <c r="D221" s="313">
        <v>4607091381672</v>
      </c>
      <c r="E221" s="314"/>
      <c r="F221" s="302">
        <v>0.6</v>
      </c>
      <c r="G221" s="31">
        <v>6</v>
      </c>
      <c r="H221" s="302">
        <v>3.6</v>
      </c>
      <c r="I221" s="302">
        <v>3.8759999999999999</v>
      </c>
      <c r="J221" s="31">
        <v>120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3"/>
      <c r="S221" s="33"/>
      <c r="T221" s="34" t="s">
        <v>63</v>
      </c>
      <c r="U221" s="303">
        <v>0</v>
      </c>
      <c r="V221" s="304">
        <f t="shared" si="12"/>
        <v>0</v>
      </c>
      <c r="W221" s="35" t="str">
        <f>IFERROR(IF(V221=0,"",ROUNDUP(V221/H221,0)*0.00937),"")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346</v>
      </c>
      <c r="B222" s="53" t="s">
        <v>347</v>
      </c>
      <c r="C222" s="30">
        <v>4301051130</v>
      </c>
      <c r="D222" s="313">
        <v>4607091387537</v>
      </c>
      <c r="E222" s="314"/>
      <c r="F222" s="302">
        <v>0.45</v>
      </c>
      <c r="G222" s="31">
        <v>6</v>
      </c>
      <c r="H222" s="302">
        <v>2.7</v>
      </c>
      <c r="I222" s="302">
        <v>2.99</v>
      </c>
      <c r="J222" s="31">
        <v>156</v>
      </c>
      <c r="K222" s="32" t="s">
        <v>62</v>
      </c>
      <c r="L222" s="31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3"/>
      <c r="S222" s="33"/>
      <c r="T222" s="34" t="s">
        <v>63</v>
      </c>
      <c r="U222" s="303">
        <v>0</v>
      </c>
      <c r="V222" s="304">
        <f t="shared" si="12"/>
        <v>0</v>
      </c>
      <c r="W222" s="35" t="str">
        <f>IFERROR(IF(V222=0,"",ROUNDUP(V222/H222,0)*0.00753),"")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348</v>
      </c>
      <c r="B223" s="53" t="s">
        <v>349</v>
      </c>
      <c r="C223" s="30">
        <v>4301051132</v>
      </c>
      <c r="D223" s="313">
        <v>4607091387513</v>
      </c>
      <c r="E223" s="314"/>
      <c r="F223" s="302">
        <v>0.45</v>
      </c>
      <c r="G223" s="31">
        <v>6</v>
      </c>
      <c r="H223" s="302">
        <v>2.7</v>
      </c>
      <c r="I223" s="302">
        <v>2.9780000000000002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3"/>
      <c r="S223" s="33"/>
      <c r="T223" s="34" t="s">
        <v>63</v>
      </c>
      <c r="U223" s="303">
        <v>0</v>
      </c>
      <c r="V223" s="304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6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6" t="s">
        <v>63</v>
      </c>
      <c r="U225" s="305">
        <f>IFERROR(SUM(U218:U223),"0")</f>
        <v>0</v>
      </c>
      <c r="V225" s="305">
        <f>IFERROR(SUM(V218:V223),"0")</f>
        <v>0</v>
      </c>
      <c r="W225" s="36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8"/>
      <c r="Y226" s="298"/>
    </row>
    <row r="227" spans="1:52" ht="16.5" customHeight="1" x14ac:dyDescent="0.25">
      <c r="A227" s="53" t="s">
        <v>350</v>
      </c>
      <c r="B227" s="53" t="s">
        <v>351</v>
      </c>
      <c r="C227" s="30">
        <v>4301060326</v>
      </c>
      <c r="D227" s="313">
        <v>4607091380880</v>
      </c>
      <c r="E227" s="314"/>
      <c r="F227" s="302">
        <v>1.4</v>
      </c>
      <c r="G227" s="31">
        <v>6</v>
      </c>
      <c r="H227" s="302">
        <v>8.4</v>
      </c>
      <c r="I227" s="302">
        <v>8.9640000000000004</v>
      </c>
      <c r="J227" s="31">
        <v>56</v>
      </c>
      <c r="K227" s="32" t="s">
        <v>62</v>
      </c>
      <c r="L227" s="31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3"/>
      <c r="S227" s="33"/>
      <c r="T227" s="34" t="s">
        <v>63</v>
      </c>
      <c r="U227" s="303">
        <v>200</v>
      </c>
      <c r="V227" s="304">
        <f>IFERROR(IF(U227="",0,CEILING((U227/$H227),1)*$H227),"")</f>
        <v>201.60000000000002</v>
      </c>
      <c r="W227" s="35">
        <f>IFERROR(IF(V227=0,"",ROUNDUP(V227/H227,0)*0.02175),"")</f>
        <v>0.52200000000000002</v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352</v>
      </c>
      <c r="B228" s="53" t="s">
        <v>353</v>
      </c>
      <c r="C228" s="30">
        <v>4301060308</v>
      </c>
      <c r="D228" s="313">
        <v>4607091384482</v>
      </c>
      <c r="E228" s="314"/>
      <c r="F228" s="302">
        <v>1.3</v>
      </c>
      <c r="G228" s="31">
        <v>6</v>
      </c>
      <c r="H228" s="302">
        <v>7.8</v>
      </c>
      <c r="I228" s="302">
        <v>8.3640000000000008</v>
      </c>
      <c r="J228" s="31">
        <v>56</v>
      </c>
      <c r="K228" s="32" t="s">
        <v>62</v>
      </c>
      <c r="L228" s="31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3"/>
      <c r="S228" s="33"/>
      <c r="T228" s="34" t="s">
        <v>63</v>
      </c>
      <c r="U228" s="303">
        <v>800</v>
      </c>
      <c r="V228" s="304">
        <f>IFERROR(IF(U228="",0,CEILING((U228/$H228),1)*$H228),"")</f>
        <v>803.4</v>
      </c>
      <c r="W228" s="35">
        <f>IFERROR(IF(V228=0,"",ROUNDUP(V228/H228,0)*0.02175),"")</f>
        <v>2.2402499999999996</v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354</v>
      </c>
      <c r="B229" s="53" t="s">
        <v>355</v>
      </c>
      <c r="C229" s="30">
        <v>4301060325</v>
      </c>
      <c r="D229" s="313">
        <v>4607091380897</v>
      </c>
      <c r="E229" s="314"/>
      <c r="F229" s="302">
        <v>1.4</v>
      </c>
      <c r="G229" s="31">
        <v>6</v>
      </c>
      <c r="H229" s="302">
        <v>8.4</v>
      </c>
      <c r="I229" s="302">
        <v>8.9640000000000004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3"/>
      <c r="S229" s="33"/>
      <c r="T229" s="34" t="s">
        <v>63</v>
      </c>
      <c r="U229" s="303">
        <v>0</v>
      </c>
      <c r="V229" s="304">
        <f>IFERROR(IF(U229="",0,CEILING((U229/$H229),1)*$H229),"")</f>
        <v>0</v>
      </c>
      <c r="W229" s="35" t="str">
        <f>IFERROR(IF(V229=0,"",ROUNDUP(V229/H229,0)*0.02175),"")</f>
        <v/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356</v>
      </c>
      <c r="B230" s="53" t="s">
        <v>357</v>
      </c>
      <c r="C230" s="30">
        <v>4301060337</v>
      </c>
      <c r="D230" s="313">
        <v>4680115880368</v>
      </c>
      <c r="E230" s="314"/>
      <c r="F230" s="302">
        <v>1</v>
      </c>
      <c r="G230" s="31">
        <v>4</v>
      </c>
      <c r="H230" s="302">
        <v>4</v>
      </c>
      <c r="I230" s="302">
        <v>4.3600000000000003</v>
      </c>
      <c r="J230" s="31">
        <v>104</v>
      </c>
      <c r="K230" s="32" t="s">
        <v>122</v>
      </c>
      <c r="L230" s="31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3"/>
      <c r="S230" s="33"/>
      <c r="T230" s="34" t="s">
        <v>63</v>
      </c>
      <c r="U230" s="303">
        <v>0</v>
      </c>
      <c r="V230" s="304">
        <f>IFERROR(IF(U230="",0,CEILING((U230/$H230),1)*$H230),"")</f>
        <v>0</v>
      </c>
      <c r="W230" s="35" t="str">
        <f>IFERROR(IF(V230=0,"",ROUNDUP(V230/H230,0)*0.01196),"")</f>
        <v/>
      </c>
      <c r="X230" s="55"/>
      <c r="Y230" s="56"/>
      <c r="AC230" s="57"/>
      <c r="AZ230" s="187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6" t="s">
        <v>65</v>
      </c>
      <c r="U231" s="305">
        <f>IFERROR(U227/H227,"0")+IFERROR(U228/H228,"0")+IFERROR(U229/H229,"0")+IFERROR(U230/H230,"0")</f>
        <v>126.37362637362638</v>
      </c>
      <c r="V231" s="305">
        <f>IFERROR(V227/H227,"0")+IFERROR(V228/H228,"0")+IFERROR(V229/H229,"0")+IFERROR(V230/H230,"0")</f>
        <v>127</v>
      </c>
      <c r="W231" s="305">
        <f>IFERROR(IF(W227="",0,W227),"0")+IFERROR(IF(W228="",0,W228),"0")+IFERROR(IF(W229="",0,W229),"0")+IFERROR(IF(W230="",0,W230),"0")</f>
        <v>2.7622499999999999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6" t="s">
        <v>63</v>
      </c>
      <c r="U232" s="305">
        <f>IFERROR(SUM(U227:U230),"0")</f>
        <v>1000</v>
      </c>
      <c r="V232" s="305">
        <f>IFERROR(SUM(V227:V230),"0")</f>
        <v>1005</v>
      </c>
      <c r="W232" s="36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8"/>
      <c r="Y233" s="298"/>
    </row>
    <row r="234" spans="1:52" ht="16.5" customHeight="1" x14ac:dyDescent="0.25">
      <c r="A234" s="53" t="s">
        <v>358</v>
      </c>
      <c r="B234" s="53" t="s">
        <v>359</v>
      </c>
      <c r="C234" s="30">
        <v>4301030232</v>
      </c>
      <c r="D234" s="313">
        <v>4607091388374</v>
      </c>
      <c r="E234" s="314"/>
      <c r="F234" s="302">
        <v>0.38</v>
      </c>
      <c r="G234" s="31">
        <v>8</v>
      </c>
      <c r="H234" s="302">
        <v>3.04</v>
      </c>
      <c r="I234" s="302">
        <v>3.28</v>
      </c>
      <c r="J234" s="31">
        <v>156</v>
      </c>
      <c r="K234" s="32" t="s">
        <v>82</v>
      </c>
      <c r="L234" s="31">
        <v>180</v>
      </c>
      <c r="M234" s="435" t="s">
        <v>360</v>
      </c>
      <c r="N234" s="316"/>
      <c r="O234" s="316"/>
      <c r="P234" s="316"/>
      <c r="Q234" s="314"/>
      <c r="R234" s="33"/>
      <c r="S234" s="33"/>
      <c r="T234" s="34" t="s">
        <v>63</v>
      </c>
      <c r="U234" s="303">
        <v>0</v>
      </c>
      <c r="V234" s="304">
        <f>IFERROR(IF(U234="",0,CEILING((U234/$H234),1)*$H234),"")</f>
        <v>0</v>
      </c>
      <c r="W234" s="35" t="str">
        <f>IFERROR(IF(V234=0,"",ROUNDUP(V234/H234,0)*0.00753),"")</f>
        <v/>
      </c>
      <c r="X234" s="55"/>
      <c r="Y234" s="56"/>
      <c r="AC234" s="57"/>
      <c r="AZ234" s="188" t="s">
        <v>1</v>
      </c>
    </row>
    <row r="235" spans="1:52" ht="27" customHeight="1" x14ac:dyDescent="0.25">
      <c r="A235" s="53" t="s">
        <v>361</v>
      </c>
      <c r="B235" s="53" t="s">
        <v>362</v>
      </c>
      <c r="C235" s="30">
        <v>4301030235</v>
      </c>
      <c r="D235" s="313">
        <v>4607091388381</v>
      </c>
      <c r="E235" s="314"/>
      <c r="F235" s="302">
        <v>0.38</v>
      </c>
      <c r="G235" s="31">
        <v>8</v>
      </c>
      <c r="H235" s="302">
        <v>3.04</v>
      </c>
      <c r="I235" s="302">
        <v>3.32</v>
      </c>
      <c r="J235" s="31">
        <v>156</v>
      </c>
      <c r="K235" s="32" t="s">
        <v>82</v>
      </c>
      <c r="L235" s="31">
        <v>180</v>
      </c>
      <c r="M235" s="436" t="s">
        <v>363</v>
      </c>
      <c r="N235" s="316"/>
      <c r="O235" s="316"/>
      <c r="P235" s="316"/>
      <c r="Q235" s="314"/>
      <c r="R235" s="33"/>
      <c r="S235" s="33"/>
      <c r="T235" s="34" t="s">
        <v>63</v>
      </c>
      <c r="U235" s="303">
        <v>0</v>
      </c>
      <c r="V235" s="304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4301030233</v>
      </c>
      <c r="D236" s="313">
        <v>4607091388404</v>
      </c>
      <c r="E236" s="314"/>
      <c r="F236" s="302">
        <v>0.17</v>
      </c>
      <c r="G236" s="31">
        <v>15</v>
      </c>
      <c r="H236" s="302">
        <v>2.5499999999999998</v>
      </c>
      <c r="I236" s="302">
        <v>2.9</v>
      </c>
      <c r="J236" s="31">
        <v>156</v>
      </c>
      <c r="K236" s="32" t="s">
        <v>82</v>
      </c>
      <c r="L236" s="31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3"/>
      <c r="S236" s="33"/>
      <c r="T236" s="34" t="s">
        <v>63</v>
      </c>
      <c r="U236" s="303">
        <v>0</v>
      </c>
      <c r="V236" s="304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6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6" t="s">
        <v>63</v>
      </c>
      <c r="U238" s="305">
        <f>IFERROR(SUM(U234:U236),"0")</f>
        <v>0</v>
      </c>
      <c r="V238" s="305">
        <f>IFERROR(SUM(V234:V236),"0")</f>
        <v>0</v>
      </c>
      <c r="W238" s="36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8"/>
      <c r="Y239" s="298"/>
    </row>
    <row r="240" spans="1:52" ht="16.5" customHeight="1" x14ac:dyDescent="0.25">
      <c r="A240" s="53" t="s">
        <v>367</v>
      </c>
      <c r="B240" s="53" t="s">
        <v>368</v>
      </c>
      <c r="C240" s="30">
        <v>4301180007</v>
      </c>
      <c r="D240" s="313">
        <v>4680115881808</v>
      </c>
      <c r="E240" s="314"/>
      <c r="F240" s="302">
        <v>0.1</v>
      </c>
      <c r="G240" s="31">
        <v>20</v>
      </c>
      <c r="H240" s="302">
        <v>2</v>
      </c>
      <c r="I240" s="302">
        <v>2.2400000000000002</v>
      </c>
      <c r="J240" s="31">
        <v>238</v>
      </c>
      <c r="K240" s="32" t="s">
        <v>369</v>
      </c>
      <c r="L240" s="31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3"/>
      <c r="S240" s="33"/>
      <c r="T240" s="34" t="s">
        <v>63</v>
      </c>
      <c r="U240" s="303">
        <v>0</v>
      </c>
      <c r="V240" s="304">
        <f>IFERROR(IF(U240="",0,CEILING((U240/$H240),1)*$H240),"")</f>
        <v>0</v>
      </c>
      <c r="W240" s="35" t="str">
        <f>IFERROR(IF(V240=0,"",ROUNDUP(V240/H240,0)*0.00474),"")</f>
        <v/>
      </c>
      <c r="X240" s="55"/>
      <c r="Y240" s="56"/>
      <c r="AC240" s="57"/>
      <c r="AZ240" s="191" t="s">
        <v>1</v>
      </c>
    </row>
    <row r="241" spans="1:52" ht="27" customHeight="1" x14ac:dyDescent="0.25">
      <c r="A241" s="53" t="s">
        <v>370</v>
      </c>
      <c r="B241" s="53" t="s">
        <v>371</v>
      </c>
      <c r="C241" s="30">
        <v>4301180006</v>
      </c>
      <c r="D241" s="313">
        <v>4680115881822</v>
      </c>
      <c r="E241" s="314"/>
      <c r="F241" s="302">
        <v>0.1</v>
      </c>
      <c r="G241" s="31">
        <v>20</v>
      </c>
      <c r="H241" s="302">
        <v>2</v>
      </c>
      <c r="I241" s="302">
        <v>2.2400000000000002</v>
      </c>
      <c r="J241" s="31">
        <v>238</v>
      </c>
      <c r="K241" s="32" t="s">
        <v>369</v>
      </c>
      <c r="L241" s="31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3"/>
      <c r="S241" s="33"/>
      <c r="T241" s="34" t="s">
        <v>63</v>
      </c>
      <c r="U241" s="303">
        <v>0</v>
      </c>
      <c r="V241" s="304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4301180001</v>
      </c>
      <c r="D242" s="313">
        <v>4680115880016</v>
      </c>
      <c r="E242" s="314"/>
      <c r="F242" s="302">
        <v>0.1</v>
      </c>
      <c r="G242" s="31">
        <v>20</v>
      </c>
      <c r="H242" s="302">
        <v>2</v>
      </c>
      <c r="I242" s="302">
        <v>2.2400000000000002</v>
      </c>
      <c r="J242" s="31">
        <v>238</v>
      </c>
      <c r="K242" s="32" t="s">
        <v>369</v>
      </c>
      <c r="L242" s="31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3"/>
      <c r="S242" s="33"/>
      <c r="T242" s="34" t="s">
        <v>63</v>
      </c>
      <c r="U242" s="303">
        <v>0</v>
      </c>
      <c r="V242" s="304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6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6" t="s">
        <v>63</v>
      </c>
      <c r="U244" s="305">
        <f>IFERROR(SUM(U240:U242),"0")</f>
        <v>0</v>
      </c>
      <c r="V244" s="305">
        <f>IFERROR(SUM(V240:V242),"0")</f>
        <v>0</v>
      </c>
      <c r="W244" s="36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7"/>
      <c r="Y245" s="297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8"/>
      <c r="Y246" s="298"/>
    </row>
    <row r="247" spans="1:52" ht="27" customHeight="1" x14ac:dyDescent="0.25">
      <c r="A247" s="53" t="s">
        <v>375</v>
      </c>
      <c r="B247" s="53" t="s">
        <v>376</v>
      </c>
      <c r="C247" s="30">
        <v>4301011315</v>
      </c>
      <c r="D247" s="313">
        <v>4607091387421</v>
      </c>
      <c r="E247" s="314"/>
      <c r="F247" s="302">
        <v>1.35</v>
      </c>
      <c r="G247" s="31">
        <v>8</v>
      </c>
      <c r="H247" s="302">
        <v>10.8</v>
      </c>
      <c r="I247" s="302">
        <v>11.28</v>
      </c>
      <c r="J247" s="31">
        <v>56</v>
      </c>
      <c r="K247" s="32" t="s">
        <v>96</v>
      </c>
      <c r="L247" s="31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3"/>
      <c r="S247" s="33"/>
      <c r="T247" s="34" t="s">
        <v>63</v>
      </c>
      <c r="U247" s="303">
        <v>0</v>
      </c>
      <c r="V247" s="304">
        <f t="shared" ref="V247:V253" si="13">IFERROR(IF(U247="",0,CEILING((U247/$H247),1)*$H247),"")</f>
        <v>0</v>
      </c>
      <c r="W247" s="35" t="str">
        <f>IFERROR(IF(V247=0,"",ROUNDUP(V247/H247,0)*0.02175),"")</f>
        <v/>
      </c>
      <c r="X247" s="55"/>
      <c r="Y247" s="56"/>
      <c r="AC247" s="57"/>
      <c r="AZ247" s="194" t="s">
        <v>1</v>
      </c>
    </row>
    <row r="248" spans="1:52" ht="27" customHeight="1" x14ac:dyDescent="0.25">
      <c r="A248" s="53" t="s">
        <v>375</v>
      </c>
      <c r="B248" s="53" t="s">
        <v>377</v>
      </c>
      <c r="C248" s="30">
        <v>4301011121</v>
      </c>
      <c r="D248" s="313">
        <v>4607091387421</v>
      </c>
      <c r="E248" s="314"/>
      <c r="F248" s="302">
        <v>1.35</v>
      </c>
      <c r="G248" s="31">
        <v>8</v>
      </c>
      <c r="H248" s="302">
        <v>10.8</v>
      </c>
      <c r="I248" s="302">
        <v>11.28</v>
      </c>
      <c r="J248" s="31">
        <v>48</v>
      </c>
      <c r="K248" s="32" t="s">
        <v>303</v>
      </c>
      <c r="L248" s="31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3"/>
      <c r="S248" s="33"/>
      <c r="T248" s="34" t="s">
        <v>63</v>
      </c>
      <c r="U248" s="303">
        <v>0</v>
      </c>
      <c r="V248" s="304">
        <f t="shared" si="13"/>
        <v>0</v>
      </c>
      <c r="W248" s="35" t="str">
        <f>IFERROR(IF(V248=0,"",ROUNDUP(V248/H248,0)*0.02039),"")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379</v>
      </c>
      <c r="C249" s="30">
        <v>4301011396</v>
      </c>
      <c r="D249" s="313">
        <v>4607091387452</v>
      </c>
      <c r="E249" s="314"/>
      <c r="F249" s="302">
        <v>1.35</v>
      </c>
      <c r="G249" s="31">
        <v>8</v>
      </c>
      <c r="H249" s="302">
        <v>10.8</v>
      </c>
      <c r="I249" s="302">
        <v>11.28</v>
      </c>
      <c r="J249" s="31">
        <v>48</v>
      </c>
      <c r="K249" s="32" t="s">
        <v>303</v>
      </c>
      <c r="L249" s="31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3"/>
      <c r="S249" s="33"/>
      <c r="T249" s="34" t="s">
        <v>63</v>
      </c>
      <c r="U249" s="303">
        <v>0</v>
      </c>
      <c r="V249" s="304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378</v>
      </c>
      <c r="B250" s="53" t="s">
        <v>380</v>
      </c>
      <c r="C250" s="30">
        <v>4301011619</v>
      </c>
      <c r="D250" s="313">
        <v>4607091387452</v>
      </c>
      <c r="E250" s="314"/>
      <c r="F250" s="302">
        <v>1.45</v>
      </c>
      <c r="G250" s="31">
        <v>8</v>
      </c>
      <c r="H250" s="302">
        <v>11.6</v>
      </c>
      <c r="I250" s="302">
        <v>12.08</v>
      </c>
      <c r="J250" s="31">
        <v>56</v>
      </c>
      <c r="K250" s="32" t="s">
        <v>96</v>
      </c>
      <c r="L250" s="31">
        <v>55</v>
      </c>
      <c r="M250" s="431" t="s">
        <v>381</v>
      </c>
      <c r="N250" s="316"/>
      <c r="O250" s="316"/>
      <c r="P250" s="316"/>
      <c r="Q250" s="314"/>
      <c r="R250" s="33"/>
      <c r="S250" s="33"/>
      <c r="T250" s="34" t="s">
        <v>63</v>
      </c>
      <c r="U250" s="303">
        <v>100</v>
      </c>
      <c r="V250" s="304">
        <f t="shared" si="13"/>
        <v>104.39999999999999</v>
      </c>
      <c r="W250" s="35">
        <f>IFERROR(IF(V250=0,"",ROUNDUP(V250/H250,0)*0.02175),"")</f>
        <v>0.19574999999999998</v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383</v>
      </c>
      <c r="C251" s="30">
        <v>4301011313</v>
      </c>
      <c r="D251" s="313">
        <v>4607091385984</v>
      </c>
      <c r="E251" s="314"/>
      <c r="F251" s="302">
        <v>1.35</v>
      </c>
      <c r="G251" s="31">
        <v>8</v>
      </c>
      <c r="H251" s="302">
        <v>10.8</v>
      </c>
      <c r="I251" s="302">
        <v>11.28</v>
      </c>
      <c r="J251" s="31">
        <v>56</v>
      </c>
      <c r="K251" s="32" t="s">
        <v>96</v>
      </c>
      <c r="L251" s="31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3"/>
      <c r="S251" s="33"/>
      <c r="T251" s="34" t="s">
        <v>63</v>
      </c>
      <c r="U251" s="303">
        <v>0</v>
      </c>
      <c r="V251" s="304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4301011316</v>
      </c>
      <c r="D252" s="313">
        <v>4607091387438</v>
      </c>
      <c r="E252" s="314"/>
      <c r="F252" s="302">
        <v>0.5</v>
      </c>
      <c r="G252" s="31">
        <v>10</v>
      </c>
      <c r="H252" s="302">
        <v>5</v>
      </c>
      <c r="I252" s="302">
        <v>5.24</v>
      </c>
      <c r="J252" s="31">
        <v>120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3"/>
      <c r="S252" s="33"/>
      <c r="T252" s="34" t="s">
        <v>63</v>
      </c>
      <c r="U252" s="303">
        <v>0</v>
      </c>
      <c r="V252" s="304">
        <f t="shared" si="13"/>
        <v>0</v>
      </c>
      <c r="W252" s="35" t="str">
        <f>IFERROR(IF(V252=0,"",ROUNDUP(V252/H252,0)*0.00937),"")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4301011318</v>
      </c>
      <c r="D253" s="313">
        <v>4607091387469</v>
      </c>
      <c r="E253" s="314"/>
      <c r="F253" s="302">
        <v>0.5</v>
      </c>
      <c r="G253" s="31">
        <v>10</v>
      </c>
      <c r="H253" s="302">
        <v>5</v>
      </c>
      <c r="I253" s="302">
        <v>5.21</v>
      </c>
      <c r="J253" s="31">
        <v>120</v>
      </c>
      <c r="K253" s="32" t="s">
        <v>62</v>
      </c>
      <c r="L253" s="31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3"/>
      <c r="S253" s="33"/>
      <c r="T253" s="34" t="s">
        <v>63</v>
      </c>
      <c r="U253" s="303">
        <v>0</v>
      </c>
      <c r="V253" s="304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6" t="s">
        <v>65</v>
      </c>
      <c r="U254" s="305">
        <f>IFERROR(U247/H247,"0")+IFERROR(U248/H248,"0")+IFERROR(U249/H249,"0")+IFERROR(U250/H250,"0")+IFERROR(U251/H251,"0")+IFERROR(U252/H252,"0")+IFERROR(U253/H253,"0")</f>
        <v>8.6206896551724146</v>
      </c>
      <c r="V254" s="305">
        <f>IFERROR(V247/H247,"0")+IFERROR(V248/H248,"0")+IFERROR(V249/H249,"0")+IFERROR(V250/H250,"0")+IFERROR(V251/H251,"0")+IFERROR(V252/H252,"0")+IFERROR(V253/H253,"0")</f>
        <v>9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0.19574999999999998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6" t="s">
        <v>63</v>
      </c>
      <c r="U255" s="305">
        <f>IFERROR(SUM(U247:U253),"0")</f>
        <v>100</v>
      </c>
      <c r="V255" s="305">
        <f>IFERROR(SUM(V247:V253),"0")</f>
        <v>104.39999999999999</v>
      </c>
      <c r="W255" s="36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8"/>
      <c r="Y256" s="298"/>
    </row>
    <row r="257" spans="1:52" ht="27" customHeight="1" x14ac:dyDescent="0.25">
      <c r="A257" s="53" t="s">
        <v>388</v>
      </c>
      <c r="B257" s="53" t="s">
        <v>389</v>
      </c>
      <c r="C257" s="30">
        <v>4301031154</v>
      </c>
      <c r="D257" s="313">
        <v>4607091387292</v>
      </c>
      <c r="E257" s="314"/>
      <c r="F257" s="302">
        <v>0.73</v>
      </c>
      <c r="G257" s="31">
        <v>6</v>
      </c>
      <c r="H257" s="302">
        <v>4.38</v>
      </c>
      <c r="I257" s="302">
        <v>4.6399999999999997</v>
      </c>
      <c r="J257" s="31">
        <v>156</v>
      </c>
      <c r="K257" s="32" t="s">
        <v>62</v>
      </c>
      <c r="L257" s="31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3"/>
      <c r="S257" s="33"/>
      <c r="T257" s="34" t="s">
        <v>63</v>
      </c>
      <c r="U257" s="303">
        <v>0</v>
      </c>
      <c r="V257" s="304">
        <f>IFERROR(IF(U257="",0,CEILING((U257/$H257),1)*$H257),"")</f>
        <v>0</v>
      </c>
      <c r="W257" s="35" t="str">
        <f>IFERROR(IF(V257=0,"",ROUNDUP(V257/H257,0)*0.00753),"")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390</v>
      </c>
      <c r="B258" s="53" t="s">
        <v>391</v>
      </c>
      <c r="C258" s="30">
        <v>4301031155</v>
      </c>
      <c r="D258" s="313">
        <v>4607091387315</v>
      </c>
      <c r="E258" s="314"/>
      <c r="F258" s="302">
        <v>0.7</v>
      </c>
      <c r="G258" s="31">
        <v>4</v>
      </c>
      <c r="H258" s="302">
        <v>2.8</v>
      </c>
      <c r="I258" s="302">
        <v>3.048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3"/>
      <c r="S258" s="33"/>
      <c r="T258" s="34" t="s">
        <v>63</v>
      </c>
      <c r="U258" s="303">
        <v>0</v>
      </c>
      <c r="V258" s="304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6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6" t="s">
        <v>63</v>
      </c>
      <c r="U260" s="305">
        <f>IFERROR(SUM(U257:U258),"0")</f>
        <v>0</v>
      </c>
      <c r="V260" s="305">
        <f>IFERROR(SUM(V257:V258),"0")</f>
        <v>0</v>
      </c>
      <c r="W260" s="36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7"/>
      <c r="Y261" s="297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8"/>
      <c r="Y262" s="298"/>
    </row>
    <row r="263" spans="1:52" ht="27" customHeight="1" x14ac:dyDescent="0.25">
      <c r="A263" s="53" t="s">
        <v>393</v>
      </c>
      <c r="B263" s="53" t="s">
        <v>394</v>
      </c>
      <c r="C263" s="30">
        <v>4301031066</v>
      </c>
      <c r="D263" s="313">
        <v>4607091383836</v>
      </c>
      <c r="E263" s="314"/>
      <c r="F263" s="302">
        <v>0.3</v>
      </c>
      <c r="G263" s="31">
        <v>6</v>
      </c>
      <c r="H263" s="302">
        <v>1.8</v>
      </c>
      <c r="I263" s="302">
        <v>2.048</v>
      </c>
      <c r="J263" s="31">
        <v>156</v>
      </c>
      <c r="K263" s="32" t="s">
        <v>62</v>
      </c>
      <c r="L263" s="31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3"/>
      <c r="S263" s="33"/>
      <c r="T263" s="34" t="s">
        <v>63</v>
      </c>
      <c r="U263" s="303">
        <v>0</v>
      </c>
      <c r="V263" s="304">
        <f>IFERROR(IF(U263="",0,CEILING((U263/$H263),1)*$H263),"")</f>
        <v>0</v>
      </c>
      <c r="W263" s="35" t="str">
        <f>IFERROR(IF(V263=0,"",ROUNDUP(V263/H263,0)*0.00753),"")</f>
        <v/>
      </c>
      <c r="X263" s="55"/>
      <c r="Y263" s="56"/>
      <c r="AC263" s="57"/>
      <c r="AZ263" s="203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6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6" t="s">
        <v>63</v>
      </c>
      <c r="U265" s="305">
        <f>IFERROR(SUM(U263:U263),"0")</f>
        <v>0</v>
      </c>
      <c r="V265" s="305">
        <f>IFERROR(SUM(V263:V263),"0")</f>
        <v>0</v>
      </c>
      <c r="W265" s="36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8"/>
      <c r="Y266" s="298"/>
    </row>
    <row r="267" spans="1:52" ht="27" customHeight="1" x14ac:dyDescent="0.25">
      <c r="A267" s="53" t="s">
        <v>395</v>
      </c>
      <c r="B267" s="53" t="s">
        <v>396</v>
      </c>
      <c r="C267" s="30">
        <v>4301051142</v>
      </c>
      <c r="D267" s="313">
        <v>4607091387919</v>
      </c>
      <c r="E267" s="314"/>
      <c r="F267" s="302">
        <v>1.35</v>
      </c>
      <c r="G267" s="31">
        <v>6</v>
      </c>
      <c r="H267" s="302">
        <v>8.1</v>
      </c>
      <c r="I267" s="302">
        <v>8.6639999999999997</v>
      </c>
      <c r="J267" s="31">
        <v>56</v>
      </c>
      <c r="K267" s="32" t="s">
        <v>62</v>
      </c>
      <c r="L267" s="31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3"/>
      <c r="S267" s="33"/>
      <c r="T267" s="34" t="s">
        <v>63</v>
      </c>
      <c r="U267" s="303">
        <v>0</v>
      </c>
      <c r="V267" s="304">
        <f>IFERROR(IF(U267="",0,CEILING((U267/$H267),1)*$H267),"")</f>
        <v>0</v>
      </c>
      <c r="W267" s="35" t="str">
        <f>IFERROR(IF(V267=0,"",ROUNDUP(V267/H267,0)*0.02175),"")</f>
        <v/>
      </c>
      <c r="X267" s="55"/>
      <c r="Y267" s="56"/>
      <c r="AC267" s="57"/>
      <c r="AZ267" s="204" t="s">
        <v>1</v>
      </c>
    </row>
    <row r="268" spans="1:52" ht="27" customHeight="1" x14ac:dyDescent="0.25">
      <c r="A268" s="53" t="s">
        <v>397</v>
      </c>
      <c r="B268" s="53" t="s">
        <v>398</v>
      </c>
      <c r="C268" s="30">
        <v>4301051109</v>
      </c>
      <c r="D268" s="313">
        <v>4607091383942</v>
      </c>
      <c r="E268" s="314"/>
      <c r="F268" s="302">
        <v>0.42</v>
      </c>
      <c r="G268" s="31">
        <v>6</v>
      </c>
      <c r="H268" s="302">
        <v>2.52</v>
      </c>
      <c r="I268" s="302">
        <v>2.7919999999999998</v>
      </c>
      <c r="J268" s="31">
        <v>156</v>
      </c>
      <c r="K268" s="32" t="s">
        <v>122</v>
      </c>
      <c r="L268" s="31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3"/>
      <c r="S268" s="33"/>
      <c r="T268" s="34" t="s">
        <v>63</v>
      </c>
      <c r="U268" s="303">
        <v>580</v>
      </c>
      <c r="V268" s="304">
        <f>IFERROR(IF(U268="",0,CEILING((U268/$H268),1)*$H268),"")</f>
        <v>582.12</v>
      </c>
      <c r="W268" s="35">
        <f>IFERROR(IF(V268=0,"",ROUNDUP(V268/H268,0)*0.00753),"")</f>
        <v>1.73943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399</v>
      </c>
      <c r="B269" s="53" t="s">
        <v>400</v>
      </c>
      <c r="C269" s="30">
        <v>4301051300</v>
      </c>
      <c r="D269" s="313">
        <v>4607091383959</v>
      </c>
      <c r="E269" s="314"/>
      <c r="F269" s="302">
        <v>0.42</v>
      </c>
      <c r="G269" s="31">
        <v>6</v>
      </c>
      <c r="H269" s="302">
        <v>2.52</v>
      </c>
      <c r="I269" s="302">
        <v>2.78</v>
      </c>
      <c r="J269" s="31">
        <v>156</v>
      </c>
      <c r="K269" s="32" t="s">
        <v>62</v>
      </c>
      <c r="L269" s="31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3"/>
      <c r="S269" s="33"/>
      <c r="T269" s="34" t="s">
        <v>63</v>
      </c>
      <c r="U269" s="303">
        <v>350</v>
      </c>
      <c r="V269" s="304">
        <f>IFERROR(IF(U269="",0,CEILING((U269/$H269),1)*$H269),"")</f>
        <v>350.28000000000003</v>
      </c>
      <c r="W269" s="35">
        <f>IFERROR(IF(V269=0,"",ROUNDUP(V269/H269,0)*0.00753),"")</f>
        <v>1.04667</v>
      </c>
      <c r="X269" s="55"/>
      <c r="Y269" s="56"/>
      <c r="AC269" s="57"/>
      <c r="AZ269" s="206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6" t="s">
        <v>65</v>
      </c>
      <c r="U270" s="305">
        <f>IFERROR(U267/H267,"0")+IFERROR(U268/H268,"0")+IFERROR(U269/H269,"0")</f>
        <v>369.04761904761904</v>
      </c>
      <c r="V270" s="305">
        <f>IFERROR(V267/H267,"0")+IFERROR(V268/H268,"0")+IFERROR(V269/H269,"0")</f>
        <v>370</v>
      </c>
      <c r="W270" s="305">
        <f>IFERROR(IF(W267="",0,W267),"0")+IFERROR(IF(W268="",0,W268),"0")+IFERROR(IF(W269="",0,W269),"0")</f>
        <v>2.7861000000000002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6" t="s">
        <v>63</v>
      </c>
      <c r="U271" s="305">
        <f>IFERROR(SUM(U267:U269),"0")</f>
        <v>930</v>
      </c>
      <c r="V271" s="305">
        <f>IFERROR(SUM(V267:V269),"0")</f>
        <v>932.40000000000009</v>
      </c>
      <c r="W271" s="36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8"/>
      <c r="Y272" s="298"/>
    </row>
    <row r="273" spans="1:52" ht="27" customHeight="1" x14ac:dyDescent="0.25">
      <c r="A273" s="53" t="s">
        <v>401</v>
      </c>
      <c r="B273" s="53" t="s">
        <v>402</v>
      </c>
      <c r="C273" s="30">
        <v>4301060324</v>
      </c>
      <c r="D273" s="313">
        <v>4607091388831</v>
      </c>
      <c r="E273" s="314"/>
      <c r="F273" s="302">
        <v>0.38</v>
      </c>
      <c r="G273" s="31">
        <v>6</v>
      </c>
      <c r="H273" s="302">
        <v>2.2799999999999998</v>
      </c>
      <c r="I273" s="302">
        <v>2.552</v>
      </c>
      <c r="J273" s="31">
        <v>156</v>
      </c>
      <c r="K273" s="32" t="s">
        <v>62</v>
      </c>
      <c r="L273" s="31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3"/>
      <c r="S273" s="33"/>
      <c r="T273" s="34" t="s">
        <v>63</v>
      </c>
      <c r="U273" s="303">
        <v>0</v>
      </c>
      <c r="V273" s="304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6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6" t="s">
        <v>63</v>
      </c>
      <c r="U275" s="305">
        <f>IFERROR(SUM(U273:U273),"0")</f>
        <v>0</v>
      </c>
      <c r="V275" s="305">
        <f>IFERROR(SUM(V273:V273),"0")</f>
        <v>0</v>
      </c>
      <c r="W275" s="36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8"/>
      <c r="Y276" s="298"/>
    </row>
    <row r="277" spans="1:52" ht="27" customHeight="1" x14ac:dyDescent="0.25">
      <c r="A277" s="53" t="s">
        <v>403</v>
      </c>
      <c r="B277" s="53" t="s">
        <v>404</v>
      </c>
      <c r="C277" s="30">
        <v>4301032015</v>
      </c>
      <c r="D277" s="313">
        <v>4607091383102</v>
      </c>
      <c r="E277" s="314"/>
      <c r="F277" s="302">
        <v>0.17</v>
      </c>
      <c r="G277" s="31">
        <v>15</v>
      </c>
      <c r="H277" s="302">
        <v>2.5499999999999998</v>
      </c>
      <c r="I277" s="302">
        <v>2.9750000000000001</v>
      </c>
      <c r="J277" s="31">
        <v>156</v>
      </c>
      <c r="K277" s="32" t="s">
        <v>82</v>
      </c>
      <c r="L277" s="31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3"/>
      <c r="S277" s="33"/>
      <c r="T277" s="34" t="s">
        <v>63</v>
      </c>
      <c r="U277" s="303">
        <v>0</v>
      </c>
      <c r="V277" s="304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6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6" t="s">
        <v>63</v>
      </c>
      <c r="U279" s="305">
        <f>IFERROR(SUM(U277:U277),"0")</f>
        <v>0</v>
      </c>
      <c r="V279" s="305">
        <f>IFERROR(SUM(V277:V277),"0")</f>
        <v>0</v>
      </c>
      <c r="W279" s="36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7"/>
      <c r="Y280" s="47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7"/>
      <c r="Y281" s="297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8"/>
      <c r="Y282" s="298"/>
    </row>
    <row r="283" spans="1:52" ht="27" customHeight="1" x14ac:dyDescent="0.25">
      <c r="A283" s="53" t="s">
        <v>407</v>
      </c>
      <c r="B283" s="53" t="s">
        <v>408</v>
      </c>
      <c r="C283" s="30">
        <v>4301011339</v>
      </c>
      <c r="D283" s="313">
        <v>4607091383997</v>
      </c>
      <c r="E283" s="314"/>
      <c r="F283" s="302">
        <v>2.5</v>
      </c>
      <c r="G283" s="31">
        <v>6</v>
      </c>
      <c r="H283" s="302">
        <v>15</v>
      </c>
      <c r="I283" s="302">
        <v>15.48</v>
      </c>
      <c r="J283" s="31">
        <v>48</v>
      </c>
      <c r="K283" s="32" t="s">
        <v>62</v>
      </c>
      <c r="L283" s="31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3"/>
      <c r="S283" s="33"/>
      <c r="T283" s="34" t="s">
        <v>63</v>
      </c>
      <c r="U283" s="303">
        <v>0</v>
      </c>
      <c r="V283" s="304">
        <f t="shared" ref="V283:V290" si="14">IFERROR(IF(U283="",0,CEILING((U283/$H283),1)*$H283),"")</f>
        <v>0</v>
      </c>
      <c r="W283" s="35" t="str">
        <f>IFERROR(IF(V283=0,"",ROUNDUP(V283/H283,0)*0.02175),"")</f>
        <v/>
      </c>
      <c r="X283" s="55"/>
      <c r="Y283" s="56"/>
      <c r="AC283" s="57"/>
      <c r="AZ283" s="209" t="s">
        <v>1</v>
      </c>
    </row>
    <row r="284" spans="1:52" ht="27" customHeight="1" x14ac:dyDescent="0.25">
      <c r="A284" s="53" t="s">
        <v>407</v>
      </c>
      <c r="B284" s="53" t="s">
        <v>409</v>
      </c>
      <c r="C284" s="30">
        <v>4301011239</v>
      </c>
      <c r="D284" s="313">
        <v>4607091383997</v>
      </c>
      <c r="E284" s="314"/>
      <c r="F284" s="302">
        <v>2.5</v>
      </c>
      <c r="G284" s="31">
        <v>6</v>
      </c>
      <c r="H284" s="302">
        <v>15</v>
      </c>
      <c r="I284" s="302">
        <v>15.48</v>
      </c>
      <c r="J284" s="31">
        <v>48</v>
      </c>
      <c r="K284" s="32" t="s">
        <v>303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3"/>
      <c r="S284" s="33"/>
      <c r="T284" s="34" t="s">
        <v>63</v>
      </c>
      <c r="U284" s="303">
        <v>0</v>
      </c>
      <c r="V284" s="304">
        <f t="shared" si="14"/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410</v>
      </c>
      <c r="B285" s="53" t="s">
        <v>411</v>
      </c>
      <c r="C285" s="30">
        <v>4301011326</v>
      </c>
      <c r="D285" s="313">
        <v>4607091384130</v>
      </c>
      <c r="E285" s="314"/>
      <c r="F285" s="302">
        <v>2.5</v>
      </c>
      <c r="G285" s="31">
        <v>6</v>
      </c>
      <c r="H285" s="302">
        <v>15</v>
      </c>
      <c r="I285" s="302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3"/>
      <c r="S285" s="33"/>
      <c r="T285" s="34" t="s">
        <v>63</v>
      </c>
      <c r="U285" s="303">
        <v>0</v>
      </c>
      <c r="V285" s="304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410</v>
      </c>
      <c r="B286" s="53" t="s">
        <v>412</v>
      </c>
      <c r="C286" s="30">
        <v>4301011240</v>
      </c>
      <c r="D286" s="313">
        <v>4607091384130</v>
      </c>
      <c r="E286" s="314"/>
      <c r="F286" s="302">
        <v>2.5</v>
      </c>
      <c r="G286" s="31">
        <v>6</v>
      </c>
      <c r="H286" s="302">
        <v>15</v>
      </c>
      <c r="I286" s="302">
        <v>15.48</v>
      </c>
      <c r="J286" s="31">
        <v>48</v>
      </c>
      <c r="K286" s="32" t="s">
        <v>303</v>
      </c>
      <c r="L286" s="31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3"/>
      <c r="S286" s="33"/>
      <c r="T286" s="34" t="s">
        <v>63</v>
      </c>
      <c r="U286" s="303">
        <v>0</v>
      </c>
      <c r="V286" s="304">
        <f t="shared" si="14"/>
        <v>0</v>
      </c>
      <c r="W286" s="35" t="str">
        <f>IFERROR(IF(V286=0,"",ROUNDUP(V286/H286,0)*0.02039),"")</f>
        <v/>
      </c>
      <c r="X286" s="55"/>
      <c r="Y286" s="56"/>
      <c r="AC286" s="57"/>
      <c r="AZ286" s="212" t="s">
        <v>1</v>
      </c>
    </row>
    <row r="287" spans="1:52" ht="16.5" customHeight="1" x14ac:dyDescent="0.25">
      <c r="A287" s="53" t="s">
        <v>413</v>
      </c>
      <c r="B287" s="53" t="s">
        <v>414</v>
      </c>
      <c r="C287" s="30">
        <v>4301011330</v>
      </c>
      <c r="D287" s="313">
        <v>4607091384147</v>
      </c>
      <c r="E287" s="314"/>
      <c r="F287" s="302">
        <v>2.5</v>
      </c>
      <c r="G287" s="31">
        <v>6</v>
      </c>
      <c r="H287" s="302">
        <v>15</v>
      </c>
      <c r="I287" s="302">
        <v>15.48</v>
      </c>
      <c r="J287" s="31">
        <v>48</v>
      </c>
      <c r="K287" s="32" t="s">
        <v>62</v>
      </c>
      <c r="L287" s="31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3"/>
      <c r="S287" s="33"/>
      <c r="T287" s="34" t="s">
        <v>63</v>
      </c>
      <c r="U287" s="303">
        <v>650</v>
      </c>
      <c r="V287" s="304">
        <f t="shared" si="14"/>
        <v>660</v>
      </c>
      <c r="W287" s="35">
        <f>IFERROR(IF(V287=0,"",ROUNDUP(V287/H287,0)*0.02175),"")</f>
        <v>0.95699999999999996</v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413</v>
      </c>
      <c r="B288" s="53" t="s">
        <v>415</v>
      </c>
      <c r="C288" s="30">
        <v>4301011238</v>
      </c>
      <c r="D288" s="313">
        <v>4607091384147</v>
      </c>
      <c r="E288" s="314"/>
      <c r="F288" s="302">
        <v>2.5</v>
      </c>
      <c r="G288" s="31">
        <v>6</v>
      </c>
      <c r="H288" s="302">
        <v>15</v>
      </c>
      <c r="I288" s="302">
        <v>15.48</v>
      </c>
      <c r="J288" s="31">
        <v>48</v>
      </c>
      <c r="K288" s="32" t="s">
        <v>303</v>
      </c>
      <c r="L288" s="31">
        <v>60</v>
      </c>
      <c r="M288" s="411" t="s">
        <v>416</v>
      </c>
      <c r="N288" s="316"/>
      <c r="O288" s="316"/>
      <c r="P288" s="316"/>
      <c r="Q288" s="314"/>
      <c r="R288" s="33"/>
      <c r="S288" s="33"/>
      <c r="T288" s="34" t="s">
        <v>63</v>
      </c>
      <c r="U288" s="303">
        <v>0</v>
      </c>
      <c r="V288" s="304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27" customHeight="1" x14ac:dyDescent="0.25">
      <c r="A289" s="53" t="s">
        <v>417</v>
      </c>
      <c r="B289" s="53" t="s">
        <v>418</v>
      </c>
      <c r="C289" s="30">
        <v>4301011327</v>
      </c>
      <c r="D289" s="313">
        <v>4607091384154</v>
      </c>
      <c r="E289" s="314"/>
      <c r="F289" s="302">
        <v>0.5</v>
      </c>
      <c r="G289" s="31">
        <v>10</v>
      </c>
      <c r="H289" s="302">
        <v>5</v>
      </c>
      <c r="I289" s="302">
        <v>5.21</v>
      </c>
      <c r="J289" s="31">
        <v>120</v>
      </c>
      <c r="K289" s="32" t="s">
        <v>62</v>
      </c>
      <c r="L289" s="31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3"/>
      <c r="S289" s="33"/>
      <c r="T289" s="34" t="s">
        <v>63</v>
      </c>
      <c r="U289" s="303">
        <v>0</v>
      </c>
      <c r="V289" s="304">
        <f t="shared" si="14"/>
        <v>0</v>
      </c>
      <c r="W289" s="35" t="str">
        <f>IFERROR(IF(V289=0,"",ROUNDUP(V289/H289,0)*0.00937),"")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419</v>
      </c>
      <c r="B290" s="53" t="s">
        <v>420</v>
      </c>
      <c r="C290" s="30">
        <v>4301011332</v>
      </c>
      <c r="D290" s="313">
        <v>4607091384161</v>
      </c>
      <c r="E290" s="314"/>
      <c r="F290" s="302">
        <v>0.5</v>
      </c>
      <c r="G290" s="31">
        <v>10</v>
      </c>
      <c r="H290" s="302">
        <v>5</v>
      </c>
      <c r="I290" s="302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3"/>
      <c r="S290" s="33"/>
      <c r="T290" s="34" t="s">
        <v>63</v>
      </c>
      <c r="U290" s="303">
        <v>0</v>
      </c>
      <c r="V290" s="304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6" t="s">
        <v>65</v>
      </c>
      <c r="U291" s="305">
        <f>IFERROR(U283/H283,"0")+IFERROR(U284/H284,"0")+IFERROR(U285/H285,"0")+IFERROR(U286/H286,"0")+IFERROR(U287/H287,"0")+IFERROR(U288/H288,"0")+IFERROR(U289/H289,"0")+IFERROR(U290/H290,"0")</f>
        <v>43.333333333333336</v>
      </c>
      <c r="V291" s="305">
        <f>IFERROR(V283/H283,"0")+IFERROR(V284/H284,"0")+IFERROR(V285/H285,"0")+IFERROR(V286/H286,"0")+IFERROR(V287/H287,"0")+IFERROR(V288/H288,"0")+IFERROR(V289/H289,"0")+IFERROR(V290/H290,"0")</f>
        <v>44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0.95699999999999996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6" t="s">
        <v>63</v>
      </c>
      <c r="U292" s="305">
        <f>IFERROR(SUM(U283:U290),"0")</f>
        <v>650</v>
      </c>
      <c r="V292" s="305">
        <f>IFERROR(SUM(V283:V290),"0")</f>
        <v>660</v>
      </c>
      <c r="W292" s="36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8"/>
      <c r="Y293" s="298"/>
    </row>
    <row r="294" spans="1:52" ht="27" customHeight="1" x14ac:dyDescent="0.25">
      <c r="A294" s="53" t="s">
        <v>421</v>
      </c>
      <c r="B294" s="53" t="s">
        <v>422</v>
      </c>
      <c r="C294" s="30">
        <v>4301020178</v>
      </c>
      <c r="D294" s="313">
        <v>4607091383980</v>
      </c>
      <c r="E294" s="314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2" t="s">
        <v>96</v>
      </c>
      <c r="L294" s="31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3"/>
      <c r="S294" s="33"/>
      <c r="T294" s="34" t="s">
        <v>63</v>
      </c>
      <c r="U294" s="303">
        <v>1500</v>
      </c>
      <c r="V294" s="304">
        <f>IFERROR(IF(U294="",0,CEILING((U294/$H294),1)*$H294),"")</f>
        <v>1500</v>
      </c>
      <c r="W294" s="35">
        <f>IFERROR(IF(V294=0,"",ROUNDUP(V294/H294,0)*0.02175),"")</f>
        <v>2.1749999999999998</v>
      </c>
      <c r="X294" s="55"/>
      <c r="Y294" s="56"/>
      <c r="AC294" s="57"/>
      <c r="AZ294" s="217" t="s">
        <v>1</v>
      </c>
    </row>
    <row r="295" spans="1:52" ht="27" customHeight="1" x14ac:dyDescent="0.25">
      <c r="A295" s="53" t="s">
        <v>423</v>
      </c>
      <c r="B295" s="53" t="s">
        <v>424</v>
      </c>
      <c r="C295" s="30">
        <v>4301020179</v>
      </c>
      <c r="D295" s="313">
        <v>4607091384178</v>
      </c>
      <c r="E295" s="314"/>
      <c r="F295" s="302">
        <v>0.4</v>
      </c>
      <c r="G295" s="31">
        <v>10</v>
      </c>
      <c r="H295" s="302">
        <v>4</v>
      </c>
      <c r="I295" s="302">
        <v>4.24</v>
      </c>
      <c r="J295" s="31">
        <v>120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3"/>
      <c r="S295" s="33"/>
      <c r="T295" s="34" t="s">
        <v>63</v>
      </c>
      <c r="U295" s="303">
        <v>0</v>
      </c>
      <c r="V295" s="304">
        <f>IFERROR(IF(U295="",0,CEILING((U295/$H295),1)*$H295),"")</f>
        <v>0</v>
      </c>
      <c r="W295" s="35" t="str">
        <f>IFERROR(IF(V295=0,"",ROUNDUP(V295/H295,0)*0.00937),"")</f>
        <v/>
      </c>
      <c r="X295" s="55"/>
      <c r="Y295" s="56"/>
      <c r="AC295" s="57"/>
      <c r="AZ295" s="218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6" t="s">
        <v>65</v>
      </c>
      <c r="U296" s="305">
        <f>IFERROR(U294/H294,"0")+IFERROR(U295/H295,"0")</f>
        <v>100</v>
      </c>
      <c r="V296" s="305">
        <f>IFERROR(V294/H294,"0")+IFERROR(V295/H295,"0")</f>
        <v>100</v>
      </c>
      <c r="W296" s="305">
        <f>IFERROR(IF(W294="",0,W294),"0")+IFERROR(IF(W295="",0,W295),"0")</f>
        <v>2.1749999999999998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6" t="s">
        <v>63</v>
      </c>
      <c r="U297" s="305">
        <f>IFERROR(SUM(U294:U295),"0")</f>
        <v>1500</v>
      </c>
      <c r="V297" s="305">
        <f>IFERROR(SUM(V294:V295),"0")</f>
        <v>1500</v>
      </c>
      <c r="W297" s="36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8"/>
      <c r="Y298" s="298"/>
    </row>
    <row r="299" spans="1:52" ht="27" customHeight="1" x14ac:dyDescent="0.25">
      <c r="A299" s="53" t="s">
        <v>425</v>
      </c>
      <c r="B299" s="53" t="s">
        <v>426</v>
      </c>
      <c r="C299" s="30">
        <v>4301051298</v>
      </c>
      <c r="D299" s="313">
        <v>4607091384260</v>
      </c>
      <c r="E299" s="314"/>
      <c r="F299" s="302">
        <v>1.3</v>
      </c>
      <c r="G299" s="31">
        <v>6</v>
      </c>
      <c r="H299" s="302">
        <v>7.8</v>
      </c>
      <c r="I299" s="302">
        <v>8.3640000000000008</v>
      </c>
      <c r="J299" s="31">
        <v>56</v>
      </c>
      <c r="K299" s="32" t="s">
        <v>62</v>
      </c>
      <c r="L299" s="31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3"/>
      <c r="S299" s="33"/>
      <c r="T299" s="34" t="s">
        <v>63</v>
      </c>
      <c r="U299" s="303">
        <v>0</v>
      </c>
      <c r="V299" s="304">
        <f>IFERROR(IF(U299="",0,CEILING((U299/$H299),1)*$H299),"")</f>
        <v>0</v>
      </c>
      <c r="W299" s="35" t="str">
        <f>IFERROR(IF(V299=0,"",ROUNDUP(V299/H299,0)*0.02175),"")</f>
        <v/>
      </c>
      <c r="X299" s="55"/>
      <c r="Y299" s="56"/>
      <c r="AC299" s="57"/>
      <c r="AZ299" s="219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6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6" t="s">
        <v>63</v>
      </c>
      <c r="U301" s="305">
        <f>IFERROR(SUM(U299:U299),"0")</f>
        <v>0</v>
      </c>
      <c r="V301" s="305">
        <f>IFERROR(SUM(V299:V299),"0")</f>
        <v>0</v>
      </c>
      <c r="W301" s="36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8"/>
      <c r="Y302" s="298"/>
    </row>
    <row r="303" spans="1:52" ht="16.5" customHeight="1" x14ac:dyDescent="0.25">
      <c r="A303" s="53" t="s">
        <v>427</v>
      </c>
      <c r="B303" s="53" t="s">
        <v>428</v>
      </c>
      <c r="C303" s="30">
        <v>4301060314</v>
      </c>
      <c r="D303" s="313">
        <v>4607091384673</v>
      </c>
      <c r="E303" s="314"/>
      <c r="F303" s="302">
        <v>1.3</v>
      </c>
      <c r="G303" s="31">
        <v>6</v>
      </c>
      <c r="H303" s="302">
        <v>7.8</v>
      </c>
      <c r="I303" s="302">
        <v>8.3640000000000008</v>
      </c>
      <c r="J303" s="31">
        <v>56</v>
      </c>
      <c r="K303" s="32" t="s">
        <v>62</v>
      </c>
      <c r="L303" s="31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3"/>
      <c r="S303" s="33"/>
      <c r="T303" s="34" t="s">
        <v>63</v>
      </c>
      <c r="U303" s="303">
        <v>200</v>
      </c>
      <c r="V303" s="304">
        <f>IFERROR(IF(U303="",0,CEILING((U303/$H303),1)*$H303),"")</f>
        <v>202.79999999999998</v>
      </c>
      <c r="W303" s="35">
        <f>IFERROR(IF(V303=0,"",ROUNDUP(V303/H303,0)*0.02175),"")</f>
        <v>0.5655</v>
      </c>
      <c r="X303" s="55"/>
      <c r="Y303" s="56"/>
      <c r="AC303" s="57"/>
      <c r="AZ303" s="220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6" t="s">
        <v>65</v>
      </c>
      <c r="U304" s="305">
        <f>IFERROR(U303/H303,"0")</f>
        <v>25.641025641025642</v>
      </c>
      <c r="V304" s="305">
        <f>IFERROR(V303/H303,"0")</f>
        <v>26</v>
      </c>
      <c r="W304" s="305">
        <f>IFERROR(IF(W303="",0,W303),"0")</f>
        <v>0.5655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6" t="s">
        <v>63</v>
      </c>
      <c r="U305" s="305">
        <f>IFERROR(SUM(U303:U303),"0")</f>
        <v>200</v>
      </c>
      <c r="V305" s="305">
        <f>IFERROR(SUM(V303:V303),"0")</f>
        <v>202.79999999999998</v>
      </c>
      <c r="W305" s="36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7"/>
      <c r="Y306" s="297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8"/>
      <c r="Y307" s="298"/>
    </row>
    <row r="308" spans="1:52" ht="27" customHeight="1" x14ac:dyDescent="0.25">
      <c r="A308" s="53" t="s">
        <v>430</v>
      </c>
      <c r="B308" s="53" t="s">
        <v>431</v>
      </c>
      <c r="C308" s="30">
        <v>4301011324</v>
      </c>
      <c r="D308" s="313">
        <v>4607091384185</v>
      </c>
      <c r="E308" s="314"/>
      <c r="F308" s="302">
        <v>0.8</v>
      </c>
      <c r="G308" s="31">
        <v>15</v>
      </c>
      <c r="H308" s="302">
        <v>12</v>
      </c>
      <c r="I308" s="302">
        <v>12.48</v>
      </c>
      <c r="J308" s="31">
        <v>56</v>
      </c>
      <c r="K308" s="32" t="s">
        <v>62</v>
      </c>
      <c r="L308" s="31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3"/>
      <c r="S308" s="33"/>
      <c r="T308" s="34" t="s">
        <v>63</v>
      </c>
      <c r="U308" s="303">
        <v>0</v>
      </c>
      <c r="V308" s="304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57"/>
      <c r="AZ308" s="221" t="s">
        <v>1</v>
      </c>
    </row>
    <row r="309" spans="1:52" ht="27" customHeight="1" x14ac:dyDescent="0.25">
      <c r="A309" s="53" t="s">
        <v>432</v>
      </c>
      <c r="B309" s="53" t="s">
        <v>433</v>
      </c>
      <c r="C309" s="30">
        <v>4301011312</v>
      </c>
      <c r="D309" s="313">
        <v>4607091384192</v>
      </c>
      <c r="E309" s="314"/>
      <c r="F309" s="302">
        <v>1.8</v>
      </c>
      <c r="G309" s="31">
        <v>6</v>
      </c>
      <c r="H309" s="302">
        <v>10.8</v>
      </c>
      <c r="I309" s="302">
        <v>11.28</v>
      </c>
      <c r="J309" s="31">
        <v>56</v>
      </c>
      <c r="K309" s="32" t="s">
        <v>96</v>
      </c>
      <c r="L309" s="31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3"/>
      <c r="S309" s="33"/>
      <c r="T309" s="34" t="s">
        <v>63</v>
      </c>
      <c r="U309" s="303">
        <v>0</v>
      </c>
      <c r="V309" s="304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434</v>
      </c>
      <c r="B310" s="53" t="s">
        <v>435</v>
      </c>
      <c r="C310" s="30">
        <v>4301011483</v>
      </c>
      <c r="D310" s="313">
        <v>4680115881907</v>
      </c>
      <c r="E310" s="314"/>
      <c r="F310" s="302">
        <v>1.8</v>
      </c>
      <c r="G310" s="31">
        <v>6</v>
      </c>
      <c r="H310" s="302">
        <v>10.8</v>
      </c>
      <c r="I310" s="302">
        <v>11.28</v>
      </c>
      <c r="J310" s="31">
        <v>56</v>
      </c>
      <c r="K310" s="32" t="s">
        <v>62</v>
      </c>
      <c r="L310" s="31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3"/>
      <c r="S310" s="33"/>
      <c r="T310" s="34" t="s">
        <v>63</v>
      </c>
      <c r="U310" s="303">
        <v>0</v>
      </c>
      <c r="V310" s="304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4301011303</v>
      </c>
      <c r="D311" s="313">
        <v>4607091384680</v>
      </c>
      <c r="E311" s="314"/>
      <c r="F311" s="302">
        <v>0.4</v>
      </c>
      <c r="G311" s="31">
        <v>10</v>
      </c>
      <c r="H311" s="302">
        <v>4</v>
      </c>
      <c r="I311" s="302">
        <v>4.21</v>
      </c>
      <c r="J311" s="31">
        <v>120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3"/>
      <c r="S311" s="33"/>
      <c r="T311" s="34" t="s">
        <v>63</v>
      </c>
      <c r="U311" s="303">
        <v>0</v>
      </c>
      <c r="V311" s="304">
        <f>IFERROR(IF(U311="",0,CEILING((U311/$H311),1)*$H311),"")</f>
        <v>0</v>
      </c>
      <c r="W311" s="35" t="str">
        <f>IFERROR(IF(V311=0,"",ROUNDUP(V311/H311,0)*0.00937),"")</f>
        <v/>
      </c>
      <c r="X311" s="55"/>
      <c r="Y311" s="56"/>
      <c r="AC311" s="57"/>
      <c r="AZ311" s="224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6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6" t="s">
        <v>63</v>
      </c>
      <c r="U313" s="305">
        <f>IFERROR(SUM(U308:U311),"0")</f>
        <v>0</v>
      </c>
      <c r="V313" s="305">
        <f>IFERROR(SUM(V308:V311),"0")</f>
        <v>0</v>
      </c>
      <c r="W313" s="36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8"/>
      <c r="Y314" s="298"/>
    </row>
    <row r="315" spans="1:52" ht="27" customHeight="1" x14ac:dyDescent="0.25">
      <c r="A315" s="53" t="s">
        <v>438</v>
      </c>
      <c r="B315" s="53" t="s">
        <v>439</v>
      </c>
      <c r="C315" s="30">
        <v>4301031139</v>
      </c>
      <c r="D315" s="313">
        <v>4607091384802</v>
      </c>
      <c r="E315" s="314"/>
      <c r="F315" s="302">
        <v>0.73</v>
      </c>
      <c r="G315" s="31">
        <v>6</v>
      </c>
      <c r="H315" s="302">
        <v>4.38</v>
      </c>
      <c r="I315" s="302">
        <v>4.58</v>
      </c>
      <c r="J315" s="31">
        <v>156</v>
      </c>
      <c r="K315" s="32" t="s">
        <v>62</v>
      </c>
      <c r="L315" s="31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3"/>
      <c r="S315" s="33"/>
      <c r="T315" s="34" t="s">
        <v>63</v>
      </c>
      <c r="U315" s="303">
        <v>0</v>
      </c>
      <c r="V315" s="304">
        <f>IFERROR(IF(U315="",0,CEILING((U315/$H315),1)*$H315),"")</f>
        <v>0</v>
      </c>
      <c r="W315" s="35" t="str">
        <f>IFERROR(IF(V315=0,"",ROUNDUP(V315/H315,0)*0.00753),"")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440</v>
      </c>
      <c r="B316" s="53" t="s">
        <v>441</v>
      </c>
      <c r="C316" s="30">
        <v>4301031140</v>
      </c>
      <c r="D316" s="313">
        <v>4607091384826</v>
      </c>
      <c r="E316" s="314"/>
      <c r="F316" s="302">
        <v>0.35</v>
      </c>
      <c r="G316" s="31">
        <v>8</v>
      </c>
      <c r="H316" s="302">
        <v>2.8</v>
      </c>
      <c r="I316" s="302">
        <v>2.9</v>
      </c>
      <c r="J316" s="31">
        <v>234</v>
      </c>
      <c r="K316" s="32" t="s">
        <v>62</v>
      </c>
      <c r="L316" s="31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3"/>
      <c r="S316" s="33"/>
      <c r="T316" s="34" t="s">
        <v>63</v>
      </c>
      <c r="U316" s="303">
        <v>0</v>
      </c>
      <c r="V316" s="304">
        <f>IFERROR(IF(U316="",0,CEILING((U316/$H316),1)*$H316),"")</f>
        <v>0</v>
      </c>
      <c r="W316" s="35" t="str">
        <f>IFERROR(IF(V316=0,"",ROUNDUP(V316/H316,0)*0.00502),"")</f>
        <v/>
      </c>
      <c r="X316" s="55"/>
      <c r="Y316" s="56"/>
      <c r="AC316" s="57"/>
      <c r="AZ316" s="226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6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6" t="s">
        <v>63</v>
      </c>
      <c r="U318" s="305">
        <f>IFERROR(SUM(U315:U316),"0")</f>
        <v>0</v>
      </c>
      <c r="V318" s="305">
        <f>IFERROR(SUM(V315:V316),"0")</f>
        <v>0</v>
      </c>
      <c r="W318" s="36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8"/>
      <c r="Y319" s="298"/>
    </row>
    <row r="320" spans="1:52" ht="27" customHeight="1" x14ac:dyDescent="0.25">
      <c r="A320" s="53" t="s">
        <v>442</v>
      </c>
      <c r="B320" s="53" t="s">
        <v>443</v>
      </c>
      <c r="C320" s="30">
        <v>4301051303</v>
      </c>
      <c r="D320" s="313">
        <v>4607091384246</v>
      </c>
      <c r="E320" s="314"/>
      <c r="F320" s="302">
        <v>1.3</v>
      </c>
      <c r="G320" s="31">
        <v>6</v>
      </c>
      <c r="H320" s="302">
        <v>7.8</v>
      </c>
      <c r="I320" s="302">
        <v>8.3640000000000008</v>
      </c>
      <c r="J320" s="31">
        <v>56</v>
      </c>
      <c r="K320" s="32" t="s">
        <v>62</v>
      </c>
      <c r="L320" s="31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3"/>
      <c r="S320" s="33"/>
      <c r="T320" s="34" t="s">
        <v>63</v>
      </c>
      <c r="U320" s="303">
        <v>0</v>
      </c>
      <c r="V320" s="304">
        <f>IFERROR(IF(U320="",0,CEILING((U320/$H320),1)*$H320),"")</f>
        <v>0</v>
      </c>
      <c r="W320" s="35" t="str">
        <f>IFERROR(IF(V320=0,"",ROUNDUP(V320/H320,0)*0.02175),"")</f>
        <v/>
      </c>
      <c r="X320" s="55"/>
      <c r="Y320" s="56"/>
      <c r="AC320" s="57"/>
      <c r="AZ320" s="227" t="s">
        <v>1</v>
      </c>
    </row>
    <row r="321" spans="1:52" ht="27" customHeight="1" x14ac:dyDescent="0.25">
      <c r="A321" s="53" t="s">
        <v>444</v>
      </c>
      <c r="B321" s="53" t="s">
        <v>445</v>
      </c>
      <c r="C321" s="30">
        <v>4301051445</v>
      </c>
      <c r="D321" s="313">
        <v>4680115881976</v>
      </c>
      <c r="E321" s="314"/>
      <c r="F321" s="302">
        <v>1.3</v>
      </c>
      <c r="G321" s="31">
        <v>6</v>
      </c>
      <c r="H321" s="302">
        <v>7.8</v>
      </c>
      <c r="I321" s="302">
        <v>8.2799999999999994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3"/>
      <c r="S321" s="33"/>
      <c r="T321" s="34" t="s">
        <v>63</v>
      </c>
      <c r="U321" s="303">
        <v>0</v>
      </c>
      <c r="V321" s="304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446</v>
      </c>
      <c r="B322" s="53" t="s">
        <v>447</v>
      </c>
      <c r="C322" s="30">
        <v>4301051297</v>
      </c>
      <c r="D322" s="313">
        <v>4607091384253</v>
      </c>
      <c r="E322" s="314"/>
      <c r="F322" s="302">
        <v>0.4</v>
      </c>
      <c r="G322" s="31">
        <v>6</v>
      </c>
      <c r="H322" s="302">
        <v>2.4</v>
      </c>
      <c r="I322" s="302">
        <v>2.6840000000000002</v>
      </c>
      <c r="J322" s="31">
        <v>156</v>
      </c>
      <c r="K322" s="32" t="s">
        <v>62</v>
      </c>
      <c r="L322" s="31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3"/>
      <c r="S322" s="33"/>
      <c r="T322" s="34" t="s">
        <v>63</v>
      </c>
      <c r="U322" s="303">
        <v>201.6</v>
      </c>
      <c r="V322" s="304">
        <f>IFERROR(IF(U322="",0,CEILING((U322/$H322),1)*$H322),"")</f>
        <v>201.6</v>
      </c>
      <c r="W322" s="35">
        <f>IFERROR(IF(V322=0,"",ROUNDUP(V322/H322,0)*0.00753),"")</f>
        <v>0.63251999999999997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4301051444</v>
      </c>
      <c r="D323" s="313">
        <v>4680115881969</v>
      </c>
      <c r="E323" s="314"/>
      <c r="F323" s="302">
        <v>0.4</v>
      </c>
      <c r="G323" s="31">
        <v>6</v>
      </c>
      <c r="H323" s="302">
        <v>2.4</v>
      </c>
      <c r="I323" s="302">
        <v>2.6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3"/>
      <c r="S323" s="33"/>
      <c r="T323" s="34" t="s">
        <v>63</v>
      </c>
      <c r="U323" s="303">
        <v>0</v>
      </c>
      <c r="V323" s="304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6" t="s">
        <v>65</v>
      </c>
      <c r="U324" s="305">
        <f>IFERROR(U320/H320,"0")+IFERROR(U321/H321,"0")+IFERROR(U322/H322,"0")+IFERROR(U323/H323,"0")</f>
        <v>84</v>
      </c>
      <c r="V324" s="305">
        <f>IFERROR(V320/H320,"0")+IFERROR(V321/H321,"0")+IFERROR(V322/H322,"0")+IFERROR(V323/H323,"0")</f>
        <v>84</v>
      </c>
      <c r="W324" s="305">
        <f>IFERROR(IF(W320="",0,W320),"0")+IFERROR(IF(W321="",0,W321),"0")+IFERROR(IF(W322="",0,W322),"0")+IFERROR(IF(W323="",0,W323),"0")</f>
        <v>0.63251999999999997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6" t="s">
        <v>63</v>
      </c>
      <c r="U325" s="305">
        <f>IFERROR(SUM(U320:U323),"0")</f>
        <v>201.6</v>
      </c>
      <c r="V325" s="305">
        <f>IFERROR(SUM(V320:V323),"0")</f>
        <v>201.6</v>
      </c>
      <c r="W325" s="36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8"/>
      <c r="Y326" s="298"/>
    </row>
    <row r="327" spans="1:52" ht="27" customHeight="1" x14ac:dyDescent="0.25">
      <c r="A327" s="53" t="s">
        <v>450</v>
      </c>
      <c r="B327" s="53" t="s">
        <v>451</v>
      </c>
      <c r="C327" s="30">
        <v>4301060322</v>
      </c>
      <c r="D327" s="313">
        <v>4607091389357</v>
      </c>
      <c r="E327" s="314"/>
      <c r="F327" s="302">
        <v>1.3</v>
      </c>
      <c r="G327" s="31">
        <v>6</v>
      </c>
      <c r="H327" s="302">
        <v>7.8</v>
      </c>
      <c r="I327" s="302">
        <v>8.2799999999999994</v>
      </c>
      <c r="J327" s="31">
        <v>56</v>
      </c>
      <c r="K327" s="32" t="s">
        <v>62</v>
      </c>
      <c r="L327" s="31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3"/>
      <c r="S327" s="33"/>
      <c r="T327" s="34" t="s">
        <v>63</v>
      </c>
      <c r="U327" s="303">
        <v>0</v>
      </c>
      <c r="V327" s="304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6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6" t="s">
        <v>63</v>
      </c>
      <c r="U329" s="305">
        <f>IFERROR(SUM(U327:U327),"0")</f>
        <v>0</v>
      </c>
      <c r="V329" s="305">
        <f>IFERROR(SUM(V327:V327),"0")</f>
        <v>0</v>
      </c>
      <c r="W329" s="36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7"/>
      <c r="Y330" s="47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7"/>
      <c r="Y331" s="297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8"/>
      <c r="Y332" s="298"/>
    </row>
    <row r="333" spans="1:52" ht="27" customHeight="1" x14ac:dyDescent="0.25">
      <c r="A333" s="53" t="s">
        <v>454</v>
      </c>
      <c r="B333" s="53" t="s">
        <v>455</v>
      </c>
      <c r="C333" s="30">
        <v>4301011428</v>
      </c>
      <c r="D333" s="313">
        <v>4607091389708</v>
      </c>
      <c r="E333" s="314"/>
      <c r="F333" s="302">
        <v>0.45</v>
      </c>
      <c r="G333" s="31">
        <v>6</v>
      </c>
      <c r="H333" s="302">
        <v>2.7</v>
      </c>
      <c r="I333" s="302">
        <v>2.9</v>
      </c>
      <c r="J333" s="31">
        <v>156</v>
      </c>
      <c r="K333" s="32" t="s">
        <v>96</v>
      </c>
      <c r="L333" s="31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3"/>
      <c r="S333" s="33"/>
      <c r="T333" s="34" t="s">
        <v>63</v>
      </c>
      <c r="U333" s="303">
        <v>0</v>
      </c>
      <c r="V333" s="304">
        <f>IFERROR(IF(U333="",0,CEILING((U333/$H333),1)*$H333),"")</f>
        <v>0</v>
      </c>
      <c r="W333" s="35" t="str">
        <f>IFERROR(IF(V333=0,"",ROUNDUP(V333/H333,0)*0.00753),"")</f>
        <v/>
      </c>
      <c r="X333" s="55"/>
      <c r="Y333" s="56"/>
      <c r="AC333" s="57"/>
      <c r="AZ333" s="232" t="s">
        <v>1</v>
      </c>
    </row>
    <row r="334" spans="1:52" ht="27" customHeight="1" x14ac:dyDescent="0.25">
      <c r="A334" s="53" t="s">
        <v>456</v>
      </c>
      <c r="B334" s="53" t="s">
        <v>457</v>
      </c>
      <c r="C334" s="30">
        <v>4301011427</v>
      </c>
      <c r="D334" s="313">
        <v>4607091389692</v>
      </c>
      <c r="E334" s="314"/>
      <c r="F334" s="302">
        <v>0.45</v>
      </c>
      <c r="G334" s="31">
        <v>6</v>
      </c>
      <c r="H334" s="302">
        <v>2.7</v>
      </c>
      <c r="I334" s="302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3"/>
      <c r="S334" s="33"/>
      <c r="T334" s="34" t="s">
        <v>63</v>
      </c>
      <c r="U334" s="303">
        <v>0</v>
      </c>
      <c r="V334" s="304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6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6" t="s">
        <v>63</v>
      </c>
      <c r="U336" s="305">
        <f>IFERROR(SUM(U333:U334),"0")</f>
        <v>0</v>
      </c>
      <c r="V336" s="305">
        <f>IFERROR(SUM(V333:V334),"0")</f>
        <v>0</v>
      </c>
      <c r="W336" s="36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8"/>
      <c r="Y337" s="298"/>
    </row>
    <row r="338" spans="1:52" ht="27" customHeight="1" x14ac:dyDescent="0.25">
      <c r="A338" s="53" t="s">
        <v>458</v>
      </c>
      <c r="B338" s="53" t="s">
        <v>459</v>
      </c>
      <c r="C338" s="30">
        <v>4301031177</v>
      </c>
      <c r="D338" s="313">
        <v>4607091389753</v>
      </c>
      <c r="E338" s="314"/>
      <c r="F338" s="302">
        <v>0.7</v>
      </c>
      <c r="G338" s="31">
        <v>6</v>
      </c>
      <c r="H338" s="302">
        <v>4.2</v>
      </c>
      <c r="I338" s="302">
        <v>4.43</v>
      </c>
      <c r="J338" s="31">
        <v>156</v>
      </c>
      <c r="K338" s="32" t="s">
        <v>62</v>
      </c>
      <c r="L338" s="31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3"/>
      <c r="S338" s="33"/>
      <c r="T338" s="34" t="s">
        <v>63</v>
      </c>
      <c r="U338" s="303">
        <v>0</v>
      </c>
      <c r="V338" s="304">
        <f t="shared" ref="V338:V350" si="15"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ht="27" customHeight="1" x14ac:dyDescent="0.25">
      <c r="A339" s="53" t="s">
        <v>460</v>
      </c>
      <c r="B339" s="53" t="s">
        <v>461</v>
      </c>
      <c r="C339" s="30">
        <v>4301031174</v>
      </c>
      <c r="D339" s="313">
        <v>4607091389760</v>
      </c>
      <c r="E339" s="314"/>
      <c r="F339" s="302">
        <v>0.7</v>
      </c>
      <c r="G339" s="31">
        <v>6</v>
      </c>
      <c r="H339" s="302">
        <v>4.2</v>
      </c>
      <c r="I339" s="302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3"/>
      <c r="S339" s="33"/>
      <c r="T339" s="34" t="s">
        <v>63</v>
      </c>
      <c r="U339" s="303">
        <v>50</v>
      </c>
      <c r="V339" s="304">
        <f t="shared" si="15"/>
        <v>50.400000000000006</v>
      </c>
      <c r="W339" s="35">
        <f>IFERROR(IF(V339=0,"",ROUNDUP(V339/H339,0)*0.00753),"")</f>
        <v>9.0359999999999996E-2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462</v>
      </c>
      <c r="B340" s="53" t="s">
        <v>463</v>
      </c>
      <c r="C340" s="30">
        <v>4301031175</v>
      </c>
      <c r="D340" s="313">
        <v>4607091389746</v>
      </c>
      <c r="E340" s="314"/>
      <c r="F340" s="302">
        <v>0.7</v>
      </c>
      <c r="G340" s="31">
        <v>6</v>
      </c>
      <c r="H340" s="302">
        <v>4.2</v>
      </c>
      <c r="I340" s="302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3"/>
      <c r="S340" s="33"/>
      <c r="T340" s="34" t="s">
        <v>63</v>
      </c>
      <c r="U340" s="303">
        <v>150</v>
      </c>
      <c r="V340" s="304">
        <f t="shared" si="15"/>
        <v>151.20000000000002</v>
      </c>
      <c r="W340" s="35">
        <f>IFERROR(IF(V340=0,"",ROUNDUP(V340/H340,0)*0.00753),"")</f>
        <v>0.27107999999999999</v>
      </c>
      <c r="X340" s="55"/>
      <c r="Y340" s="56"/>
      <c r="AC340" s="57"/>
      <c r="AZ340" s="236" t="s">
        <v>1</v>
      </c>
    </row>
    <row r="341" spans="1:52" ht="37.5" customHeight="1" x14ac:dyDescent="0.25">
      <c r="A341" s="53" t="s">
        <v>464</v>
      </c>
      <c r="B341" s="53" t="s">
        <v>465</v>
      </c>
      <c r="C341" s="30">
        <v>4301031236</v>
      </c>
      <c r="D341" s="313">
        <v>4680115882928</v>
      </c>
      <c r="E341" s="314"/>
      <c r="F341" s="302">
        <v>0.28000000000000003</v>
      </c>
      <c r="G341" s="31">
        <v>6</v>
      </c>
      <c r="H341" s="302">
        <v>1.68</v>
      </c>
      <c r="I341" s="302">
        <v>2.6</v>
      </c>
      <c r="J341" s="31">
        <v>156</v>
      </c>
      <c r="K341" s="32" t="s">
        <v>62</v>
      </c>
      <c r="L341" s="31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3"/>
      <c r="S341" s="33"/>
      <c r="T341" s="34" t="s">
        <v>63</v>
      </c>
      <c r="U341" s="303">
        <v>168</v>
      </c>
      <c r="V341" s="304">
        <f t="shared" si="15"/>
        <v>168</v>
      </c>
      <c r="W341" s="35">
        <f>IFERROR(IF(V341=0,"",ROUNDUP(V341/H341,0)*0.00753),"")</f>
        <v>0.753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4301031257</v>
      </c>
      <c r="D342" s="313">
        <v>4680115883147</v>
      </c>
      <c r="E342" s="314"/>
      <c r="F342" s="302">
        <v>0.28000000000000003</v>
      </c>
      <c r="G342" s="31">
        <v>6</v>
      </c>
      <c r="H342" s="302">
        <v>1.68</v>
      </c>
      <c r="I342" s="302">
        <v>1.81</v>
      </c>
      <c r="J342" s="31">
        <v>234</v>
      </c>
      <c r="K342" s="32" t="s">
        <v>62</v>
      </c>
      <c r="L342" s="31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3"/>
      <c r="S342" s="33"/>
      <c r="T342" s="34" t="s">
        <v>63</v>
      </c>
      <c r="U342" s="303">
        <v>0</v>
      </c>
      <c r="V342" s="304">
        <f t="shared" si="15"/>
        <v>0</v>
      </c>
      <c r="W342" s="35" t="str">
        <f t="shared" ref="W342:W350" si="16">IFERROR(IF(V342=0,"",ROUNDUP(V342/H342,0)*0.00502),"")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468</v>
      </c>
      <c r="B343" s="53" t="s">
        <v>469</v>
      </c>
      <c r="C343" s="30">
        <v>4301031178</v>
      </c>
      <c r="D343" s="313">
        <v>4607091384338</v>
      </c>
      <c r="E343" s="314"/>
      <c r="F343" s="302">
        <v>0.35</v>
      </c>
      <c r="G343" s="31">
        <v>6</v>
      </c>
      <c r="H343" s="302">
        <v>2.1</v>
      </c>
      <c r="I343" s="302">
        <v>2.23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3"/>
      <c r="S343" s="33"/>
      <c r="T343" s="34" t="s">
        <v>63</v>
      </c>
      <c r="U343" s="303">
        <v>52.5</v>
      </c>
      <c r="V343" s="304">
        <f t="shared" si="15"/>
        <v>52.5</v>
      </c>
      <c r="W343" s="35">
        <f t="shared" si="16"/>
        <v>0.1255</v>
      </c>
      <c r="X343" s="55"/>
      <c r="Y343" s="56"/>
      <c r="AC343" s="57"/>
      <c r="AZ343" s="239" t="s">
        <v>1</v>
      </c>
    </row>
    <row r="344" spans="1:52" ht="37.5" customHeight="1" x14ac:dyDescent="0.25">
      <c r="A344" s="53" t="s">
        <v>470</v>
      </c>
      <c r="B344" s="53" t="s">
        <v>471</v>
      </c>
      <c r="C344" s="30">
        <v>4301031254</v>
      </c>
      <c r="D344" s="313">
        <v>4680115883154</v>
      </c>
      <c r="E344" s="314"/>
      <c r="F344" s="302">
        <v>0.28000000000000003</v>
      </c>
      <c r="G344" s="31">
        <v>6</v>
      </c>
      <c r="H344" s="302">
        <v>1.68</v>
      </c>
      <c r="I344" s="302">
        <v>1.81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3"/>
      <c r="S344" s="33"/>
      <c r="T344" s="34" t="s">
        <v>63</v>
      </c>
      <c r="U344" s="303">
        <v>0</v>
      </c>
      <c r="V344" s="304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472</v>
      </c>
      <c r="B345" s="53" t="s">
        <v>473</v>
      </c>
      <c r="C345" s="30">
        <v>4301031171</v>
      </c>
      <c r="D345" s="313">
        <v>4607091389524</v>
      </c>
      <c r="E345" s="314"/>
      <c r="F345" s="302">
        <v>0.35</v>
      </c>
      <c r="G345" s="31">
        <v>6</v>
      </c>
      <c r="H345" s="302">
        <v>2.1</v>
      </c>
      <c r="I345" s="302">
        <v>2.23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3"/>
      <c r="S345" s="33"/>
      <c r="T345" s="34" t="s">
        <v>63</v>
      </c>
      <c r="U345" s="303">
        <v>0</v>
      </c>
      <c r="V345" s="304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27" customHeight="1" x14ac:dyDescent="0.25">
      <c r="A346" s="53" t="s">
        <v>474</v>
      </c>
      <c r="B346" s="53" t="s">
        <v>475</v>
      </c>
      <c r="C346" s="30">
        <v>4301031258</v>
      </c>
      <c r="D346" s="313">
        <v>4680115883161</v>
      </c>
      <c r="E346" s="314"/>
      <c r="F346" s="302">
        <v>0.28000000000000003</v>
      </c>
      <c r="G346" s="31">
        <v>6</v>
      </c>
      <c r="H346" s="302">
        <v>1.68</v>
      </c>
      <c r="I346" s="302">
        <v>1.81</v>
      </c>
      <c r="J346" s="31">
        <v>234</v>
      </c>
      <c r="K346" s="32" t="s">
        <v>62</v>
      </c>
      <c r="L346" s="31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3"/>
      <c r="S346" s="33"/>
      <c r="T346" s="34" t="s">
        <v>63</v>
      </c>
      <c r="U346" s="303">
        <v>0</v>
      </c>
      <c r="V346" s="304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476</v>
      </c>
      <c r="B347" s="53" t="s">
        <v>477</v>
      </c>
      <c r="C347" s="30">
        <v>4301031170</v>
      </c>
      <c r="D347" s="313">
        <v>4607091384345</v>
      </c>
      <c r="E347" s="314"/>
      <c r="F347" s="302">
        <v>0.35</v>
      </c>
      <c r="G347" s="31">
        <v>6</v>
      </c>
      <c r="H347" s="302">
        <v>2.1</v>
      </c>
      <c r="I347" s="302">
        <v>2.23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3"/>
      <c r="S347" s="33"/>
      <c r="T347" s="34" t="s">
        <v>63</v>
      </c>
      <c r="U347" s="303">
        <v>0</v>
      </c>
      <c r="V347" s="304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4301031256</v>
      </c>
      <c r="D348" s="313">
        <v>4680115883178</v>
      </c>
      <c r="E348" s="314"/>
      <c r="F348" s="302">
        <v>0.28000000000000003</v>
      </c>
      <c r="G348" s="31">
        <v>6</v>
      </c>
      <c r="H348" s="302">
        <v>1.68</v>
      </c>
      <c r="I348" s="302">
        <v>1.81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3"/>
      <c r="S348" s="33"/>
      <c r="T348" s="34" t="s">
        <v>63</v>
      </c>
      <c r="U348" s="303">
        <v>0</v>
      </c>
      <c r="V348" s="304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4301031172</v>
      </c>
      <c r="D349" s="313">
        <v>4607091389531</v>
      </c>
      <c r="E349" s="314"/>
      <c r="F349" s="302">
        <v>0.35</v>
      </c>
      <c r="G349" s="31">
        <v>6</v>
      </c>
      <c r="H349" s="302">
        <v>2.1</v>
      </c>
      <c r="I349" s="302">
        <v>2.23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3"/>
      <c r="S349" s="33"/>
      <c r="T349" s="34" t="s">
        <v>63</v>
      </c>
      <c r="U349" s="303">
        <v>0</v>
      </c>
      <c r="V349" s="304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4301031255</v>
      </c>
      <c r="D350" s="313">
        <v>4680115883185</v>
      </c>
      <c r="E350" s="314"/>
      <c r="F350" s="302">
        <v>0.28000000000000003</v>
      </c>
      <c r="G350" s="31">
        <v>6</v>
      </c>
      <c r="H350" s="302">
        <v>1.68</v>
      </c>
      <c r="I350" s="302">
        <v>1.81</v>
      </c>
      <c r="J350" s="31">
        <v>234</v>
      </c>
      <c r="K350" s="32" t="s">
        <v>62</v>
      </c>
      <c r="L350" s="31">
        <v>45</v>
      </c>
      <c r="M350" s="383" t="s">
        <v>484</v>
      </c>
      <c r="N350" s="316"/>
      <c r="O350" s="316"/>
      <c r="P350" s="316"/>
      <c r="Q350" s="314"/>
      <c r="R350" s="33"/>
      <c r="S350" s="33"/>
      <c r="T350" s="34" t="s">
        <v>63</v>
      </c>
      <c r="U350" s="303">
        <v>0</v>
      </c>
      <c r="V350" s="304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6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172.61904761904762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173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1.23994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6" t="s">
        <v>63</v>
      </c>
      <c r="U352" s="305">
        <f>IFERROR(SUM(U338:U350),"0")</f>
        <v>420.5</v>
      </c>
      <c r="V352" s="305">
        <f>IFERROR(SUM(V338:V350),"0")</f>
        <v>422.1</v>
      </c>
      <c r="W352" s="36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8"/>
      <c r="Y353" s="298"/>
    </row>
    <row r="354" spans="1:52" ht="27" customHeight="1" x14ac:dyDescent="0.25">
      <c r="A354" s="53" t="s">
        <v>485</v>
      </c>
      <c r="B354" s="53" t="s">
        <v>486</v>
      </c>
      <c r="C354" s="30">
        <v>4301051258</v>
      </c>
      <c r="D354" s="313">
        <v>4607091389685</v>
      </c>
      <c r="E354" s="314"/>
      <c r="F354" s="302">
        <v>1.3</v>
      </c>
      <c r="G354" s="31">
        <v>6</v>
      </c>
      <c r="H354" s="302">
        <v>7.8</v>
      </c>
      <c r="I354" s="302">
        <v>8.3460000000000001</v>
      </c>
      <c r="J354" s="31">
        <v>56</v>
      </c>
      <c r="K354" s="32" t="s">
        <v>122</v>
      </c>
      <c r="L354" s="31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3"/>
      <c r="S354" s="33"/>
      <c r="T354" s="34" t="s">
        <v>63</v>
      </c>
      <c r="U354" s="303">
        <v>0</v>
      </c>
      <c r="V354" s="304">
        <f>IFERROR(IF(U354="",0,CEILING((U354/$H354),1)*$H354),"")</f>
        <v>0</v>
      </c>
      <c r="W354" s="35" t="str">
        <f>IFERROR(IF(V354=0,"",ROUNDUP(V354/H354,0)*0.02175),"")</f>
        <v/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487</v>
      </c>
      <c r="B355" s="53" t="s">
        <v>488</v>
      </c>
      <c r="C355" s="30">
        <v>4301051431</v>
      </c>
      <c r="D355" s="313">
        <v>4607091389654</v>
      </c>
      <c r="E355" s="314"/>
      <c r="F355" s="302">
        <v>0.33</v>
      </c>
      <c r="G355" s="31">
        <v>6</v>
      </c>
      <c r="H355" s="302">
        <v>1.98</v>
      </c>
      <c r="I355" s="302">
        <v>2.258</v>
      </c>
      <c r="J355" s="31">
        <v>156</v>
      </c>
      <c r="K355" s="32" t="s">
        <v>122</v>
      </c>
      <c r="L355" s="31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3"/>
      <c r="S355" s="33"/>
      <c r="T355" s="34" t="s">
        <v>63</v>
      </c>
      <c r="U355" s="303">
        <v>0</v>
      </c>
      <c r="V355" s="304">
        <f>IFERROR(IF(U355="",0,CEILING((U355/$H355),1)*$H355),"")</f>
        <v>0</v>
      </c>
      <c r="W355" s="35" t="str">
        <f>IFERROR(IF(V355=0,"",ROUNDUP(V355/H355,0)*0.00753),"")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489</v>
      </c>
      <c r="B356" s="53" t="s">
        <v>490</v>
      </c>
      <c r="C356" s="30">
        <v>4301051284</v>
      </c>
      <c r="D356" s="313">
        <v>4607091384352</v>
      </c>
      <c r="E356" s="314"/>
      <c r="F356" s="302">
        <v>0.6</v>
      </c>
      <c r="G356" s="31">
        <v>4</v>
      </c>
      <c r="H356" s="302">
        <v>2.4</v>
      </c>
      <c r="I356" s="302">
        <v>2.6459999999999999</v>
      </c>
      <c r="J356" s="31">
        <v>120</v>
      </c>
      <c r="K356" s="32" t="s">
        <v>122</v>
      </c>
      <c r="L356" s="31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3"/>
      <c r="S356" s="33"/>
      <c r="T356" s="34" t="s">
        <v>63</v>
      </c>
      <c r="U356" s="303">
        <v>0</v>
      </c>
      <c r="V356" s="304">
        <f>IFERROR(IF(U356="",0,CEILING((U356/$H356),1)*$H356),"")</f>
        <v>0</v>
      </c>
      <c r="W356" s="35" t="str">
        <f>IFERROR(IF(V356=0,"",ROUNDUP(V356/H356,0)*0.00937),"")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4301051257</v>
      </c>
      <c r="D357" s="313">
        <v>4607091389661</v>
      </c>
      <c r="E357" s="314"/>
      <c r="F357" s="302">
        <v>0.55000000000000004</v>
      </c>
      <c r="G357" s="31">
        <v>4</v>
      </c>
      <c r="H357" s="302">
        <v>2.2000000000000002</v>
      </c>
      <c r="I357" s="302">
        <v>2.492</v>
      </c>
      <c r="J357" s="31">
        <v>120</v>
      </c>
      <c r="K357" s="32" t="s">
        <v>122</v>
      </c>
      <c r="L357" s="31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3"/>
      <c r="S357" s="33"/>
      <c r="T357" s="34" t="s">
        <v>63</v>
      </c>
      <c r="U357" s="303">
        <v>0</v>
      </c>
      <c r="V357" s="304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6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6" t="s">
        <v>63</v>
      </c>
      <c r="U359" s="305">
        <f>IFERROR(SUM(U354:U357),"0")</f>
        <v>0</v>
      </c>
      <c r="V359" s="305">
        <f>IFERROR(SUM(V354:V357),"0")</f>
        <v>0</v>
      </c>
      <c r="W359" s="36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8"/>
      <c r="Y360" s="298"/>
    </row>
    <row r="361" spans="1:52" ht="27" customHeight="1" x14ac:dyDescent="0.25">
      <c r="A361" s="53" t="s">
        <v>493</v>
      </c>
      <c r="B361" s="53" t="s">
        <v>494</v>
      </c>
      <c r="C361" s="30">
        <v>4301060352</v>
      </c>
      <c r="D361" s="313">
        <v>4680115881648</v>
      </c>
      <c r="E361" s="314"/>
      <c r="F361" s="302">
        <v>1</v>
      </c>
      <c r="G361" s="31">
        <v>4</v>
      </c>
      <c r="H361" s="302">
        <v>4</v>
      </c>
      <c r="I361" s="302">
        <v>4.4039999999999999</v>
      </c>
      <c r="J361" s="31">
        <v>104</v>
      </c>
      <c r="K361" s="32" t="s">
        <v>62</v>
      </c>
      <c r="L361" s="31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3"/>
      <c r="S361" s="33"/>
      <c r="T361" s="34" t="s">
        <v>63</v>
      </c>
      <c r="U361" s="303">
        <v>0</v>
      </c>
      <c r="V361" s="304">
        <f>IFERROR(IF(U361="",0,CEILING((U361/$H361),1)*$H361),"")</f>
        <v>0</v>
      </c>
      <c r="W361" s="35" t="str">
        <f>IFERROR(IF(V361=0,"",ROUNDUP(V361/H361,0)*0.01196),"")</f>
        <v/>
      </c>
      <c r="X361" s="55"/>
      <c r="Y361" s="56"/>
      <c r="AC361" s="57"/>
      <c r="AZ361" s="251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6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6" t="s">
        <v>63</v>
      </c>
      <c r="U363" s="305">
        <f>IFERROR(SUM(U361:U361),"0")</f>
        <v>0</v>
      </c>
      <c r="V363" s="305">
        <f>IFERROR(SUM(V361:V361),"0")</f>
        <v>0</v>
      </c>
      <c r="W363" s="36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8"/>
      <c r="Y364" s="298"/>
    </row>
    <row r="365" spans="1:52" ht="27" customHeight="1" x14ac:dyDescent="0.25">
      <c r="A365" s="53" t="s">
        <v>495</v>
      </c>
      <c r="B365" s="53" t="s">
        <v>496</v>
      </c>
      <c r="C365" s="30">
        <v>4301032042</v>
      </c>
      <c r="D365" s="313">
        <v>4680115883017</v>
      </c>
      <c r="E365" s="314"/>
      <c r="F365" s="302">
        <v>0.03</v>
      </c>
      <c r="G365" s="31">
        <v>20</v>
      </c>
      <c r="H365" s="302">
        <v>0.6</v>
      </c>
      <c r="I365" s="302">
        <v>0.63</v>
      </c>
      <c r="J365" s="31">
        <v>350</v>
      </c>
      <c r="K365" s="32" t="s">
        <v>497</v>
      </c>
      <c r="L365" s="31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3"/>
      <c r="S365" s="33"/>
      <c r="T365" s="34" t="s">
        <v>63</v>
      </c>
      <c r="U365" s="303">
        <v>0</v>
      </c>
      <c r="V365" s="304">
        <f>IFERROR(IF(U365="",0,CEILING((U365/$H365),1)*$H365),"")</f>
        <v>0</v>
      </c>
      <c r="W365" s="35" t="str">
        <f>IFERROR(IF(V365=0,"",ROUNDUP(V365/H365,0)*0.00349),"")</f>
        <v/>
      </c>
      <c r="X365" s="55"/>
      <c r="Y365" s="56"/>
      <c r="AC365" s="57"/>
      <c r="AZ365" s="252" t="s">
        <v>1</v>
      </c>
    </row>
    <row r="366" spans="1:52" ht="27" customHeight="1" x14ac:dyDescent="0.25">
      <c r="A366" s="53" t="s">
        <v>498</v>
      </c>
      <c r="B366" s="53" t="s">
        <v>499</v>
      </c>
      <c r="C366" s="30">
        <v>4301032043</v>
      </c>
      <c r="D366" s="313">
        <v>4680115883031</v>
      </c>
      <c r="E366" s="314"/>
      <c r="F366" s="302">
        <v>0.03</v>
      </c>
      <c r="G366" s="31">
        <v>20</v>
      </c>
      <c r="H366" s="302">
        <v>0.6</v>
      </c>
      <c r="I366" s="302">
        <v>0.63</v>
      </c>
      <c r="J366" s="31">
        <v>350</v>
      </c>
      <c r="K366" s="32" t="s">
        <v>497</v>
      </c>
      <c r="L366" s="31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3"/>
      <c r="S366" s="33"/>
      <c r="T366" s="34" t="s">
        <v>63</v>
      </c>
      <c r="U366" s="303">
        <v>0</v>
      </c>
      <c r="V366" s="304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500</v>
      </c>
      <c r="B367" s="53" t="s">
        <v>501</v>
      </c>
      <c r="C367" s="30">
        <v>4301032041</v>
      </c>
      <c r="D367" s="313">
        <v>4680115883024</v>
      </c>
      <c r="E367" s="314"/>
      <c r="F367" s="302">
        <v>0.03</v>
      </c>
      <c r="G367" s="31">
        <v>20</v>
      </c>
      <c r="H367" s="302">
        <v>0.6</v>
      </c>
      <c r="I367" s="302">
        <v>0.63</v>
      </c>
      <c r="J367" s="31">
        <v>350</v>
      </c>
      <c r="K367" s="32" t="s">
        <v>497</v>
      </c>
      <c r="L367" s="31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3"/>
      <c r="S367" s="33"/>
      <c r="T367" s="34" t="s">
        <v>63</v>
      </c>
      <c r="U367" s="303">
        <v>0</v>
      </c>
      <c r="V367" s="304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6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6" t="s">
        <v>63</v>
      </c>
      <c r="U369" s="305">
        <f>IFERROR(SUM(U365:U367),"0")</f>
        <v>0</v>
      </c>
      <c r="V369" s="305">
        <f>IFERROR(SUM(V365:V367),"0")</f>
        <v>0</v>
      </c>
      <c r="W369" s="36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8"/>
      <c r="Y370" s="298"/>
    </row>
    <row r="371" spans="1:52" ht="27" customHeight="1" x14ac:dyDescent="0.25">
      <c r="A371" s="53" t="s">
        <v>503</v>
      </c>
      <c r="B371" s="53" t="s">
        <v>504</v>
      </c>
      <c r="C371" s="30">
        <v>4301170009</v>
      </c>
      <c r="D371" s="313">
        <v>4680115882997</v>
      </c>
      <c r="E371" s="314"/>
      <c r="F371" s="302">
        <v>0.13</v>
      </c>
      <c r="G371" s="31">
        <v>10</v>
      </c>
      <c r="H371" s="302">
        <v>1.3</v>
      </c>
      <c r="I371" s="302">
        <v>1.46</v>
      </c>
      <c r="J371" s="31">
        <v>200</v>
      </c>
      <c r="K371" s="32" t="s">
        <v>497</v>
      </c>
      <c r="L371" s="31">
        <v>150</v>
      </c>
      <c r="M371" s="369" t="s">
        <v>505</v>
      </c>
      <c r="N371" s="316"/>
      <c r="O371" s="316"/>
      <c r="P371" s="316"/>
      <c r="Q371" s="314"/>
      <c r="R371" s="33"/>
      <c r="S371" s="33"/>
      <c r="T371" s="34" t="s">
        <v>63</v>
      </c>
      <c r="U371" s="303">
        <v>0</v>
      </c>
      <c r="V371" s="304">
        <f>IFERROR(IF(U371="",0,CEILING((U371/$H371),1)*$H371),"")</f>
        <v>0</v>
      </c>
      <c r="W371" s="35" t="str">
        <f>IFERROR(IF(V371=0,"",ROUNDUP(V371/H371,0)*0.00673),"")</f>
        <v/>
      </c>
      <c r="X371" s="55"/>
      <c r="Y371" s="56"/>
      <c r="AC371" s="57"/>
      <c r="AZ371" s="255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6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6" t="s">
        <v>63</v>
      </c>
      <c r="U373" s="305">
        <f>IFERROR(SUM(U371:U371),"0")</f>
        <v>0</v>
      </c>
      <c r="V373" s="305">
        <f>IFERROR(SUM(V371:V371),"0")</f>
        <v>0</v>
      </c>
      <c r="W373" s="36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7"/>
      <c r="Y374" s="297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8"/>
      <c r="Y375" s="298"/>
    </row>
    <row r="376" spans="1:52" ht="27" customHeight="1" x14ac:dyDescent="0.25">
      <c r="A376" s="53" t="s">
        <v>507</v>
      </c>
      <c r="B376" s="53" t="s">
        <v>508</v>
      </c>
      <c r="C376" s="30">
        <v>4301020196</v>
      </c>
      <c r="D376" s="313">
        <v>4607091389388</v>
      </c>
      <c r="E376" s="314"/>
      <c r="F376" s="302">
        <v>1.3</v>
      </c>
      <c r="G376" s="31">
        <v>4</v>
      </c>
      <c r="H376" s="302">
        <v>5.2</v>
      </c>
      <c r="I376" s="302">
        <v>5.6079999999999997</v>
      </c>
      <c r="J376" s="31">
        <v>104</v>
      </c>
      <c r="K376" s="32" t="s">
        <v>122</v>
      </c>
      <c r="L376" s="31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3"/>
      <c r="S376" s="33"/>
      <c r="T376" s="34" t="s">
        <v>63</v>
      </c>
      <c r="U376" s="303">
        <v>0</v>
      </c>
      <c r="V376" s="304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  <c r="AC376" s="57"/>
      <c r="AZ376" s="256" t="s">
        <v>1</v>
      </c>
    </row>
    <row r="377" spans="1:52" ht="27" customHeight="1" x14ac:dyDescent="0.25">
      <c r="A377" s="53" t="s">
        <v>509</v>
      </c>
      <c r="B377" s="53" t="s">
        <v>510</v>
      </c>
      <c r="C377" s="30">
        <v>4301020185</v>
      </c>
      <c r="D377" s="313">
        <v>4607091389364</v>
      </c>
      <c r="E377" s="314"/>
      <c r="F377" s="302">
        <v>0.42</v>
      </c>
      <c r="G377" s="31">
        <v>6</v>
      </c>
      <c r="H377" s="302">
        <v>2.52</v>
      </c>
      <c r="I377" s="302">
        <v>2.75</v>
      </c>
      <c r="J377" s="31">
        <v>156</v>
      </c>
      <c r="K377" s="32" t="s">
        <v>122</v>
      </c>
      <c r="L377" s="31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3"/>
      <c r="S377" s="33"/>
      <c r="T377" s="34" t="s">
        <v>63</v>
      </c>
      <c r="U377" s="303">
        <v>0</v>
      </c>
      <c r="V377" s="304">
        <f>IFERROR(IF(U377="",0,CEILING((U377/$H377),1)*$H377),"")</f>
        <v>0</v>
      </c>
      <c r="W377" s="35" t="str">
        <f>IFERROR(IF(V377=0,"",ROUNDUP(V377/H377,0)*0.00753),"")</f>
        <v/>
      </c>
      <c r="X377" s="55"/>
      <c r="Y377" s="56"/>
      <c r="AC377" s="57"/>
      <c r="AZ377" s="257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6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6" t="s">
        <v>63</v>
      </c>
      <c r="U379" s="305">
        <f>IFERROR(SUM(U376:U377),"0")</f>
        <v>0</v>
      </c>
      <c r="V379" s="305">
        <f>IFERROR(SUM(V376:V377),"0")</f>
        <v>0</v>
      </c>
      <c r="W379" s="36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8"/>
      <c r="Y380" s="298"/>
    </row>
    <row r="381" spans="1:52" ht="27" customHeight="1" x14ac:dyDescent="0.25">
      <c r="A381" s="53" t="s">
        <v>511</v>
      </c>
      <c r="B381" s="53" t="s">
        <v>512</v>
      </c>
      <c r="C381" s="30">
        <v>4301031212</v>
      </c>
      <c r="D381" s="313">
        <v>4607091389739</v>
      </c>
      <c r="E381" s="314"/>
      <c r="F381" s="302">
        <v>0.7</v>
      </c>
      <c r="G381" s="31">
        <v>6</v>
      </c>
      <c r="H381" s="302">
        <v>4.2</v>
      </c>
      <c r="I381" s="302">
        <v>4.43</v>
      </c>
      <c r="J381" s="31">
        <v>156</v>
      </c>
      <c r="K381" s="32" t="s">
        <v>96</v>
      </c>
      <c r="L381" s="31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3"/>
      <c r="S381" s="33"/>
      <c r="T381" s="34" t="s">
        <v>63</v>
      </c>
      <c r="U381" s="303">
        <v>0</v>
      </c>
      <c r="V381" s="304">
        <f t="shared" ref="V381:V387" si="17"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ht="27" customHeight="1" x14ac:dyDescent="0.25">
      <c r="A382" s="53" t="s">
        <v>513</v>
      </c>
      <c r="B382" s="53" t="s">
        <v>514</v>
      </c>
      <c r="C382" s="30">
        <v>4301031247</v>
      </c>
      <c r="D382" s="313">
        <v>4680115883048</v>
      </c>
      <c r="E382" s="314"/>
      <c r="F382" s="302">
        <v>1</v>
      </c>
      <c r="G382" s="31">
        <v>4</v>
      </c>
      <c r="H382" s="302">
        <v>4</v>
      </c>
      <c r="I382" s="302">
        <v>4.21</v>
      </c>
      <c r="J382" s="31">
        <v>120</v>
      </c>
      <c r="K382" s="32" t="s">
        <v>62</v>
      </c>
      <c r="L382" s="31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3"/>
      <c r="S382" s="33"/>
      <c r="T382" s="34" t="s">
        <v>63</v>
      </c>
      <c r="U382" s="303">
        <v>0</v>
      </c>
      <c r="V382" s="304">
        <f t="shared" si="17"/>
        <v>0</v>
      </c>
      <c r="W382" s="35" t="str">
        <f>IFERROR(IF(V382=0,"",ROUNDUP(V382/H382,0)*0.00937),"")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515</v>
      </c>
      <c r="B383" s="53" t="s">
        <v>516</v>
      </c>
      <c r="C383" s="30">
        <v>4301031176</v>
      </c>
      <c r="D383" s="313">
        <v>4607091389425</v>
      </c>
      <c r="E383" s="314"/>
      <c r="F383" s="302">
        <v>0.35</v>
      </c>
      <c r="G383" s="31">
        <v>6</v>
      </c>
      <c r="H383" s="302">
        <v>2.1</v>
      </c>
      <c r="I383" s="302">
        <v>2.23</v>
      </c>
      <c r="J383" s="31">
        <v>234</v>
      </c>
      <c r="K383" s="32" t="s">
        <v>62</v>
      </c>
      <c r="L383" s="31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3"/>
      <c r="S383" s="33"/>
      <c r="T383" s="34" t="s">
        <v>63</v>
      </c>
      <c r="U383" s="303">
        <v>0</v>
      </c>
      <c r="V383" s="304">
        <f t="shared" si="17"/>
        <v>0</v>
      </c>
      <c r="W383" s="35" t="str">
        <f>IFERROR(IF(V383=0,"",ROUNDUP(V383/H383,0)*0.00502),"")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4301031215</v>
      </c>
      <c r="D384" s="313">
        <v>4680115882911</v>
      </c>
      <c r="E384" s="314"/>
      <c r="F384" s="302">
        <v>0.4</v>
      </c>
      <c r="G384" s="31">
        <v>6</v>
      </c>
      <c r="H384" s="302">
        <v>2.4</v>
      </c>
      <c r="I384" s="302">
        <v>2.5299999999999998</v>
      </c>
      <c r="J384" s="31">
        <v>234</v>
      </c>
      <c r="K384" s="32" t="s">
        <v>62</v>
      </c>
      <c r="L384" s="31">
        <v>40</v>
      </c>
      <c r="M384" s="362" t="s">
        <v>519</v>
      </c>
      <c r="N384" s="316"/>
      <c r="O384" s="316"/>
      <c r="P384" s="316"/>
      <c r="Q384" s="314"/>
      <c r="R384" s="33"/>
      <c r="S384" s="33"/>
      <c r="T384" s="34" t="s">
        <v>63</v>
      </c>
      <c r="U384" s="303">
        <v>0</v>
      </c>
      <c r="V384" s="304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520</v>
      </c>
      <c r="B385" s="53" t="s">
        <v>521</v>
      </c>
      <c r="C385" s="30">
        <v>4301031167</v>
      </c>
      <c r="D385" s="313">
        <v>4680115880771</v>
      </c>
      <c r="E385" s="314"/>
      <c r="F385" s="302">
        <v>0.28000000000000003</v>
      </c>
      <c r="G385" s="31">
        <v>6</v>
      </c>
      <c r="H385" s="302">
        <v>1.68</v>
      </c>
      <c r="I385" s="302">
        <v>1.81</v>
      </c>
      <c r="J385" s="31">
        <v>234</v>
      </c>
      <c r="K385" s="32" t="s">
        <v>62</v>
      </c>
      <c r="L385" s="31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3"/>
      <c r="S385" s="33"/>
      <c r="T385" s="34" t="s">
        <v>63</v>
      </c>
      <c r="U385" s="303">
        <v>0</v>
      </c>
      <c r="V385" s="304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522</v>
      </c>
      <c r="B386" s="53" t="s">
        <v>523</v>
      </c>
      <c r="C386" s="30">
        <v>4301031173</v>
      </c>
      <c r="D386" s="313">
        <v>4607091389500</v>
      </c>
      <c r="E386" s="314"/>
      <c r="F386" s="302">
        <v>0.35</v>
      </c>
      <c r="G386" s="31">
        <v>6</v>
      </c>
      <c r="H386" s="302">
        <v>2.1</v>
      </c>
      <c r="I386" s="302">
        <v>2.23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3"/>
      <c r="S386" s="33"/>
      <c r="T386" s="34" t="s">
        <v>63</v>
      </c>
      <c r="U386" s="303">
        <v>0</v>
      </c>
      <c r="V386" s="304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4301031103</v>
      </c>
      <c r="D387" s="313">
        <v>4680115881983</v>
      </c>
      <c r="E387" s="314"/>
      <c r="F387" s="302">
        <v>0.28000000000000003</v>
      </c>
      <c r="G387" s="31">
        <v>4</v>
      </c>
      <c r="H387" s="302">
        <v>1.1200000000000001</v>
      </c>
      <c r="I387" s="302">
        <v>1.252</v>
      </c>
      <c r="J387" s="31">
        <v>234</v>
      </c>
      <c r="K387" s="32" t="s">
        <v>62</v>
      </c>
      <c r="L387" s="31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3"/>
      <c r="S387" s="33"/>
      <c r="T387" s="34" t="s">
        <v>63</v>
      </c>
      <c r="U387" s="303">
        <v>0</v>
      </c>
      <c r="V387" s="304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6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6" t="s">
        <v>63</v>
      </c>
      <c r="U389" s="305">
        <f>IFERROR(SUM(U381:U387),"0")</f>
        <v>0</v>
      </c>
      <c r="V389" s="305">
        <f>IFERROR(SUM(V381:V387),"0")</f>
        <v>0</v>
      </c>
      <c r="W389" s="36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8"/>
      <c r="Y390" s="298"/>
    </row>
    <row r="391" spans="1:52" ht="27" customHeight="1" x14ac:dyDescent="0.25">
      <c r="A391" s="53" t="s">
        <v>526</v>
      </c>
      <c r="B391" s="53" t="s">
        <v>527</v>
      </c>
      <c r="C391" s="30">
        <v>4301032044</v>
      </c>
      <c r="D391" s="313">
        <v>4680115883000</v>
      </c>
      <c r="E391" s="314"/>
      <c r="F391" s="302">
        <v>0.03</v>
      </c>
      <c r="G391" s="31">
        <v>20</v>
      </c>
      <c r="H391" s="302">
        <v>0.6</v>
      </c>
      <c r="I391" s="302">
        <v>0.63</v>
      </c>
      <c r="J391" s="31">
        <v>350</v>
      </c>
      <c r="K391" s="32" t="s">
        <v>497</v>
      </c>
      <c r="L391" s="31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3"/>
      <c r="S391" s="33"/>
      <c r="T391" s="34" t="s">
        <v>63</v>
      </c>
      <c r="U391" s="303">
        <v>0</v>
      </c>
      <c r="V391" s="304">
        <f>IFERROR(IF(U391="",0,CEILING((U391/$H391),1)*$H391),"")</f>
        <v>0</v>
      </c>
      <c r="W391" s="35" t="str">
        <f>IFERROR(IF(V391=0,"",ROUNDUP(V391/H391,0)*0.00349),"")</f>
        <v/>
      </c>
      <c r="X391" s="55"/>
      <c r="Y391" s="56"/>
      <c r="AC391" s="57"/>
      <c r="AZ391" s="265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6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6" t="s">
        <v>63</v>
      </c>
      <c r="U393" s="305">
        <f>IFERROR(SUM(U391:U391),"0")</f>
        <v>0</v>
      </c>
      <c r="V393" s="305">
        <f>IFERROR(SUM(V391:V391),"0")</f>
        <v>0</v>
      </c>
      <c r="W393" s="36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8"/>
      <c r="Y394" s="298"/>
    </row>
    <row r="395" spans="1:52" ht="27" customHeight="1" x14ac:dyDescent="0.25">
      <c r="A395" s="53" t="s">
        <v>528</v>
      </c>
      <c r="B395" s="53" t="s">
        <v>529</v>
      </c>
      <c r="C395" s="30">
        <v>4301170008</v>
      </c>
      <c r="D395" s="313">
        <v>4680115882980</v>
      </c>
      <c r="E395" s="314"/>
      <c r="F395" s="302">
        <v>0.13</v>
      </c>
      <c r="G395" s="31">
        <v>10</v>
      </c>
      <c r="H395" s="302">
        <v>1.3</v>
      </c>
      <c r="I395" s="302">
        <v>1.46</v>
      </c>
      <c r="J395" s="31">
        <v>200</v>
      </c>
      <c r="K395" s="32" t="s">
        <v>497</v>
      </c>
      <c r="L395" s="31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3"/>
      <c r="S395" s="33"/>
      <c r="T395" s="34" t="s">
        <v>63</v>
      </c>
      <c r="U395" s="303">
        <v>0</v>
      </c>
      <c r="V395" s="304">
        <f>IFERROR(IF(U395="",0,CEILING((U395/$H395),1)*$H395),"")</f>
        <v>0</v>
      </c>
      <c r="W395" s="35" t="str">
        <f>IFERROR(IF(V395=0,"",ROUNDUP(V395/H395,0)*0.00673),"")</f>
        <v/>
      </c>
      <c r="X395" s="55"/>
      <c r="Y395" s="56"/>
      <c r="AC395" s="57"/>
      <c r="AZ395" s="266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6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6" t="s">
        <v>63</v>
      </c>
      <c r="U397" s="305">
        <f>IFERROR(SUM(U395:U395),"0")</f>
        <v>0</v>
      </c>
      <c r="V397" s="305">
        <f>IFERROR(SUM(V395:V395),"0")</f>
        <v>0</v>
      </c>
      <c r="W397" s="36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7"/>
      <c r="Y398" s="47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7"/>
      <c r="Y399" s="297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8"/>
      <c r="Y400" s="298"/>
    </row>
    <row r="401" spans="1:52" ht="27" customHeight="1" x14ac:dyDescent="0.25">
      <c r="A401" s="53" t="s">
        <v>531</v>
      </c>
      <c r="B401" s="53" t="s">
        <v>532</v>
      </c>
      <c r="C401" s="30">
        <v>4301011371</v>
      </c>
      <c r="D401" s="313">
        <v>4607091389067</v>
      </c>
      <c r="E401" s="314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2" t="s">
        <v>122</v>
      </c>
      <c r="L401" s="31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3"/>
      <c r="S401" s="33"/>
      <c r="T401" s="34" t="s">
        <v>63</v>
      </c>
      <c r="U401" s="303">
        <v>150</v>
      </c>
      <c r="V401" s="304">
        <f t="shared" ref="V401:V409" si="18">IFERROR(IF(U401="",0,CEILING((U401/$H401),1)*$H401),"")</f>
        <v>153.12</v>
      </c>
      <c r="W401" s="35">
        <f>IFERROR(IF(V401=0,"",ROUNDUP(V401/H401,0)*0.01196),"")</f>
        <v>0.34683999999999998</v>
      </c>
      <c r="X401" s="55"/>
      <c r="Y401" s="56"/>
      <c r="AC401" s="57"/>
      <c r="AZ401" s="267" t="s">
        <v>1</v>
      </c>
    </row>
    <row r="402" spans="1:52" ht="27" customHeight="1" x14ac:dyDescent="0.25">
      <c r="A402" s="53" t="s">
        <v>533</v>
      </c>
      <c r="B402" s="53" t="s">
        <v>534</v>
      </c>
      <c r="C402" s="30">
        <v>4301011363</v>
      </c>
      <c r="D402" s="313">
        <v>4607091383522</v>
      </c>
      <c r="E402" s="314"/>
      <c r="F402" s="302">
        <v>0.88</v>
      </c>
      <c r="G402" s="31">
        <v>6</v>
      </c>
      <c r="H402" s="302">
        <v>5.28</v>
      </c>
      <c r="I402" s="302">
        <v>5.64</v>
      </c>
      <c r="J402" s="31">
        <v>104</v>
      </c>
      <c r="K402" s="32" t="s">
        <v>96</v>
      </c>
      <c r="L402" s="31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3"/>
      <c r="S402" s="33"/>
      <c r="T402" s="34" t="s">
        <v>63</v>
      </c>
      <c r="U402" s="303">
        <v>1500</v>
      </c>
      <c r="V402" s="304">
        <f t="shared" si="18"/>
        <v>1504.8000000000002</v>
      </c>
      <c r="W402" s="35">
        <f>IFERROR(IF(V402=0,"",ROUNDUP(V402/H402,0)*0.01196),"")</f>
        <v>3.4085999999999999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535</v>
      </c>
      <c r="B403" s="53" t="s">
        <v>536</v>
      </c>
      <c r="C403" s="30">
        <v>4301011431</v>
      </c>
      <c r="D403" s="313">
        <v>4607091384437</v>
      </c>
      <c r="E403" s="314"/>
      <c r="F403" s="302">
        <v>0.88</v>
      </c>
      <c r="G403" s="31">
        <v>6</v>
      </c>
      <c r="H403" s="302">
        <v>5.28</v>
      </c>
      <c r="I403" s="302">
        <v>5.64</v>
      </c>
      <c r="J403" s="31">
        <v>104</v>
      </c>
      <c r="K403" s="32" t="s">
        <v>96</v>
      </c>
      <c r="L403" s="31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3"/>
      <c r="S403" s="33"/>
      <c r="T403" s="34" t="s">
        <v>63</v>
      </c>
      <c r="U403" s="303">
        <v>350</v>
      </c>
      <c r="V403" s="304">
        <f t="shared" si="18"/>
        <v>353.76</v>
      </c>
      <c r="W403" s="35">
        <f>IFERROR(IF(V403=0,"",ROUNDUP(V403/H403,0)*0.01196),"")</f>
        <v>0.80132000000000003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4301011365</v>
      </c>
      <c r="D404" s="313">
        <v>4607091389104</v>
      </c>
      <c r="E404" s="314"/>
      <c r="F404" s="302">
        <v>0.88</v>
      </c>
      <c r="G404" s="31">
        <v>6</v>
      </c>
      <c r="H404" s="302">
        <v>5.28</v>
      </c>
      <c r="I404" s="302">
        <v>5.64</v>
      </c>
      <c r="J404" s="31">
        <v>104</v>
      </c>
      <c r="K404" s="32" t="s">
        <v>96</v>
      </c>
      <c r="L404" s="31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3"/>
      <c r="S404" s="33"/>
      <c r="T404" s="34" t="s">
        <v>63</v>
      </c>
      <c r="U404" s="303">
        <v>1000</v>
      </c>
      <c r="V404" s="304">
        <f t="shared" si="18"/>
        <v>1003.2</v>
      </c>
      <c r="W404" s="35">
        <f>IFERROR(IF(V404=0,"",ROUNDUP(V404/H404,0)*0.01196),"")</f>
        <v>2.2724000000000002</v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4301011367</v>
      </c>
      <c r="D405" s="313">
        <v>4680115880603</v>
      </c>
      <c r="E405" s="314"/>
      <c r="F405" s="302">
        <v>0.6</v>
      </c>
      <c r="G405" s="31">
        <v>6</v>
      </c>
      <c r="H405" s="302">
        <v>3.6</v>
      </c>
      <c r="I405" s="302">
        <v>3.84</v>
      </c>
      <c r="J405" s="31">
        <v>120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3"/>
      <c r="S405" s="33"/>
      <c r="T405" s="34" t="s">
        <v>63</v>
      </c>
      <c r="U405" s="303">
        <v>0</v>
      </c>
      <c r="V405" s="304">
        <f t="shared" si="18"/>
        <v>0</v>
      </c>
      <c r="W405" s="35" t="str">
        <f>IFERROR(IF(V405=0,"",ROUNDUP(V405/H405,0)*0.00937),"")</f>
        <v/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4301011168</v>
      </c>
      <c r="D406" s="313">
        <v>4607091389999</v>
      </c>
      <c r="E406" s="314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2" t="s">
        <v>96</v>
      </c>
      <c r="L406" s="31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3"/>
      <c r="S406" s="33"/>
      <c r="T406" s="34" t="s">
        <v>63</v>
      </c>
      <c r="U406" s="303">
        <v>0</v>
      </c>
      <c r="V406" s="304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4301011372</v>
      </c>
      <c r="D407" s="313">
        <v>4680115882782</v>
      </c>
      <c r="E407" s="314"/>
      <c r="F407" s="302">
        <v>0.6</v>
      </c>
      <c r="G407" s="31">
        <v>6</v>
      </c>
      <c r="H407" s="302">
        <v>3.6</v>
      </c>
      <c r="I407" s="302">
        <v>3.84</v>
      </c>
      <c r="J407" s="31">
        <v>120</v>
      </c>
      <c r="K407" s="32" t="s">
        <v>96</v>
      </c>
      <c r="L407" s="31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3"/>
      <c r="S407" s="33"/>
      <c r="T407" s="34" t="s">
        <v>63</v>
      </c>
      <c r="U407" s="303">
        <v>0</v>
      </c>
      <c r="V407" s="304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4301011190</v>
      </c>
      <c r="D408" s="313">
        <v>4607091389098</v>
      </c>
      <c r="E408" s="314"/>
      <c r="F408" s="302">
        <v>0.4</v>
      </c>
      <c r="G408" s="31">
        <v>6</v>
      </c>
      <c r="H408" s="302">
        <v>2.4</v>
      </c>
      <c r="I408" s="302">
        <v>2.6</v>
      </c>
      <c r="J408" s="31">
        <v>156</v>
      </c>
      <c r="K408" s="32" t="s">
        <v>122</v>
      </c>
      <c r="L408" s="31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3"/>
      <c r="S408" s="33"/>
      <c r="T408" s="34" t="s">
        <v>63</v>
      </c>
      <c r="U408" s="303">
        <v>0</v>
      </c>
      <c r="V408" s="304">
        <f t="shared" si="18"/>
        <v>0</v>
      </c>
      <c r="W408" s="35" t="str">
        <f>IFERROR(IF(V408=0,"",ROUNDUP(V408/H408,0)*0.00753),"")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4301011366</v>
      </c>
      <c r="D409" s="313">
        <v>4607091389982</v>
      </c>
      <c r="E409" s="314"/>
      <c r="F409" s="302">
        <v>0.6</v>
      </c>
      <c r="G409" s="31">
        <v>6</v>
      </c>
      <c r="H409" s="302">
        <v>3.6</v>
      </c>
      <c r="I409" s="302">
        <v>3.84</v>
      </c>
      <c r="J409" s="31">
        <v>120</v>
      </c>
      <c r="K409" s="32" t="s">
        <v>96</v>
      </c>
      <c r="L409" s="31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3"/>
      <c r="S409" s="33"/>
      <c r="T409" s="34" t="s">
        <v>63</v>
      </c>
      <c r="U409" s="303">
        <v>0</v>
      </c>
      <c r="V409" s="304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6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568.18181818181813</v>
      </c>
      <c r="V410" s="305">
        <f>IFERROR(V401/H401,"0")+IFERROR(V402/H402,"0")+IFERROR(V403/H403,"0")+IFERROR(V404/H404,"0")+IFERROR(V405/H405,"0")+IFERROR(V406/H406,"0")+IFERROR(V407/H407,"0")+IFERROR(V408/H408,"0")+IFERROR(V409/H409,"0")</f>
        <v>571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6.8291599999999999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6" t="s">
        <v>63</v>
      </c>
      <c r="U411" s="305">
        <f>IFERROR(SUM(U401:U409),"0")</f>
        <v>3000</v>
      </c>
      <c r="V411" s="305">
        <f>IFERROR(SUM(V401:V409),"0")</f>
        <v>3014.88</v>
      </c>
      <c r="W411" s="36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8"/>
      <c r="Y412" s="298"/>
    </row>
    <row r="413" spans="1:52" ht="16.5" customHeight="1" x14ac:dyDescent="0.25">
      <c r="A413" s="53" t="s">
        <v>549</v>
      </c>
      <c r="B413" s="53" t="s">
        <v>550</v>
      </c>
      <c r="C413" s="30">
        <v>4301020222</v>
      </c>
      <c r="D413" s="313">
        <v>4607091388930</v>
      </c>
      <c r="E413" s="314"/>
      <c r="F413" s="302">
        <v>0.88</v>
      </c>
      <c r="G413" s="31">
        <v>6</v>
      </c>
      <c r="H413" s="302">
        <v>5.28</v>
      </c>
      <c r="I413" s="302">
        <v>5.64</v>
      </c>
      <c r="J413" s="31">
        <v>104</v>
      </c>
      <c r="K413" s="32" t="s">
        <v>96</v>
      </c>
      <c r="L413" s="31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3"/>
      <c r="S413" s="33"/>
      <c r="T413" s="34" t="s">
        <v>63</v>
      </c>
      <c r="U413" s="303">
        <v>0</v>
      </c>
      <c r="V413" s="304">
        <f>IFERROR(IF(U413="",0,CEILING((U413/$H413),1)*$H413),"")</f>
        <v>0</v>
      </c>
      <c r="W413" s="35" t="str">
        <f>IFERROR(IF(V413=0,"",ROUNDUP(V413/H413,0)*0.01196),"")</f>
        <v/>
      </c>
      <c r="X413" s="55"/>
      <c r="Y413" s="56"/>
      <c r="AC413" s="57"/>
      <c r="AZ413" s="276" t="s">
        <v>1</v>
      </c>
    </row>
    <row r="414" spans="1:52" ht="16.5" customHeight="1" x14ac:dyDescent="0.25">
      <c r="A414" s="53" t="s">
        <v>551</v>
      </c>
      <c r="B414" s="53" t="s">
        <v>552</v>
      </c>
      <c r="C414" s="30">
        <v>4301020206</v>
      </c>
      <c r="D414" s="313">
        <v>4680115880054</v>
      </c>
      <c r="E414" s="314"/>
      <c r="F414" s="302">
        <v>0.6</v>
      </c>
      <c r="G414" s="31">
        <v>6</v>
      </c>
      <c r="H414" s="302">
        <v>3.6</v>
      </c>
      <c r="I414" s="302">
        <v>3.84</v>
      </c>
      <c r="J414" s="31">
        <v>120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3"/>
      <c r="S414" s="33"/>
      <c r="T414" s="34" t="s">
        <v>63</v>
      </c>
      <c r="U414" s="303">
        <v>0</v>
      </c>
      <c r="V414" s="304">
        <f>IFERROR(IF(U414="",0,CEILING((U414/$H414),1)*$H414),"")</f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6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6" t="s">
        <v>63</v>
      </c>
      <c r="U416" s="305">
        <f>IFERROR(SUM(U413:U414),"0")</f>
        <v>0</v>
      </c>
      <c r="V416" s="305">
        <f>IFERROR(SUM(V413:V414),"0")</f>
        <v>0</v>
      </c>
      <c r="W416" s="36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8"/>
      <c r="Y417" s="298"/>
    </row>
    <row r="418" spans="1:52" ht="27" customHeight="1" x14ac:dyDescent="0.25">
      <c r="A418" s="53" t="s">
        <v>553</v>
      </c>
      <c r="B418" s="53" t="s">
        <v>554</v>
      </c>
      <c r="C418" s="30">
        <v>4301031252</v>
      </c>
      <c r="D418" s="313">
        <v>4680115883116</v>
      </c>
      <c r="E418" s="314"/>
      <c r="F418" s="302">
        <v>0.88</v>
      </c>
      <c r="G418" s="31">
        <v>6</v>
      </c>
      <c r="H418" s="302">
        <v>5.28</v>
      </c>
      <c r="I418" s="302">
        <v>5.64</v>
      </c>
      <c r="J418" s="31">
        <v>104</v>
      </c>
      <c r="K418" s="32" t="s">
        <v>96</v>
      </c>
      <c r="L418" s="31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3"/>
      <c r="S418" s="33"/>
      <c r="T418" s="34" t="s">
        <v>63</v>
      </c>
      <c r="U418" s="303">
        <v>500</v>
      </c>
      <c r="V418" s="304">
        <f t="shared" ref="V418:V423" si="19">IFERROR(IF(U418="",0,CEILING((U418/$H418),1)*$H418),"")</f>
        <v>501.6</v>
      </c>
      <c r="W418" s="35">
        <f>IFERROR(IF(V418=0,"",ROUNDUP(V418/H418,0)*0.01196),"")</f>
        <v>1.1362000000000001</v>
      </c>
      <c r="X418" s="55"/>
      <c r="Y418" s="56"/>
      <c r="AC418" s="57"/>
      <c r="AZ418" s="278" t="s">
        <v>1</v>
      </c>
    </row>
    <row r="419" spans="1:52" ht="27" customHeight="1" x14ac:dyDescent="0.25">
      <c r="A419" s="53" t="s">
        <v>555</v>
      </c>
      <c r="B419" s="53" t="s">
        <v>556</v>
      </c>
      <c r="C419" s="30">
        <v>4301031248</v>
      </c>
      <c r="D419" s="313">
        <v>4680115883093</v>
      </c>
      <c r="E419" s="314"/>
      <c r="F419" s="302">
        <v>0.88</v>
      </c>
      <c r="G419" s="31">
        <v>6</v>
      </c>
      <c r="H419" s="302">
        <v>5.28</v>
      </c>
      <c r="I419" s="302">
        <v>5.64</v>
      </c>
      <c r="J419" s="31">
        <v>104</v>
      </c>
      <c r="K419" s="32" t="s">
        <v>62</v>
      </c>
      <c r="L419" s="31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3"/>
      <c r="S419" s="33"/>
      <c r="T419" s="34" t="s">
        <v>63</v>
      </c>
      <c r="U419" s="303">
        <v>900</v>
      </c>
      <c r="V419" s="304">
        <f t="shared" si="19"/>
        <v>902.88</v>
      </c>
      <c r="W419" s="35">
        <f>IFERROR(IF(V419=0,"",ROUNDUP(V419/H419,0)*0.01196),"")</f>
        <v>2.0451600000000001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557</v>
      </c>
      <c r="B420" s="53" t="s">
        <v>558</v>
      </c>
      <c r="C420" s="30">
        <v>4301031250</v>
      </c>
      <c r="D420" s="313">
        <v>4680115883109</v>
      </c>
      <c r="E420" s="314"/>
      <c r="F420" s="302">
        <v>0.88</v>
      </c>
      <c r="G420" s="31">
        <v>6</v>
      </c>
      <c r="H420" s="302">
        <v>5.28</v>
      </c>
      <c r="I420" s="302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3"/>
      <c r="S420" s="33"/>
      <c r="T420" s="34" t="s">
        <v>63</v>
      </c>
      <c r="U420" s="303">
        <v>1200</v>
      </c>
      <c r="V420" s="304">
        <f t="shared" si="19"/>
        <v>1203.8400000000001</v>
      </c>
      <c r="W420" s="35">
        <f>IFERROR(IF(V420=0,"",ROUNDUP(V420/H420,0)*0.01196),"")</f>
        <v>2.72688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4301031249</v>
      </c>
      <c r="D421" s="313">
        <v>4680115882072</v>
      </c>
      <c r="E421" s="314"/>
      <c r="F421" s="302">
        <v>0.6</v>
      </c>
      <c r="G421" s="31">
        <v>6</v>
      </c>
      <c r="H421" s="302">
        <v>3.6</v>
      </c>
      <c r="I421" s="302">
        <v>3.84</v>
      </c>
      <c r="J421" s="31">
        <v>120</v>
      </c>
      <c r="K421" s="32" t="s">
        <v>96</v>
      </c>
      <c r="L421" s="31">
        <v>60</v>
      </c>
      <c r="M421" s="346" t="s">
        <v>561</v>
      </c>
      <c r="N421" s="316"/>
      <c r="O421" s="316"/>
      <c r="P421" s="316"/>
      <c r="Q421" s="314"/>
      <c r="R421" s="33"/>
      <c r="S421" s="33"/>
      <c r="T421" s="34" t="s">
        <v>63</v>
      </c>
      <c r="U421" s="303">
        <v>0</v>
      </c>
      <c r="V421" s="304">
        <f t="shared" si="19"/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562</v>
      </c>
      <c r="B422" s="53" t="s">
        <v>563</v>
      </c>
      <c r="C422" s="30">
        <v>4301031251</v>
      </c>
      <c r="D422" s="313">
        <v>4680115882102</v>
      </c>
      <c r="E422" s="314"/>
      <c r="F422" s="302">
        <v>0.6</v>
      </c>
      <c r="G422" s="31">
        <v>6</v>
      </c>
      <c r="H422" s="302">
        <v>3.6</v>
      </c>
      <c r="I422" s="302">
        <v>3.81</v>
      </c>
      <c r="J422" s="31">
        <v>120</v>
      </c>
      <c r="K422" s="32" t="s">
        <v>62</v>
      </c>
      <c r="L422" s="31">
        <v>60</v>
      </c>
      <c r="M422" s="347" t="s">
        <v>564</v>
      </c>
      <c r="N422" s="316"/>
      <c r="O422" s="316"/>
      <c r="P422" s="316"/>
      <c r="Q422" s="314"/>
      <c r="R422" s="33"/>
      <c r="S422" s="33"/>
      <c r="T422" s="34" t="s">
        <v>63</v>
      </c>
      <c r="U422" s="303">
        <v>0</v>
      </c>
      <c r="V422" s="304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565</v>
      </c>
      <c r="B423" s="53" t="s">
        <v>566</v>
      </c>
      <c r="C423" s="30">
        <v>4301031253</v>
      </c>
      <c r="D423" s="313">
        <v>4680115882096</v>
      </c>
      <c r="E423" s="314"/>
      <c r="F423" s="302">
        <v>0.6</v>
      </c>
      <c r="G423" s="31">
        <v>6</v>
      </c>
      <c r="H423" s="302">
        <v>3.6</v>
      </c>
      <c r="I423" s="302">
        <v>3.81</v>
      </c>
      <c r="J423" s="31">
        <v>120</v>
      </c>
      <c r="K423" s="32" t="s">
        <v>62</v>
      </c>
      <c r="L423" s="31">
        <v>60</v>
      </c>
      <c r="M423" s="340" t="s">
        <v>567</v>
      </c>
      <c r="N423" s="316"/>
      <c r="O423" s="316"/>
      <c r="P423" s="316"/>
      <c r="Q423" s="314"/>
      <c r="R423" s="33"/>
      <c r="S423" s="33"/>
      <c r="T423" s="34" t="s">
        <v>63</v>
      </c>
      <c r="U423" s="303">
        <v>0</v>
      </c>
      <c r="V423" s="304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6" t="s">
        <v>65</v>
      </c>
      <c r="U424" s="305">
        <f>IFERROR(U418/H418,"0")+IFERROR(U419/H419,"0")+IFERROR(U420/H420,"0")+IFERROR(U421/H421,"0")+IFERROR(U422/H422,"0")+IFERROR(U423/H423,"0")</f>
        <v>492.42424242424238</v>
      </c>
      <c r="V424" s="305">
        <f>IFERROR(V418/H418,"0")+IFERROR(V419/H419,"0")+IFERROR(V420/H420,"0")+IFERROR(V421/H421,"0")+IFERROR(V422/H422,"0")+IFERROR(V423/H423,"0")</f>
        <v>494</v>
      </c>
      <c r="W424" s="305">
        <f>IFERROR(IF(W418="",0,W418),"0")+IFERROR(IF(W419="",0,W419),"0")+IFERROR(IF(W420="",0,W420),"0")+IFERROR(IF(W421="",0,W421),"0")+IFERROR(IF(W422="",0,W422),"0")+IFERROR(IF(W423="",0,W423),"0")</f>
        <v>5.9082400000000002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6" t="s">
        <v>63</v>
      </c>
      <c r="U425" s="305">
        <f>IFERROR(SUM(U418:U423),"0")</f>
        <v>2600</v>
      </c>
      <c r="V425" s="305">
        <f>IFERROR(SUM(V418:V423),"0")</f>
        <v>2608.3200000000002</v>
      </c>
      <c r="W425" s="36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8"/>
      <c r="Y426" s="298"/>
    </row>
    <row r="427" spans="1:52" ht="16.5" customHeight="1" x14ac:dyDescent="0.25">
      <c r="A427" s="53" t="s">
        <v>568</v>
      </c>
      <c r="B427" s="53" t="s">
        <v>569</v>
      </c>
      <c r="C427" s="30">
        <v>4301051230</v>
      </c>
      <c r="D427" s="313">
        <v>4607091383409</v>
      </c>
      <c r="E427" s="314"/>
      <c r="F427" s="302">
        <v>1.3</v>
      </c>
      <c r="G427" s="31">
        <v>6</v>
      </c>
      <c r="H427" s="302">
        <v>7.8</v>
      </c>
      <c r="I427" s="302">
        <v>8.3460000000000001</v>
      </c>
      <c r="J427" s="31">
        <v>56</v>
      </c>
      <c r="K427" s="32" t="s">
        <v>62</v>
      </c>
      <c r="L427" s="31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3"/>
      <c r="S427" s="33"/>
      <c r="T427" s="34" t="s">
        <v>63</v>
      </c>
      <c r="U427" s="303">
        <v>0</v>
      </c>
      <c r="V427" s="304">
        <f>IFERROR(IF(U427="",0,CEILING((U427/$H427),1)*$H427),"")</f>
        <v>0</v>
      </c>
      <c r="W427" s="35" t="str">
        <f>IFERROR(IF(V427=0,"",ROUNDUP(V427/H427,0)*0.02175),"")</f>
        <v/>
      </c>
      <c r="X427" s="55"/>
      <c r="Y427" s="56"/>
      <c r="AC427" s="57"/>
      <c r="AZ427" s="284" t="s">
        <v>1</v>
      </c>
    </row>
    <row r="428" spans="1:52" ht="16.5" customHeight="1" x14ac:dyDescent="0.25">
      <c r="A428" s="53" t="s">
        <v>570</v>
      </c>
      <c r="B428" s="53" t="s">
        <v>571</v>
      </c>
      <c r="C428" s="30">
        <v>4301051231</v>
      </c>
      <c r="D428" s="313">
        <v>4607091383416</v>
      </c>
      <c r="E428" s="314"/>
      <c r="F428" s="302">
        <v>1.3</v>
      </c>
      <c r="G428" s="31">
        <v>6</v>
      </c>
      <c r="H428" s="302">
        <v>7.8</v>
      </c>
      <c r="I428" s="302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3"/>
      <c r="S428" s="33"/>
      <c r="T428" s="34" t="s">
        <v>63</v>
      </c>
      <c r="U428" s="303">
        <v>0</v>
      </c>
      <c r="V428" s="304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6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6" t="s">
        <v>63</v>
      </c>
      <c r="U430" s="305">
        <f>IFERROR(SUM(U427:U428),"0")</f>
        <v>0</v>
      </c>
      <c r="V430" s="305">
        <f>IFERROR(SUM(V427:V428),"0")</f>
        <v>0</v>
      </c>
      <c r="W430" s="36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7"/>
      <c r="Y431" s="47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7"/>
      <c r="Y432" s="297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8"/>
      <c r="Y433" s="298"/>
    </row>
    <row r="434" spans="1:52" ht="27" customHeight="1" x14ac:dyDescent="0.25">
      <c r="A434" s="53" t="s">
        <v>574</v>
      </c>
      <c r="B434" s="53" t="s">
        <v>575</v>
      </c>
      <c r="C434" s="30">
        <v>4301011434</v>
      </c>
      <c r="D434" s="313">
        <v>4680115881099</v>
      </c>
      <c r="E434" s="314"/>
      <c r="F434" s="302">
        <v>1.5</v>
      </c>
      <c r="G434" s="31">
        <v>8</v>
      </c>
      <c r="H434" s="302">
        <v>12</v>
      </c>
      <c r="I434" s="302">
        <v>12.48</v>
      </c>
      <c r="J434" s="31">
        <v>56</v>
      </c>
      <c r="K434" s="32" t="s">
        <v>96</v>
      </c>
      <c r="L434" s="31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3"/>
      <c r="S434" s="33"/>
      <c r="T434" s="34" t="s">
        <v>63</v>
      </c>
      <c r="U434" s="303">
        <v>0</v>
      </c>
      <c r="V434" s="304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6" t="s">
        <v>1</v>
      </c>
    </row>
    <row r="435" spans="1:52" ht="27" customHeight="1" x14ac:dyDescent="0.25">
      <c r="A435" s="53" t="s">
        <v>576</v>
      </c>
      <c r="B435" s="53" t="s">
        <v>577</v>
      </c>
      <c r="C435" s="30">
        <v>4301011435</v>
      </c>
      <c r="D435" s="313">
        <v>4680115881150</v>
      </c>
      <c r="E435" s="314"/>
      <c r="F435" s="302">
        <v>1.5</v>
      </c>
      <c r="G435" s="31">
        <v>8</v>
      </c>
      <c r="H435" s="302">
        <v>12</v>
      </c>
      <c r="I435" s="302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3"/>
      <c r="S435" s="33"/>
      <c r="T435" s="34" t="s">
        <v>63</v>
      </c>
      <c r="U435" s="303">
        <v>0</v>
      </c>
      <c r="V435" s="304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6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6" t="s">
        <v>63</v>
      </c>
      <c r="U437" s="305">
        <f>IFERROR(SUM(U434:U435),"0")</f>
        <v>0</v>
      </c>
      <c r="V437" s="305">
        <f>IFERROR(SUM(V434:V435),"0")</f>
        <v>0</v>
      </c>
      <c r="W437" s="36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8"/>
      <c r="Y438" s="298"/>
    </row>
    <row r="439" spans="1:52" ht="27" customHeight="1" x14ac:dyDescent="0.25">
      <c r="A439" s="53" t="s">
        <v>578</v>
      </c>
      <c r="B439" s="53" t="s">
        <v>579</v>
      </c>
      <c r="C439" s="30">
        <v>4301020231</v>
      </c>
      <c r="D439" s="313">
        <v>4680115881129</v>
      </c>
      <c r="E439" s="314"/>
      <c r="F439" s="302">
        <v>1.8</v>
      </c>
      <c r="G439" s="31">
        <v>6</v>
      </c>
      <c r="H439" s="302">
        <v>10.8</v>
      </c>
      <c r="I439" s="302">
        <v>11.28</v>
      </c>
      <c r="J439" s="31">
        <v>56</v>
      </c>
      <c r="K439" s="32" t="s">
        <v>96</v>
      </c>
      <c r="L439" s="31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3"/>
      <c r="S439" s="33"/>
      <c r="T439" s="34" t="s">
        <v>63</v>
      </c>
      <c r="U439" s="303">
        <v>0</v>
      </c>
      <c r="V439" s="304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ht="16.5" customHeight="1" x14ac:dyDescent="0.25">
      <c r="A440" s="53" t="s">
        <v>580</v>
      </c>
      <c r="B440" s="53" t="s">
        <v>581</v>
      </c>
      <c r="C440" s="30">
        <v>4301020230</v>
      </c>
      <c r="D440" s="313">
        <v>4680115881112</v>
      </c>
      <c r="E440" s="314"/>
      <c r="F440" s="302">
        <v>1.35</v>
      </c>
      <c r="G440" s="31">
        <v>8</v>
      </c>
      <c r="H440" s="302">
        <v>10.8</v>
      </c>
      <c r="I440" s="302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3"/>
      <c r="S440" s="33"/>
      <c r="T440" s="34" t="s">
        <v>63</v>
      </c>
      <c r="U440" s="303">
        <v>0</v>
      </c>
      <c r="V440" s="304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6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6" t="s">
        <v>63</v>
      </c>
      <c r="U442" s="305">
        <f>IFERROR(SUM(U439:U440),"0")</f>
        <v>0</v>
      </c>
      <c r="V442" s="305">
        <f>IFERROR(SUM(V439:V440),"0")</f>
        <v>0</v>
      </c>
      <c r="W442" s="36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8"/>
      <c r="Y443" s="298"/>
    </row>
    <row r="444" spans="1:52" ht="27" customHeight="1" x14ac:dyDescent="0.25">
      <c r="A444" s="53" t="s">
        <v>582</v>
      </c>
      <c r="B444" s="53" t="s">
        <v>583</v>
      </c>
      <c r="C444" s="30">
        <v>4301031192</v>
      </c>
      <c r="D444" s="313">
        <v>4680115881167</v>
      </c>
      <c r="E444" s="314"/>
      <c r="F444" s="302">
        <v>0.73</v>
      </c>
      <c r="G444" s="31">
        <v>6</v>
      </c>
      <c r="H444" s="302">
        <v>4.38</v>
      </c>
      <c r="I444" s="302">
        <v>4.6399999999999997</v>
      </c>
      <c r="J444" s="31">
        <v>156</v>
      </c>
      <c r="K444" s="32" t="s">
        <v>62</v>
      </c>
      <c r="L444" s="31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3"/>
      <c r="S444" s="33"/>
      <c r="T444" s="34" t="s">
        <v>63</v>
      </c>
      <c r="U444" s="303">
        <v>100</v>
      </c>
      <c r="V444" s="304">
        <f>IFERROR(IF(U444="",0,CEILING((U444/$H444),1)*$H444),"")</f>
        <v>100.74</v>
      </c>
      <c r="W444" s="35">
        <f>IFERROR(IF(V444=0,"",ROUNDUP(V444/H444,0)*0.00753),"")</f>
        <v>0.17319000000000001</v>
      </c>
      <c r="X444" s="55"/>
      <c r="Y444" s="56"/>
      <c r="AC444" s="57"/>
      <c r="AZ444" s="290" t="s">
        <v>1</v>
      </c>
    </row>
    <row r="445" spans="1:52" ht="27" customHeight="1" x14ac:dyDescent="0.25">
      <c r="A445" s="53" t="s">
        <v>584</v>
      </c>
      <c r="B445" s="53" t="s">
        <v>585</v>
      </c>
      <c r="C445" s="30">
        <v>4301031193</v>
      </c>
      <c r="D445" s="313">
        <v>4680115881136</v>
      </c>
      <c r="E445" s="314"/>
      <c r="F445" s="302">
        <v>0.73</v>
      </c>
      <c r="G445" s="31">
        <v>6</v>
      </c>
      <c r="H445" s="302">
        <v>4.38</v>
      </c>
      <c r="I445" s="302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3"/>
      <c r="S445" s="33"/>
      <c r="T445" s="34" t="s">
        <v>63</v>
      </c>
      <c r="U445" s="303">
        <v>0</v>
      </c>
      <c r="V445" s="304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6" t="s">
        <v>65</v>
      </c>
      <c r="U446" s="305">
        <f>IFERROR(U444/H444,"0")+IFERROR(U445/H445,"0")</f>
        <v>22.831050228310502</v>
      </c>
      <c r="V446" s="305">
        <f>IFERROR(V444/H444,"0")+IFERROR(V445/H445,"0")</f>
        <v>23</v>
      </c>
      <c r="W446" s="305">
        <f>IFERROR(IF(W444="",0,W444),"0")+IFERROR(IF(W445="",0,W445),"0")</f>
        <v>0.17319000000000001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6" t="s">
        <v>63</v>
      </c>
      <c r="U447" s="305">
        <f>IFERROR(SUM(U444:U445),"0")</f>
        <v>100</v>
      </c>
      <c r="V447" s="305">
        <f>IFERROR(SUM(V444:V445),"0")</f>
        <v>100.74</v>
      </c>
      <c r="W447" s="36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8"/>
      <c r="Y448" s="298"/>
    </row>
    <row r="449" spans="1:52" ht="27" customHeight="1" x14ac:dyDescent="0.25">
      <c r="A449" s="53" t="s">
        <v>586</v>
      </c>
      <c r="B449" s="53" t="s">
        <v>587</v>
      </c>
      <c r="C449" s="30">
        <v>4301051381</v>
      </c>
      <c r="D449" s="313">
        <v>4680115881068</v>
      </c>
      <c r="E449" s="314"/>
      <c r="F449" s="302">
        <v>1.3</v>
      </c>
      <c r="G449" s="31">
        <v>6</v>
      </c>
      <c r="H449" s="302">
        <v>7.8</v>
      </c>
      <c r="I449" s="302">
        <v>8.2799999999999994</v>
      </c>
      <c r="J449" s="31">
        <v>56</v>
      </c>
      <c r="K449" s="32" t="s">
        <v>62</v>
      </c>
      <c r="L449" s="31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3"/>
      <c r="S449" s="33"/>
      <c r="T449" s="34" t="s">
        <v>63</v>
      </c>
      <c r="U449" s="303">
        <v>0</v>
      </c>
      <c r="V449" s="304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4301051382</v>
      </c>
      <c r="D450" s="313">
        <v>4680115881075</v>
      </c>
      <c r="E450" s="314"/>
      <c r="F450" s="302">
        <v>0.5</v>
      </c>
      <c r="G450" s="31">
        <v>6</v>
      </c>
      <c r="H450" s="302">
        <v>3</v>
      </c>
      <c r="I450" s="302">
        <v>3.2</v>
      </c>
      <c r="J450" s="31">
        <v>156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3"/>
      <c r="S450" s="33"/>
      <c r="T450" s="34" t="s">
        <v>63</v>
      </c>
      <c r="U450" s="303">
        <v>0</v>
      </c>
      <c r="V450" s="304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6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6" t="s">
        <v>63</v>
      </c>
      <c r="U452" s="305">
        <f>IFERROR(SUM(U449:U450),"0")</f>
        <v>0</v>
      </c>
      <c r="V452" s="305">
        <f>IFERROR(SUM(V449:V450),"0")</f>
        <v>0</v>
      </c>
      <c r="W452" s="36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7"/>
      <c r="Y453" s="297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8"/>
      <c r="Y454" s="298"/>
    </row>
    <row r="455" spans="1:52" ht="16.5" customHeight="1" x14ac:dyDescent="0.25">
      <c r="A455" s="53" t="s">
        <v>591</v>
      </c>
      <c r="B455" s="53" t="s">
        <v>592</v>
      </c>
      <c r="C455" s="30">
        <v>4301051310</v>
      </c>
      <c r="D455" s="313">
        <v>4680115880870</v>
      </c>
      <c r="E455" s="314"/>
      <c r="F455" s="302">
        <v>1.3</v>
      </c>
      <c r="G455" s="31">
        <v>6</v>
      </c>
      <c r="H455" s="302">
        <v>7.8</v>
      </c>
      <c r="I455" s="302">
        <v>8.3640000000000008</v>
      </c>
      <c r="J455" s="31">
        <v>56</v>
      </c>
      <c r="K455" s="32" t="s">
        <v>122</v>
      </c>
      <c r="L455" s="31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3"/>
      <c r="S455" s="33"/>
      <c r="T455" s="34" t="s">
        <v>63</v>
      </c>
      <c r="U455" s="303">
        <v>200</v>
      </c>
      <c r="V455" s="304">
        <f>IFERROR(IF(U455="",0,CEILING((U455/$H455),1)*$H455),"")</f>
        <v>202.79999999999998</v>
      </c>
      <c r="W455" s="35">
        <f>IFERROR(IF(V455=0,"",ROUNDUP(V455/H455,0)*0.02175),"")</f>
        <v>0.5655</v>
      </c>
      <c r="X455" s="55"/>
      <c r="Y455" s="56"/>
      <c r="AC455" s="57"/>
      <c r="AZ455" s="294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6" t="s">
        <v>65</v>
      </c>
      <c r="U456" s="305">
        <f>IFERROR(U455/H455,"0")</f>
        <v>25.641025641025642</v>
      </c>
      <c r="V456" s="305">
        <f>IFERROR(V455/H455,"0")</f>
        <v>26</v>
      </c>
      <c r="W456" s="305">
        <f>IFERROR(IF(W455="",0,W455),"0")</f>
        <v>0.5655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6" t="s">
        <v>63</v>
      </c>
      <c r="U457" s="305">
        <f>IFERROR(SUM(U455:U455),"0")</f>
        <v>200</v>
      </c>
      <c r="V457" s="305">
        <f>IFERROR(SUM(V455:V455),"0")</f>
        <v>202.79999999999998</v>
      </c>
      <c r="W457" s="36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6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12966.7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13059.54</v>
      </c>
      <c r="W458" s="36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6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13917.329201756973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14015.705999999998</v>
      </c>
      <c r="W459" s="36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6" t="s">
        <v>596</v>
      </c>
      <c r="U460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26</v>
      </c>
      <c r="V460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26</v>
      </c>
      <c r="W460" s="36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6" t="s">
        <v>63</v>
      </c>
      <c r="U461" s="305">
        <f>GrossWeightTotal+PalletQtyTotal*25</f>
        <v>14567.329201756973</v>
      </c>
      <c r="V461" s="305">
        <f>GrossWeightTotalR+PalletQtyTotalR*25</f>
        <v>14665.705999999998</v>
      </c>
      <c r="W461" s="36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6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2528.5424752868626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2542</v>
      </c>
      <c r="W462" s="36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38" t="s">
        <v>600</v>
      </c>
      <c r="U463" s="36"/>
      <c r="V463" s="36"/>
      <c r="W463" s="36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30.359730000000003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39" t="s">
        <v>601</v>
      </c>
      <c r="B465" s="295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5" t="s">
        <v>530</v>
      </c>
      <c r="R465" s="307" t="s">
        <v>572</v>
      </c>
      <c r="S465" s="309"/>
      <c r="T465" s="296"/>
      <c r="Y465" s="51"/>
      <c r="AB465" s="296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296"/>
      <c r="Y466" s="51"/>
      <c r="AB466" s="296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296"/>
      <c r="Y467" s="51"/>
      <c r="AB467" s="296"/>
    </row>
    <row r="468" spans="1:28" ht="18" customHeight="1" thickTop="1" thickBot="1" x14ac:dyDescent="0.25">
      <c r="A468" s="39" t="s">
        <v>603</v>
      </c>
      <c r="B468" s="45">
        <f>IFERROR(V22*1,"0")+IFERROR(V26*1,"0")+IFERROR(V27*1,"0")+IFERROR(V28*1,"0")+IFERROR(V29*1,"0")+IFERROR(V30*1,"0")+IFERROR(V31*1,"0")+IFERROR(V35*1,"0")+IFERROR(V36*1,"0")+IFERROR(V40*1,"0")</f>
        <v>0</v>
      </c>
      <c r="C468" s="45">
        <f>IFERROR(V46*1,"0")+IFERROR(V47*1,"0")</f>
        <v>0</v>
      </c>
      <c r="D468" s="45">
        <f>IFERROR(V52*1,"0")+IFERROR(V53*1,"0")+IFERROR(V54*1,"0")</f>
        <v>259.20000000000005</v>
      </c>
      <c r="E468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996.30000000000007</v>
      </c>
      <c r="F468" s="45">
        <f>IFERROR(V118*1,"0")+IFERROR(V119*1,"0")+IFERROR(V120*1,"0")+IFERROR(V121*1,"0")</f>
        <v>202.5</v>
      </c>
      <c r="G468" s="45">
        <f>IFERROR(V127*1,"0")+IFERROR(V128*1,"0")+IFERROR(V129*1,"0")</f>
        <v>0</v>
      </c>
      <c r="H468" s="45">
        <f>IFERROR(V134*1,"0")+IFERROR(V135*1,"0")+IFERROR(V136*1,"0")+IFERROR(V137*1,"0")+IFERROR(V138*1,"0")+IFERROR(V139*1,"0")+IFERROR(V140*1,"0")+IFERROR(V141*1,"0")</f>
        <v>0</v>
      </c>
      <c r="I468" s="45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627.59999999999991</v>
      </c>
      <c r="J468" s="45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1023.9</v>
      </c>
      <c r="K468" s="45">
        <f>IFERROR(V247*1,"0")+IFERROR(V248*1,"0")+IFERROR(V249*1,"0")+IFERROR(V250*1,"0")+IFERROR(V251*1,"0")+IFERROR(V252*1,"0")+IFERROR(V253*1,"0")+IFERROR(V257*1,"0")+IFERROR(V258*1,"0")</f>
        <v>104.39999999999999</v>
      </c>
      <c r="L468" s="45">
        <f>IFERROR(V263*1,"0")+IFERROR(V267*1,"0")+IFERROR(V268*1,"0")+IFERROR(V269*1,"0")+IFERROR(V273*1,"0")+IFERROR(V277*1,"0")</f>
        <v>932.40000000000009</v>
      </c>
      <c r="M468" s="45">
        <f>IFERROR(V283*1,"0")+IFERROR(V284*1,"0")+IFERROR(V285*1,"0")+IFERROR(V286*1,"0")+IFERROR(V287*1,"0")+IFERROR(V288*1,"0")+IFERROR(V289*1,"0")+IFERROR(V290*1,"0")+IFERROR(V294*1,"0")+IFERROR(V295*1,"0")+IFERROR(V299*1,"0")+IFERROR(V303*1,"0")</f>
        <v>2362.8000000000002</v>
      </c>
      <c r="N468" s="45">
        <f>IFERROR(V308*1,"0")+IFERROR(V309*1,"0")+IFERROR(V310*1,"0")+IFERROR(V311*1,"0")+IFERROR(V315*1,"0")+IFERROR(V316*1,"0")+IFERROR(V320*1,"0")+IFERROR(V321*1,"0")+IFERROR(V322*1,"0")+IFERROR(V323*1,"0")+IFERROR(V327*1,"0")</f>
        <v>201.6</v>
      </c>
      <c r="O468" s="45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422.1</v>
      </c>
      <c r="P468" s="45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5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5623.2</v>
      </c>
      <c r="R468" s="45">
        <f>IFERROR(V434*1,"0")+IFERROR(V435*1,"0")+IFERROR(V439*1,"0")+IFERROR(V440*1,"0")+IFERROR(V444*1,"0")+IFERROR(V445*1,"0")+IFERROR(V449*1,"0")+IFERROR(V450*1,"0")</f>
        <v>100.74</v>
      </c>
      <c r="S468" s="45">
        <f>IFERROR(V455*1,"0")</f>
        <v>202.79999999999998</v>
      </c>
      <c r="T468" s="296"/>
      <c r="Y468" s="51"/>
      <c r="AB468" s="296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1"/>
    </row>
    <row r="3" spans="2:8" x14ac:dyDescent="0.2">
      <c r="B3" s="46" t="s">
        <v>605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606</v>
      </c>
      <c r="D6" s="46" t="s">
        <v>607</v>
      </c>
      <c r="E6" s="46"/>
    </row>
    <row r="7" spans="2:8" x14ac:dyDescent="0.2">
      <c r="B7" s="46" t="s">
        <v>608</v>
      </c>
      <c r="C7" s="46" t="s">
        <v>609</v>
      </c>
      <c r="D7" s="46" t="s">
        <v>610</v>
      </c>
      <c r="E7" s="46"/>
    </row>
    <row r="9" spans="2:8" x14ac:dyDescent="0.2">
      <c r="B9" s="46" t="s">
        <v>611</v>
      </c>
      <c r="C9" s="46" t="s">
        <v>606</v>
      </c>
      <c r="D9" s="46"/>
      <c r="E9" s="46"/>
    </row>
    <row r="11" spans="2:8" x14ac:dyDescent="0.2">
      <c r="B11" s="46" t="s">
        <v>612</v>
      </c>
      <c r="C11" s="46" t="s">
        <v>609</v>
      </c>
      <c r="D11" s="46"/>
      <c r="E11" s="46"/>
    </row>
    <row r="13" spans="2:8" x14ac:dyDescent="0.2">
      <c r="B13" s="46" t="s">
        <v>613</v>
      </c>
      <c r="C13" s="46"/>
      <c r="D13" s="46"/>
      <c r="E13" s="46"/>
    </row>
    <row r="14" spans="2:8" x14ac:dyDescent="0.2">
      <c r="B14" s="46" t="s">
        <v>614</v>
      </c>
      <c r="C14" s="46"/>
      <c r="D14" s="46"/>
      <c r="E14" s="46"/>
    </row>
    <row r="15" spans="2:8" x14ac:dyDescent="0.2">
      <c r="B15" s="46" t="s">
        <v>615</v>
      </c>
      <c r="C15" s="46"/>
      <c r="D15" s="46"/>
      <c r="E15" s="46"/>
    </row>
    <row r="16" spans="2:8" x14ac:dyDescent="0.2">
      <c r="B16" s="46" t="s">
        <v>616</v>
      </c>
      <c r="C16" s="46"/>
      <c r="D16" s="46"/>
      <c r="E16" s="46"/>
    </row>
    <row r="17" spans="2:5" x14ac:dyDescent="0.2">
      <c r="B17" s="46" t="s">
        <v>617</v>
      </c>
      <c r="C17" s="46"/>
      <c r="D17" s="46"/>
      <c r="E17" s="46"/>
    </row>
    <row r="18" spans="2:5" x14ac:dyDescent="0.2">
      <c r="B18" s="46" t="s">
        <v>618</v>
      </c>
      <c r="C18" s="46"/>
      <c r="D18" s="46"/>
      <c r="E18" s="46"/>
    </row>
    <row r="19" spans="2:5" x14ac:dyDescent="0.2">
      <c r="B19" s="46" t="s">
        <v>619</v>
      </c>
      <c r="C19" s="46"/>
      <c r="D19" s="46"/>
      <c r="E19" s="46"/>
    </row>
    <row r="20" spans="2:5" x14ac:dyDescent="0.2">
      <c r="B20" s="46" t="s">
        <v>620</v>
      </c>
      <c r="C20" s="46"/>
      <c r="D20" s="46"/>
      <c r="E20" s="46"/>
    </row>
    <row r="21" spans="2:5" x14ac:dyDescent="0.2">
      <c r="B21" s="46" t="s">
        <v>621</v>
      </c>
      <c r="C21" s="46"/>
      <c r="D21" s="46"/>
      <c r="E21" s="46"/>
    </row>
    <row r="22" spans="2:5" x14ac:dyDescent="0.2">
      <c r="B22" s="46" t="s">
        <v>622</v>
      </c>
      <c r="C22" s="46"/>
      <c r="D22" s="46"/>
      <c r="E22" s="46"/>
    </row>
    <row r="23" spans="2:5" x14ac:dyDescent="0.2">
      <c r="B23" s="46" t="s">
        <v>623</v>
      </c>
      <c r="C23" s="46"/>
      <c r="D23" s="46"/>
      <c r="E23" s="46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2023-09-29T10:17:13Z</dcterms:modified>
</cp:coreProperties>
</file>