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86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заказа'!$U$249:$U$249</definedName>
    <definedName name="GrossWeightTotalR">'Бланк заказа'!$V$249:$V$249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заказа'!$U$250:$U$250</definedName>
    <definedName name="PalletQtyTotalR">'Бланк заказа'!$V$250:$V$250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заказа'!$B$148:$B$148</definedName>
    <definedName name="ProductId55">'Бланк заказа'!$B$152:$B$152</definedName>
    <definedName name="ProductId56">'Бланк заказа'!$B$153:$B$153</definedName>
    <definedName name="ProductId57">'Бланк заказа'!$B$154:$B$154</definedName>
    <definedName name="ProductId58">'Бланк заказа'!$B$155:$B$155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заказа'!$B$164:$B$164</definedName>
    <definedName name="ProductId65">'Бланк заказа'!$B$165:$B$165</definedName>
    <definedName name="ProductId66">'Бланк заказа'!$B$166:$B$166</definedName>
    <definedName name="ProductId67">'Бланк заказа'!$B$167:$B$167</definedName>
    <definedName name="ProductId68">'Бланк заказа'!$B$168:$B$168</definedName>
    <definedName name="ProductId69">'Бланк заказа'!$B$173:$B$173</definedName>
    <definedName name="ProductId7">'Бланк заказа'!$B$37:$B$37</definedName>
    <definedName name="ProductId70">'Бланк заказа'!$B$178:$B$178</definedName>
    <definedName name="ProductId71">'Бланк заказа'!$B$179:$B$179</definedName>
    <definedName name="ProductId72">'Бланк заказа'!$B$180:$B$180</definedName>
    <definedName name="ProductId73">'Бланк заказа'!$B$181:$B$181</definedName>
    <definedName name="ProductId74">'Бланк заказа'!$B$185:$B$185</definedName>
    <definedName name="ProductId75">'Бланк заказа'!$B$186:$B$186</definedName>
    <definedName name="ProductId76">'Бланк заказа'!$B$192:$B$192</definedName>
    <definedName name="ProductId77">'Бланк заказа'!$B$193:$B$193</definedName>
    <definedName name="ProductId78">'Бланк заказа'!$B$198:$B$198</definedName>
    <definedName name="ProductId79">'Бланк заказа'!$B$203:$B$203</definedName>
    <definedName name="ProductId8">'Бланк заказа'!$B$38:$B$38</definedName>
    <definedName name="ProductId80">'Бланк заказа'!$B$209:$B$209</definedName>
    <definedName name="ProductId81">'Бланк заказа'!$B$214:$B$214</definedName>
    <definedName name="ProductId82">'Бланк заказа'!$B$215:$B$215</definedName>
    <definedName name="ProductId83">'Бланк заказа'!$B$216:$B$216</definedName>
    <definedName name="ProductId84">'Бланк заказа'!$B$217:$B$217</definedName>
    <definedName name="ProductId85">'Бланк заказа'!$B$222:$B$222</definedName>
    <definedName name="ProductId86">'Бланк заказа'!$B$227:$B$227</definedName>
    <definedName name="ProductId87">'Бланк заказа'!$B$228:$B$228</definedName>
    <definedName name="ProductId88">'Бланк заказа'!$B$234:$B$234</definedName>
    <definedName name="ProductId89">'Бланк заказа'!$B$240:$B$240</definedName>
    <definedName name="ProductId9">'Бланк заказа'!$B$39:$B$39</definedName>
    <definedName name="ProductId90">'Бланк заказа'!$B$245:$B$245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заказа'!$U$56:$U$56</definedName>
    <definedName name="SalesQty19">'Бланк заказа'!$U$57:$U$57</definedName>
    <definedName name="SalesQty2">'Бланк заказа'!$U$28:$U$28</definedName>
    <definedName name="SalesQty20">'Бланк заказа'!$U$62:$U$62</definedName>
    <definedName name="SalesQty21">'Бланк заказа'!$U$63:$U$63</definedName>
    <definedName name="SalesQty22">'Бланк заказа'!$U$64:$U$64</definedName>
    <definedName name="SalesQty23">'Бланк заказа'!$U$69:$U$69</definedName>
    <definedName name="SalesQty24">'Бланк заказа'!$U$74:$U$74</definedName>
    <definedName name="SalesQty25">'Бланк заказа'!$U$75:$U$75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заказа'!$U$84:$U$84</definedName>
    <definedName name="SalesQty31">'Бланк заказа'!$U$85:$U$85</definedName>
    <definedName name="SalesQty32">'Бланк заказа'!$U$90:$U$90</definedName>
    <definedName name="SalesQty33">'Бланк заказа'!$U$91:$U$91</definedName>
    <definedName name="SalesQty34">'Бланк заказа'!$U$92:$U$92</definedName>
    <definedName name="SalesQty35">'Бланк заказа'!$U$97:$U$97</definedName>
    <definedName name="SalesQty36">'Бланк заказа'!$U$98:$U$98</definedName>
    <definedName name="SalesQty37">'Бланк заказа'!$U$99:$U$99</definedName>
    <definedName name="SalesQty38">'Бланк заказа'!$U$100:$U$100</definedName>
    <definedName name="SalesQty39">'Бланк заказа'!$U$101:$U$101</definedName>
    <definedName name="SalesQty4">'Бланк заказа'!$U$30:$U$30</definedName>
    <definedName name="SalesQty40">'Бланк заказа'!$U$102:$U$102</definedName>
    <definedName name="SalesQty41">'Бланк заказа'!$U$103:$U$103</definedName>
    <definedName name="SalesQty42">'Бланк заказа'!$U$108:$U$108</definedName>
    <definedName name="SalesQty43">'Бланк заказа'!$U$109:$U$109</definedName>
    <definedName name="SalesQty44">'Бланк заказа'!$U$114:$U$114</definedName>
    <definedName name="SalesQty45">'Бланк заказа'!$U$119:$U$119</definedName>
    <definedName name="SalesQty46">'Бланк заказа'!$U$120:$U$120</definedName>
    <definedName name="SalesQty47">'Бланк заказа'!$U$121:$U$121</definedName>
    <definedName name="SalesQty48">'Бланк заказа'!$U$122:$U$122</definedName>
    <definedName name="SalesQty49">'Бланк заказа'!$U$127:$U$127</definedName>
    <definedName name="SalesQty5">'Бланк заказа'!$U$31:$U$31</definedName>
    <definedName name="SalesQty50">'Бланк заказа'!$U$132:$U$132</definedName>
    <definedName name="SalesQty51">'Бланк заказа'!$U$133:$U$133</definedName>
    <definedName name="SalesQty52">'Бланк заказа'!$U$138:$U$138</definedName>
    <definedName name="SalesQty53">'Бланк заказа'!$U$144:$U$144</definedName>
    <definedName name="SalesQty54">'Бланк заказа'!$U$148:$U$148</definedName>
    <definedName name="SalesQty55">'Бланк заказа'!$U$152:$U$152</definedName>
    <definedName name="SalesQty56">'Бланк заказа'!$U$153:$U$153</definedName>
    <definedName name="SalesQty57">'Бланк заказа'!$U$154:$U$154</definedName>
    <definedName name="SalesQty58">'Бланк заказа'!$U$155:$U$155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заказа'!$U$164:$U$164</definedName>
    <definedName name="SalesQty65">'Бланк заказа'!$U$165:$U$165</definedName>
    <definedName name="SalesQty66">'Бланк заказа'!$U$166:$U$166</definedName>
    <definedName name="SalesQty67">'Бланк заказа'!$U$167:$U$167</definedName>
    <definedName name="SalesQty68">'Бланк заказа'!$U$168:$U$168</definedName>
    <definedName name="SalesQty69">'Бланк заказа'!$U$173:$U$173</definedName>
    <definedName name="SalesQty7">'Бланк заказа'!$U$37:$U$37</definedName>
    <definedName name="SalesQty70">'Бланк заказа'!$U$178:$U$178</definedName>
    <definedName name="SalesQty71">'Бланк заказа'!$U$179:$U$179</definedName>
    <definedName name="SalesQty72">'Бланк заказа'!$U$180:$U$180</definedName>
    <definedName name="SalesQty73">'Бланк заказа'!$U$181:$U$181</definedName>
    <definedName name="SalesQty74">'Бланк заказа'!$U$185:$U$185</definedName>
    <definedName name="SalesQty75">'Бланк заказа'!$U$186:$U$186</definedName>
    <definedName name="SalesQty76">'Бланк заказа'!$U$192:$U$192</definedName>
    <definedName name="SalesQty77">'Бланк заказа'!$U$193:$U$193</definedName>
    <definedName name="SalesQty78">'Бланк заказа'!$U$198:$U$198</definedName>
    <definedName name="SalesQty79">'Бланк заказа'!$U$203:$U$203</definedName>
    <definedName name="SalesQty8">'Бланк заказа'!$U$38:$U$38</definedName>
    <definedName name="SalesQty80">'Бланк заказа'!$U$209:$U$209</definedName>
    <definedName name="SalesQty81">'Бланк заказа'!$U$214:$U$214</definedName>
    <definedName name="SalesQty82">'Бланк заказа'!$U$215:$U$215</definedName>
    <definedName name="SalesQty83">'Бланк заказа'!$U$216:$U$216</definedName>
    <definedName name="SalesQty84">'Бланк заказа'!$U$217:$U$217</definedName>
    <definedName name="SalesQty85">'Бланк заказа'!$U$222:$U$222</definedName>
    <definedName name="SalesQty86">'Бланк заказа'!$U$227:$U$227</definedName>
    <definedName name="SalesQty87">'Бланк заказа'!$U$228:$U$228</definedName>
    <definedName name="SalesQty88">'Бланк заказа'!$U$234:$U$234</definedName>
    <definedName name="SalesQty89">'Бланк заказа'!$U$240:$U$240</definedName>
    <definedName name="SalesQty9">'Бланк заказа'!$U$39:$U$39</definedName>
    <definedName name="SalesQty90">'Бланк заказа'!$U$245:$U$245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заказа'!$V$56:$V$56</definedName>
    <definedName name="SalesRoundBox19">'Бланк заказа'!$V$57:$V$57</definedName>
    <definedName name="SalesRoundBox2">'Бланк заказа'!$V$28:$V$28</definedName>
    <definedName name="SalesRoundBox20">'Бланк заказа'!$V$62:$V$62</definedName>
    <definedName name="SalesRoundBox21">'Бланк заказа'!$V$63:$V$63</definedName>
    <definedName name="SalesRoundBox22">'Бланк заказа'!$V$64:$V$64</definedName>
    <definedName name="SalesRoundBox23">'Бланк заказа'!$V$69:$V$69</definedName>
    <definedName name="SalesRoundBox24">'Бланк заказа'!$V$74:$V$74</definedName>
    <definedName name="SalesRoundBox25">'Бланк заказа'!$V$75:$V$75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заказа'!$V$84:$V$84</definedName>
    <definedName name="SalesRoundBox31">'Бланк заказа'!$V$85:$V$85</definedName>
    <definedName name="SalesRoundBox32">'Бланк заказа'!$V$90:$V$90</definedName>
    <definedName name="SalesRoundBox33">'Бланк заказа'!$V$91:$V$91</definedName>
    <definedName name="SalesRoundBox34">'Бланк заказа'!$V$92:$V$92</definedName>
    <definedName name="SalesRoundBox35">'Бланк заказа'!$V$97:$V$97</definedName>
    <definedName name="SalesRoundBox36">'Бланк заказа'!$V$98:$V$98</definedName>
    <definedName name="SalesRoundBox37">'Бланк заказа'!$V$99:$V$99</definedName>
    <definedName name="SalesRoundBox38">'Бланк заказа'!$V$100:$V$100</definedName>
    <definedName name="SalesRoundBox39">'Бланк заказа'!$V$101:$V$101</definedName>
    <definedName name="SalesRoundBox4">'Бланк заказа'!$V$30:$V$30</definedName>
    <definedName name="SalesRoundBox40">'Бланк заказа'!$V$102:$V$102</definedName>
    <definedName name="SalesRoundBox41">'Бланк заказа'!$V$103:$V$103</definedName>
    <definedName name="SalesRoundBox42">'Бланк заказа'!$V$108:$V$108</definedName>
    <definedName name="SalesRoundBox43">'Бланк заказа'!$V$109:$V$109</definedName>
    <definedName name="SalesRoundBox44">'Бланк заказа'!$V$114:$V$114</definedName>
    <definedName name="SalesRoundBox45">'Бланк заказа'!$V$119:$V$119</definedName>
    <definedName name="SalesRoundBox46">'Бланк заказа'!$V$120:$V$120</definedName>
    <definedName name="SalesRoundBox47">'Бланк заказа'!$V$121:$V$121</definedName>
    <definedName name="SalesRoundBox48">'Бланк заказа'!$V$122:$V$122</definedName>
    <definedName name="SalesRoundBox49">'Бланк заказа'!$V$127:$V$127</definedName>
    <definedName name="SalesRoundBox5">'Бланк заказа'!$V$31:$V$31</definedName>
    <definedName name="SalesRoundBox50">'Бланк заказа'!$V$132:$V$132</definedName>
    <definedName name="SalesRoundBox51">'Бланк заказа'!$V$133:$V$133</definedName>
    <definedName name="SalesRoundBox52">'Бланк заказа'!$V$138:$V$138</definedName>
    <definedName name="SalesRoundBox53">'Бланк заказа'!$V$144:$V$144</definedName>
    <definedName name="SalesRoundBox54">'Бланк заказа'!$V$148:$V$148</definedName>
    <definedName name="SalesRoundBox55">'Бланк заказа'!$V$152:$V$152</definedName>
    <definedName name="SalesRoundBox56">'Бланк заказа'!$V$153:$V$153</definedName>
    <definedName name="SalesRoundBox57">'Бланк заказа'!$V$154:$V$154</definedName>
    <definedName name="SalesRoundBox58">'Бланк заказа'!$V$155:$V$155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заказа'!$V$164:$V$164</definedName>
    <definedName name="SalesRoundBox65">'Бланк заказа'!$V$165:$V$165</definedName>
    <definedName name="SalesRoundBox66">'Бланк заказа'!$V$166:$V$166</definedName>
    <definedName name="SalesRoundBox67">'Бланк заказа'!$V$167:$V$167</definedName>
    <definedName name="SalesRoundBox68">'Бланк заказа'!$V$168:$V$168</definedName>
    <definedName name="SalesRoundBox69">'Бланк заказа'!$V$173:$V$173</definedName>
    <definedName name="SalesRoundBox7">'Бланк заказа'!$V$37:$V$37</definedName>
    <definedName name="SalesRoundBox70">'Бланк заказа'!$V$178:$V$178</definedName>
    <definedName name="SalesRoundBox71">'Бланк заказа'!$V$179:$V$179</definedName>
    <definedName name="SalesRoundBox72">'Бланк заказа'!$V$180:$V$180</definedName>
    <definedName name="SalesRoundBox73">'Бланк заказа'!$V$181:$V$181</definedName>
    <definedName name="SalesRoundBox74">'Бланк заказа'!$V$185:$V$185</definedName>
    <definedName name="SalesRoundBox75">'Бланк заказа'!$V$186:$V$186</definedName>
    <definedName name="SalesRoundBox76">'Бланк заказа'!$V$192:$V$192</definedName>
    <definedName name="SalesRoundBox77">'Бланк заказа'!$V$193:$V$193</definedName>
    <definedName name="SalesRoundBox78">'Бланк заказа'!$V$198:$V$198</definedName>
    <definedName name="SalesRoundBox79">'Бланк заказа'!$V$203:$V$203</definedName>
    <definedName name="SalesRoundBox8">'Бланк заказа'!$V$38:$V$38</definedName>
    <definedName name="SalesRoundBox80">'Бланк заказа'!$V$209:$V$209</definedName>
    <definedName name="SalesRoundBox81">'Бланк заказа'!$V$214:$V$214</definedName>
    <definedName name="SalesRoundBox82">'Бланк заказа'!$V$215:$V$215</definedName>
    <definedName name="SalesRoundBox83">'Бланк заказа'!$V$216:$V$216</definedName>
    <definedName name="SalesRoundBox84">'Бланк заказа'!$V$217:$V$217</definedName>
    <definedName name="SalesRoundBox85">'Бланк заказа'!$V$222:$V$222</definedName>
    <definedName name="SalesRoundBox86">'Бланк заказа'!$V$227:$V$227</definedName>
    <definedName name="SalesRoundBox87">'Бланк заказа'!$V$228:$V$228</definedName>
    <definedName name="SalesRoundBox88">'Бланк заказа'!$V$234:$V$234</definedName>
    <definedName name="SalesRoundBox89">'Бланк заказа'!$V$240:$V$240</definedName>
    <definedName name="SalesRoundBox9">'Бланк заказа'!$V$39:$V$39</definedName>
    <definedName name="SalesRoundBox90">'Бланк заказа'!$V$245:$V$245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заказа'!$T$56:$T$56</definedName>
    <definedName name="UnitOfMeasure19">'Бланк заказа'!$T$57:$T$57</definedName>
    <definedName name="UnitOfMeasure2">'Бланк заказа'!$T$28:$T$28</definedName>
    <definedName name="UnitOfMeasure20">'Бланк заказа'!$T$62:$T$62</definedName>
    <definedName name="UnitOfMeasure21">'Бланк заказа'!$T$63:$T$63</definedName>
    <definedName name="UnitOfMeasure22">'Бланк заказа'!$T$64:$T$64</definedName>
    <definedName name="UnitOfMeasure23">'Бланк заказа'!$T$69:$T$69</definedName>
    <definedName name="UnitOfMeasure24">'Бланк заказа'!$T$74:$T$74</definedName>
    <definedName name="UnitOfMeasure25">'Бланк заказа'!$T$75:$T$75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заказа'!$T$84:$T$84</definedName>
    <definedName name="UnitOfMeasure31">'Бланк заказа'!$T$85:$T$85</definedName>
    <definedName name="UnitOfMeasure32">'Бланк заказа'!$T$90:$T$90</definedName>
    <definedName name="UnitOfMeasure33">'Бланк заказа'!$T$91:$T$91</definedName>
    <definedName name="UnitOfMeasure34">'Бланк заказа'!$T$92:$T$92</definedName>
    <definedName name="UnitOfMeasure35">'Бланк заказа'!$T$97:$T$97</definedName>
    <definedName name="UnitOfMeasure36">'Бланк заказа'!$T$98:$T$98</definedName>
    <definedName name="UnitOfMeasure37">'Бланк заказа'!$T$99:$T$99</definedName>
    <definedName name="UnitOfMeasure38">'Бланк заказа'!$T$100:$T$100</definedName>
    <definedName name="UnitOfMeasure39">'Бланк заказа'!$T$101:$T$101</definedName>
    <definedName name="UnitOfMeasure4">'Бланк заказа'!$T$30:$T$30</definedName>
    <definedName name="UnitOfMeasure40">'Бланк заказа'!$T$102:$T$102</definedName>
    <definedName name="UnitOfMeasure41">'Бланк заказа'!$T$103:$T$103</definedName>
    <definedName name="UnitOfMeasure42">'Бланк заказа'!$T$108:$T$108</definedName>
    <definedName name="UnitOfMeasure43">'Бланк заказа'!$T$109:$T$109</definedName>
    <definedName name="UnitOfMeasure44">'Бланк заказа'!$T$114:$T$114</definedName>
    <definedName name="UnitOfMeasure45">'Бланк заказа'!$T$119:$T$119</definedName>
    <definedName name="UnitOfMeasure46">'Бланк заказа'!$T$120:$T$120</definedName>
    <definedName name="UnitOfMeasure47">'Бланк заказа'!$T$121:$T$121</definedName>
    <definedName name="UnitOfMeasure48">'Бланк заказа'!$T$122:$T$122</definedName>
    <definedName name="UnitOfMeasure49">'Бланк заказа'!$T$127:$T$127</definedName>
    <definedName name="UnitOfMeasure5">'Бланк заказа'!$T$31:$T$31</definedName>
    <definedName name="UnitOfMeasure50">'Бланк заказа'!$T$132:$T$132</definedName>
    <definedName name="UnitOfMeasure51">'Бланк заказа'!$T$133:$T$133</definedName>
    <definedName name="UnitOfMeasure52">'Бланк заказа'!$T$138:$T$138</definedName>
    <definedName name="UnitOfMeasure53">'Бланк заказа'!$T$144:$T$144</definedName>
    <definedName name="UnitOfMeasure54">'Бланк заказа'!$T$148:$T$148</definedName>
    <definedName name="UnitOfMeasure55">'Бланк заказа'!$T$152:$T$152</definedName>
    <definedName name="UnitOfMeasure56">'Бланк заказа'!$T$153:$T$153</definedName>
    <definedName name="UnitOfMeasure57">'Бланк заказа'!$T$154:$T$154</definedName>
    <definedName name="UnitOfMeasure58">'Бланк заказа'!$T$155:$T$155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заказа'!$T$164:$T$164</definedName>
    <definedName name="UnitOfMeasure65">'Бланк заказа'!$T$165:$T$165</definedName>
    <definedName name="UnitOfMeasure66">'Бланк заказа'!$T$166:$T$166</definedName>
    <definedName name="UnitOfMeasure67">'Бланк заказа'!$T$167:$T$167</definedName>
    <definedName name="UnitOfMeasure68">'Бланк заказа'!$T$168:$T$168</definedName>
    <definedName name="UnitOfMeasure69">'Бланк заказа'!$T$173:$T$173</definedName>
    <definedName name="UnitOfMeasure7">'Бланк заказа'!$T$37:$T$37</definedName>
    <definedName name="UnitOfMeasure70">'Бланк заказа'!$T$178:$T$178</definedName>
    <definedName name="UnitOfMeasure71">'Бланк заказа'!$T$179:$T$179</definedName>
    <definedName name="UnitOfMeasure72">'Бланк заказа'!$T$180:$T$180</definedName>
    <definedName name="UnitOfMeasure73">'Бланк заказа'!$T$181:$T$181</definedName>
    <definedName name="UnitOfMeasure74">'Бланк заказа'!$T$185:$T$185</definedName>
    <definedName name="UnitOfMeasure75">'Бланк заказа'!$T$186:$T$186</definedName>
    <definedName name="UnitOfMeasure76">'Бланк заказа'!$T$192:$T$192</definedName>
    <definedName name="UnitOfMeasure77">'Бланк заказа'!$T$193:$T$193</definedName>
    <definedName name="UnitOfMeasure78">'Бланк заказа'!$T$198:$T$198</definedName>
    <definedName name="UnitOfMeasure79">'Бланк заказа'!$T$203:$T$203</definedName>
    <definedName name="UnitOfMeasure8">'Бланк заказа'!$T$38:$T$38</definedName>
    <definedName name="UnitOfMeasure80">'Бланк заказа'!$T$209:$T$209</definedName>
    <definedName name="UnitOfMeasure81">'Бланк заказа'!$T$214:$T$214</definedName>
    <definedName name="UnitOfMeasure82">'Бланк заказа'!$T$215:$T$215</definedName>
    <definedName name="UnitOfMeasure83">'Бланк заказа'!$T$216:$T$216</definedName>
    <definedName name="UnitOfMeasure84">'Бланк заказа'!$T$217:$T$217</definedName>
    <definedName name="UnitOfMeasure85">'Бланк заказа'!$T$222:$T$222</definedName>
    <definedName name="UnitOfMeasure86">'Бланк заказа'!$T$227:$T$227</definedName>
    <definedName name="UnitOfMeasure87">'Бланк заказа'!$T$228:$T$228</definedName>
    <definedName name="UnitOfMeasure88">'Бланк заказа'!$T$234:$T$234</definedName>
    <definedName name="UnitOfMeasure89">'Бланк заказа'!$T$240:$T$240</definedName>
    <definedName name="UnitOfMeasure9">'Бланк заказа'!$T$39:$T$39</definedName>
    <definedName name="UnitOfMeasure90">'Бланк заказа'!$T$245:$T$245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E258" i="1" l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U250" i="1"/>
  <c r="U249" i="1"/>
  <c r="U251" i="1" s="1"/>
  <c r="U247" i="1"/>
  <c r="W246" i="1"/>
  <c r="U246" i="1"/>
  <c r="W245" i="1"/>
  <c r="V245" i="1"/>
  <c r="V246" i="1" s="1"/>
  <c r="M245" i="1"/>
  <c r="U242" i="1"/>
  <c r="W241" i="1"/>
  <c r="U241" i="1"/>
  <c r="W240" i="1"/>
  <c r="V240" i="1"/>
  <c r="V241" i="1" s="1"/>
  <c r="M240" i="1"/>
  <c r="U236" i="1"/>
  <c r="W235" i="1"/>
  <c r="U235" i="1"/>
  <c r="W234" i="1"/>
  <c r="V234" i="1"/>
  <c r="V235" i="1" s="1"/>
  <c r="M234" i="1"/>
  <c r="U230" i="1"/>
  <c r="W229" i="1"/>
  <c r="U229" i="1"/>
  <c r="W228" i="1"/>
  <c r="V228" i="1"/>
  <c r="M228" i="1"/>
  <c r="W227" i="1"/>
  <c r="V227" i="1"/>
  <c r="V229" i="1" s="1"/>
  <c r="M227" i="1"/>
  <c r="U224" i="1"/>
  <c r="W223" i="1"/>
  <c r="V223" i="1"/>
  <c r="U223" i="1"/>
  <c r="W222" i="1"/>
  <c r="V222" i="1"/>
  <c r="V224" i="1" s="1"/>
  <c r="U219" i="1"/>
  <c r="U218" i="1"/>
  <c r="W217" i="1"/>
  <c r="V217" i="1"/>
  <c r="M217" i="1"/>
  <c r="W216" i="1"/>
  <c r="V216" i="1"/>
  <c r="M216" i="1"/>
  <c r="W215" i="1"/>
  <c r="V215" i="1"/>
  <c r="V219" i="1" s="1"/>
  <c r="M215" i="1"/>
  <c r="W214" i="1"/>
  <c r="W218" i="1" s="1"/>
  <c r="V214" i="1"/>
  <c r="V218" i="1" s="1"/>
  <c r="M214" i="1"/>
  <c r="U211" i="1"/>
  <c r="W210" i="1"/>
  <c r="V210" i="1"/>
  <c r="U210" i="1"/>
  <c r="W209" i="1"/>
  <c r="V209" i="1"/>
  <c r="V211" i="1" s="1"/>
  <c r="M209" i="1"/>
  <c r="U205" i="1"/>
  <c r="W204" i="1"/>
  <c r="V204" i="1"/>
  <c r="U204" i="1"/>
  <c r="W203" i="1"/>
  <c r="V203" i="1"/>
  <c r="V205" i="1" s="1"/>
  <c r="V200" i="1"/>
  <c r="U200" i="1"/>
  <c r="W199" i="1"/>
  <c r="V199" i="1"/>
  <c r="U199" i="1"/>
  <c r="W198" i="1"/>
  <c r="V198" i="1"/>
  <c r="M198" i="1"/>
  <c r="V195" i="1"/>
  <c r="U195" i="1"/>
  <c r="V194" i="1"/>
  <c r="U194" i="1"/>
  <c r="W193" i="1"/>
  <c r="V193" i="1"/>
  <c r="M193" i="1"/>
  <c r="W192" i="1"/>
  <c r="W194" i="1" s="1"/>
  <c r="V192" i="1"/>
  <c r="M192" i="1"/>
  <c r="U188" i="1"/>
  <c r="U187" i="1"/>
  <c r="W186" i="1"/>
  <c r="V186" i="1"/>
  <c r="M186" i="1"/>
  <c r="W185" i="1"/>
  <c r="W187" i="1" s="1"/>
  <c r="V185" i="1"/>
  <c r="V187" i="1" s="1"/>
  <c r="M185" i="1"/>
  <c r="U183" i="1"/>
  <c r="U182" i="1"/>
  <c r="W181" i="1"/>
  <c r="V181" i="1"/>
  <c r="M181" i="1"/>
  <c r="W180" i="1"/>
  <c r="V180" i="1"/>
  <c r="M180" i="1"/>
  <c r="W179" i="1"/>
  <c r="V179" i="1"/>
  <c r="V183" i="1" s="1"/>
  <c r="M179" i="1"/>
  <c r="W178" i="1"/>
  <c r="W182" i="1" s="1"/>
  <c r="V178" i="1"/>
  <c r="V182" i="1" s="1"/>
  <c r="M178" i="1"/>
  <c r="V175" i="1"/>
  <c r="U175" i="1"/>
  <c r="V174" i="1"/>
  <c r="U174" i="1"/>
  <c r="W173" i="1"/>
  <c r="W174" i="1" s="1"/>
  <c r="V173" i="1"/>
  <c r="M173" i="1"/>
  <c r="U170" i="1"/>
  <c r="U169" i="1"/>
  <c r="W168" i="1"/>
  <c r="V168" i="1"/>
  <c r="W167" i="1"/>
  <c r="V167" i="1"/>
  <c r="M167" i="1"/>
  <c r="W166" i="1"/>
  <c r="V166" i="1"/>
  <c r="M166" i="1"/>
  <c r="W165" i="1"/>
  <c r="V165" i="1"/>
  <c r="M165" i="1"/>
  <c r="W164" i="1"/>
  <c r="V164" i="1"/>
  <c r="M164" i="1"/>
  <c r="W163" i="1"/>
  <c r="V163" i="1"/>
  <c r="M163" i="1"/>
  <c r="W162" i="1"/>
  <c r="V162" i="1"/>
  <c r="M162" i="1"/>
  <c r="W161" i="1"/>
  <c r="V161" i="1"/>
  <c r="M161" i="1"/>
  <c r="W160" i="1"/>
  <c r="V160" i="1"/>
  <c r="M160" i="1"/>
  <c r="W159" i="1"/>
  <c r="W169" i="1" s="1"/>
  <c r="V159" i="1"/>
  <c r="V169" i="1" s="1"/>
  <c r="M159" i="1"/>
  <c r="U157" i="1"/>
  <c r="U156" i="1"/>
  <c r="W155" i="1"/>
  <c r="V155" i="1"/>
  <c r="W154" i="1"/>
  <c r="V154" i="1"/>
  <c r="M154" i="1"/>
  <c r="W153" i="1"/>
  <c r="W156" i="1" s="1"/>
  <c r="V153" i="1"/>
  <c r="V156" i="1" s="1"/>
  <c r="M153" i="1"/>
  <c r="W152" i="1"/>
  <c r="V152" i="1"/>
  <c r="V157" i="1" s="1"/>
  <c r="M152" i="1"/>
  <c r="U150" i="1"/>
  <c r="W149" i="1"/>
  <c r="V149" i="1"/>
  <c r="U149" i="1"/>
  <c r="W148" i="1"/>
  <c r="V148" i="1"/>
  <c r="V150" i="1" s="1"/>
  <c r="M148" i="1"/>
  <c r="U146" i="1"/>
  <c r="W145" i="1"/>
  <c r="V145" i="1"/>
  <c r="U145" i="1"/>
  <c r="W144" i="1"/>
  <c r="V144" i="1"/>
  <c r="V146" i="1" s="1"/>
  <c r="M144" i="1"/>
  <c r="U140" i="1"/>
  <c r="W139" i="1"/>
  <c r="V139" i="1"/>
  <c r="U139" i="1"/>
  <c r="W138" i="1"/>
  <c r="V138" i="1"/>
  <c r="V140" i="1" s="1"/>
  <c r="M138" i="1"/>
  <c r="U135" i="1"/>
  <c r="W134" i="1"/>
  <c r="V134" i="1"/>
  <c r="U134" i="1"/>
  <c r="W133" i="1"/>
  <c r="V133" i="1"/>
  <c r="M133" i="1"/>
  <c r="W132" i="1"/>
  <c r="V132" i="1"/>
  <c r="V135" i="1" s="1"/>
  <c r="M132" i="1"/>
  <c r="V129" i="1"/>
  <c r="U129" i="1"/>
  <c r="W128" i="1"/>
  <c r="V128" i="1"/>
  <c r="U128" i="1"/>
  <c r="W127" i="1"/>
  <c r="V127" i="1"/>
  <c r="M127" i="1"/>
  <c r="U124" i="1"/>
  <c r="U123" i="1"/>
  <c r="W122" i="1"/>
  <c r="V122" i="1"/>
  <c r="M122" i="1"/>
  <c r="W121" i="1"/>
  <c r="V121" i="1"/>
  <c r="M121" i="1"/>
  <c r="W120" i="1"/>
  <c r="W123" i="1" s="1"/>
  <c r="V120" i="1"/>
  <c r="V123" i="1" s="1"/>
  <c r="W119" i="1"/>
  <c r="V119" i="1"/>
  <c r="M119" i="1"/>
  <c r="V116" i="1"/>
  <c r="U116" i="1"/>
  <c r="W115" i="1"/>
  <c r="V115" i="1"/>
  <c r="U115" i="1"/>
  <c r="W114" i="1"/>
  <c r="V114" i="1"/>
  <c r="M114" i="1"/>
  <c r="V111" i="1"/>
  <c r="U111" i="1"/>
  <c r="V110" i="1"/>
  <c r="U110" i="1"/>
  <c r="W109" i="1"/>
  <c r="V109" i="1"/>
  <c r="M109" i="1"/>
  <c r="W108" i="1"/>
  <c r="W110" i="1" s="1"/>
  <c r="V108" i="1"/>
  <c r="M108" i="1"/>
  <c r="U105" i="1"/>
  <c r="U104" i="1"/>
  <c r="W103" i="1"/>
  <c r="V103" i="1"/>
  <c r="W102" i="1"/>
  <c r="V102" i="1"/>
  <c r="M102" i="1"/>
  <c r="W101" i="1"/>
  <c r="V101" i="1"/>
  <c r="W100" i="1"/>
  <c r="V100" i="1"/>
  <c r="M100" i="1"/>
  <c r="W99" i="1"/>
  <c r="V99" i="1"/>
  <c r="W98" i="1"/>
  <c r="V98" i="1"/>
  <c r="W97" i="1"/>
  <c r="W104" i="1" s="1"/>
  <c r="V97" i="1"/>
  <c r="V104" i="1" s="1"/>
  <c r="M97" i="1"/>
  <c r="U94" i="1"/>
  <c r="V93" i="1"/>
  <c r="U93" i="1"/>
  <c r="W92" i="1"/>
  <c r="V92" i="1"/>
  <c r="M92" i="1"/>
  <c r="W91" i="1"/>
  <c r="V91" i="1"/>
  <c r="M91" i="1"/>
  <c r="W90" i="1"/>
  <c r="W93" i="1" s="1"/>
  <c r="V90" i="1"/>
  <c r="V94" i="1" s="1"/>
  <c r="M90" i="1"/>
  <c r="U87" i="1"/>
  <c r="U86" i="1"/>
  <c r="W85" i="1"/>
  <c r="V85" i="1"/>
  <c r="M85" i="1"/>
  <c r="W84" i="1"/>
  <c r="V84" i="1"/>
  <c r="M84" i="1"/>
  <c r="W83" i="1"/>
  <c r="V83" i="1"/>
  <c r="M83" i="1"/>
  <c r="W82" i="1"/>
  <c r="V82" i="1"/>
  <c r="M82" i="1"/>
  <c r="W81" i="1"/>
  <c r="V81" i="1"/>
  <c r="M81" i="1"/>
  <c r="W80" i="1"/>
  <c r="W86" i="1" s="1"/>
  <c r="V80" i="1"/>
  <c r="V86" i="1" s="1"/>
  <c r="M80" i="1"/>
  <c r="U77" i="1"/>
  <c r="W76" i="1"/>
  <c r="U76" i="1"/>
  <c r="W75" i="1"/>
  <c r="V75" i="1"/>
  <c r="M75" i="1"/>
  <c r="W74" i="1"/>
  <c r="V74" i="1"/>
  <c r="V76" i="1" s="1"/>
  <c r="M74" i="1"/>
  <c r="U71" i="1"/>
  <c r="W70" i="1"/>
  <c r="V70" i="1"/>
  <c r="U70" i="1"/>
  <c r="W69" i="1"/>
  <c r="V69" i="1"/>
  <c r="V71" i="1" s="1"/>
  <c r="M69" i="1"/>
  <c r="U66" i="1"/>
  <c r="U65" i="1"/>
  <c r="W64" i="1"/>
  <c r="V64" i="1"/>
  <c r="W63" i="1"/>
  <c r="V63" i="1"/>
  <c r="M63" i="1"/>
  <c r="W62" i="1"/>
  <c r="W65" i="1" s="1"/>
  <c r="V62" i="1"/>
  <c r="V66" i="1" s="1"/>
  <c r="U59" i="1"/>
  <c r="U58" i="1"/>
  <c r="W57" i="1"/>
  <c r="V57" i="1"/>
  <c r="M57" i="1"/>
  <c r="W56" i="1"/>
  <c r="V56" i="1"/>
  <c r="M56" i="1"/>
  <c r="W55" i="1"/>
  <c r="V55" i="1"/>
  <c r="M55" i="1"/>
  <c r="W54" i="1"/>
  <c r="V54" i="1"/>
  <c r="V58" i="1" s="1"/>
  <c r="W53" i="1"/>
  <c r="V53" i="1"/>
  <c r="M53" i="1"/>
  <c r="W52" i="1"/>
  <c r="W58" i="1" s="1"/>
  <c r="V52" i="1"/>
  <c r="W51" i="1"/>
  <c r="V51" i="1"/>
  <c r="M51" i="1"/>
  <c r="W50" i="1"/>
  <c r="V50" i="1"/>
  <c r="V59" i="1" s="1"/>
  <c r="M50" i="1"/>
  <c r="V47" i="1"/>
  <c r="U47" i="1"/>
  <c r="V46" i="1"/>
  <c r="U46" i="1"/>
  <c r="W45" i="1"/>
  <c r="V45" i="1"/>
  <c r="M45" i="1"/>
  <c r="W44" i="1"/>
  <c r="W46" i="1" s="1"/>
  <c r="V44" i="1"/>
  <c r="M44" i="1"/>
  <c r="U41" i="1"/>
  <c r="U40" i="1"/>
  <c r="W39" i="1"/>
  <c r="V39" i="1"/>
  <c r="M39" i="1"/>
  <c r="W38" i="1"/>
  <c r="V38" i="1"/>
  <c r="M38" i="1"/>
  <c r="W37" i="1"/>
  <c r="V37" i="1"/>
  <c r="V40" i="1" s="1"/>
  <c r="W36" i="1"/>
  <c r="W40" i="1" s="1"/>
  <c r="V36" i="1"/>
  <c r="M36" i="1"/>
  <c r="U33" i="1"/>
  <c r="U32" i="1"/>
  <c r="W31" i="1"/>
  <c r="V31" i="1"/>
  <c r="M31" i="1"/>
  <c r="W30" i="1"/>
  <c r="V30" i="1"/>
  <c r="V250" i="1" s="1"/>
  <c r="M30" i="1"/>
  <c r="W29" i="1"/>
  <c r="V29" i="1"/>
  <c r="V33" i="1" s="1"/>
  <c r="M29" i="1"/>
  <c r="W28" i="1"/>
  <c r="W32" i="1" s="1"/>
  <c r="V28" i="1"/>
  <c r="V32" i="1" s="1"/>
  <c r="M28" i="1"/>
  <c r="V24" i="1"/>
  <c r="U24" i="1"/>
  <c r="U248" i="1" s="1"/>
  <c r="W23" i="1"/>
  <c r="V23" i="1"/>
  <c r="U23" i="1"/>
  <c r="U252" i="1" s="1"/>
  <c r="W22" i="1"/>
  <c r="V22" i="1"/>
  <c r="V249" i="1" s="1"/>
  <c r="M22" i="1"/>
  <c r="H10" i="1"/>
  <c r="J9" i="1"/>
  <c r="H9" i="1"/>
  <c r="A9" i="1"/>
  <c r="F10" i="1" s="1"/>
  <c r="D7" i="1"/>
  <c r="N6" i="1"/>
  <c r="M2" i="1"/>
  <c r="V251" i="1" l="1"/>
  <c r="W253" i="1"/>
  <c r="V65" i="1"/>
  <c r="V252" i="1" s="1"/>
  <c r="V124" i="1"/>
  <c r="V41" i="1"/>
  <c r="V248" i="1" s="1"/>
  <c r="V87" i="1"/>
  <c r="V105" i="1"/>
  <c r="V170" i="1"/>
  <c r="V188" i="1"/>
  <c r="A10" i="1"/>
  <c r="V77" i="1"/>
  <c r="V230" i="1"/>
  <c r="V236" i="1"/>
  <c r="V242" i="1"/>
  <c r="V247" i="1"/>
  <c r="F9" i="1"/>
  <c r="A261" i="1" l="1"/>
  <c r="B261" i="1"/>
  <c r="C261" i="1"/>
</calcChain>
</file>

<file path=xl/sharedStrings.xml><?xml version="1.0" encoding="utf-8"?>
<sst xmlns="http://schemas.openxmlformats.org/spreadsheetml/2006/main" count="813" uniqueCount="328">
  <si>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</si>
  <si>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</si>
  <si>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</si>
  <si>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</si>
  <si>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</si>
  <si>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</si>
  <si>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</si>
  <si>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</si>
  <si>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</si>
  <si>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</si>
  <si>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</si>
  <si>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</si>
  <si>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</si>
  <si>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</si>
  <si>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</si>
  <si>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</si>
  <si>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</si>
  <si>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</si>
  <si>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43В, лит В, офис 4,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</si>
  <si>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</si>
  <si>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</si>
  <si>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</si>
  <si>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</si>
  <si>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</si>
  <si>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</si>
  <si>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</si>
  <si>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</si>
  <si>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</si>
  <si>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</si>
  <si>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</si>
  <si>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</si>
  <si>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</si>
  <si>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</si>
  <si>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</si>
  <si>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</si>
  <si>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</si>
  <si>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</si>
  <si>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</si>
  <si>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</si>
  <si>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</si>
  <si>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</si>
  <si>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</si>
  <si>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</si>
  <si>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</si>
  <si>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</si>
  <si>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</si>
  <si>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</si>
  <si>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</si>
  <si>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</si>
  <si>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</si>
  <si>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</si>
  <si>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</si>
  <si>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</si>
  <si>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</si>
  <si>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</si>
  <si>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</si>
  <si>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</si>
  <si>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</si>
  <si>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</si>
  <si>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</si>
  <si>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</si>
  <si>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</si>
  <si>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</si>
  <si>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</si>
  <si>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</si>
  <si>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</si>
  <si>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</si>
  <si>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</si>
  <si>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</si>
  <si>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</si>
  <si>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</si>
  <si>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</si>
  <si>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</si>
  <si>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</si>
  <si>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</si>
  <si>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</si>
  <si>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</si>
  <si>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</si>
  <si>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</si>
  <si>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</si>
  <si>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</si>
  <si>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</si>
  <si>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</si>
  <si>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</si>
  <si>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</si>
  <si>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</si>
  <si>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</si>
  <si>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</si>
  <si>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</si>
  <si>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</si>
  <si>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</si>
  <si>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</si>
  <si>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</si>
  <si>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</si>
  <si>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</si>
  <si>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</si>
  <si>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</si>
  <si>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</si>
  <si>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</si>
  <si>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15.09.2023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</si>
  <si>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</si>
  <si>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</si>
  <si>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</si>
  <si>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</si>
  <si>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</si>
  <si>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</si>
  <si>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</si>
  <si>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</si>
  <si>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</si>
  <si>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</si>
  <si>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</si>
  <si>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</si>
  <si>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</si>
  <si>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</si>
  <si>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</si>
  <si>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</si>
  <si>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P003220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</si>
  <si>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</si>
  <si>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</si>
  <si>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</si>
  <si>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</si>
  <si>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</si>
  <si>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</si>
  <si>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</si>
  <si>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</si>
  <si>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</si>
  <si>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</si>
  <si>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</si>
  <si>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</si>
  <si>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</si>
  <si>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</si>
  <si>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</si>
  <si>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</si>
  <si>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</si>
  <si>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</si>
  <si>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</si>
  <si>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</si>
  <si>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</si>
  <si>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</si>
  <si>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</si>
  <si>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</si>
  <si>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</si>
  <si>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</si>
  <si>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</si>
  <si>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</si>
  <si>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</si>
  <si>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</si>
  <si>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</si>
  <si>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</si>
  <si>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</si>
  <si>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</si>
  <si>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</si>
  <si>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</si>
  <si>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</si>
  <si>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</si>
  <si>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</si>
  <si>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</si>
  <si>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</si>
  <si>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</si>
  <si>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P002956</t>
  </si>
  <si>
    <t>P003683</t>
  </si>
  <si>
    <t>Пельмени «Бульмени со сливочным маслом» 0,43 Сфера ТМ «Горячая штучка»</t>
  </si>
  <si>
    <t>SU002623</t>
  </si>
  <si>
    <t>P002957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</si>
  <si>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</si>
  <si>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</si>
  <si>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</si>
  <si>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</si>
  <si>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</si>
  <si>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</si>
  <si>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</si>
  <si>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</si>
  <si>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</si>
  <si>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</si>
  <si>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</si>
  <si>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</si>
  <si>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</si>
  <si>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</si>
  <si>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</si>
  <si>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</si>
  <si>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</si>
  <si>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</si>
  <si>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</si>
  <si>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</si>
  <si>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</si>
  <si>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</si>
  <si>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</si>
  <si>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</si>
  <si>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</si>
  <si>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</si>
  <si>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</si>
  <si>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</si>
  <si>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</si>
  <si>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</si>
  <si>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</si>
  <si>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</si>
  <si>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</si>
  <si>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</si>
  <si>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</si>
  <si>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</si>
  <si>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</si>
  <si>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</si>
  <si>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</si>
  <si>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</si>
  <si>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</si>
  <si>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</si>
  <si>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</si>
  <si>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</si>
  <si>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</si>
  <si>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</si>
  <si>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</si>
  <si>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</si>
  <si>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</si>
  <si>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</si>
  <si>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</si>
  <si>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</si>
  <si>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</si>
  <si>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</si>
  <si>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</si>
  <si>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</si>
  <si>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</si>
  <si>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</si>
  <si>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</si>
  <si>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</si>
  <si>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</si>
  <si>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</si>
  <si>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</si>
  <si>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</si>
  <si>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</si>
  <si>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</si>
  <si>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</si>
  <si>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</si>
  <si>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</si>
  <si>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</si>
  <si>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</si>
  <si>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</si>
  <si>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</si>
  <si>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</si>
  <si>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</si>
  <si>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</si>
  <si>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</si>
  <si>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</si>
  <si>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</si>
  <si>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</si>
  <si>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</si>
  <si>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</si>
  <si>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</si>
  <si>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</si>
  <si>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</si>
  <si>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</si>
  <si>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</si>
  <si>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</si>
  <si>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</si>
  <si>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</si>
  <si>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</si>
  <si>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</si>
  <si>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</si>
  <si>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</si>
  <si>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</si>
  <si>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</si>
  <si>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</si>
  <si>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</si>
  <si>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</si>
  <si>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</si>
  <si>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</si>
  <si>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</si>
  <si>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</si>
  <si>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</si>
  <si>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</si>
  <si>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</si>
  <si>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</si>
  <si>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</si>
  <si>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</si>
  <si>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</si>
  <si>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</si>
  <si>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</si>
  <si>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</si>
  <si>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</si>
  <si>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</si>
  <si>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</si>
  <si>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</si>
  <si>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</si>
  <si>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</si>
  <si>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</si>
  <si>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</si>
  <si>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</si>
  <si>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</si>
  <si>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</si>
  <si>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</si>
  <si>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</si>
  <si>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</si>
  <si>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</si>
  <si>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</si>
  <si>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</si>
  <si>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</si>
  <si>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</si>
  <si>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</si>
  <si>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</si>
  <si>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</si>
  <si>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</si>
  <si>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</si>
  <si>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</si>
  <si>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</si>
  <si>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</si>
  <si>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</si>
  <si>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</si>
  <si>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</si>
  <si>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</si>
  <si>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</si>
  <si>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</si>
  <si>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</si>
  <si>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</si>
  <si>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</si>
  <si>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</si>
  <si>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</si>
  <si>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</si>
  <si>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</si>
  <si>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</si>
  <si>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</si>
  <si>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</si>
  <si>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</si>
  <si>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</si>
  <si>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</si>
  <si>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</si>
  <si>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</si>
  <si>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</si>
  <si>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</si>
  <si>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26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</si>
</sst>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4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61"/>
  <sheetViews>
    <sheetView showGridLines="0" tabSelected="1" topLeftCell="D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7" customFormat="1" ht="45" customHeight="1" x14ac:dyDescent="0.2">
      <c r="A1" s="42"/>
      <c r="B1" s="42"/>
      <c r="C1" s="42"/>
      <c r="D1" s="163" t="s">
        <v>0</v>
      </c>
      <c r="E1" s="164"/>
      <c r="F1" s="164"/>
      <c r="G1" s="13" t="s">
        <v>1</v>
      </c>
      <c r="H1" s="163" t="s">
        <v>2</v>
      </c>
      <c r="I1" s="164"/>
      <c r="J1" s="164"/>
      <c r="K1" s="164"/>
      <c r="L1" s="164"/>
      <c r="M1" s="164"/>
      <c r="N1" s="164"/>
      <c r="O1" s="165" t="s">
        <v>3</v>
      </c>
      <c r="P1" s="164"/>
      <c r="Q1" s="164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7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7"/>
      <c r="O2" s="167"/>
      <c r="P2" s="167"/>
      <c r="Q2" s="167"/>
      <c r="R2" s="167"/>
      <c r="S2" s="167"/>
      <c r="T2" s="167"/>
      <c r="U2" s="17"/>
      <c r="V2" s="17"/>
      <c r="W2" s="17"/>
      <c r="X2" s="17"/>
      <c r="Y2" s="52"/>
      <c r="Z2" s="52"/>
      <c r="AA2" s="52"/>
    </row>
    <row r="3" spans="1:28" s="157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7"/>
      <c r="N3" s="167"/>
      <c r="O3" s="167"/>
      <c r="P3" s="167"/>
      <c r="Q3" s="167"/>
      <c r="R3" s="167"/>
      <c r="S3" s="167"/>
      <c r="T3" s="167"/>
      <c r="U3" s="17"/>
      <c r="V3" s="17"/>
      <c r="W3" s="17"/>
      <c r="X3" s="17"/>
      <c r="Y3" s="52"/>
      <c r="Z3" s="52"/>
      <c r="AA3" s="52"/>
    </row>
    <row r="4" spans="1:28" s="15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7" customFormat="1" ht="23.45" customHeight="1" x14ac:dyDescent="0.2">
      <c r="A5" s="168" t="s">
        <v>7</v>
      </c>
      <c r="B5" s="169"/>
      <c r="C5" s="170"/>
      <c r="D5" s="171"/>
      <c r="E5" s="172"/>
      <c r="F5" s="173" t="s">
        <v>8</v>
      </c>
      <c r="G5" s="170"/>
      <c r="H5" s="171" t="s">
        <v>327</v>
      </c>
      <c r="I5" s="174"/>
      <c r="J5" s="174"/>
      <c r="K5" s="172"/>
      <c r="M5" s="25" t="s">
        <v>9</v>
      </c>
      <c r="N5" s="175">
        <v>45200</v>
      </c>
      <c r="O5" s="176"/>
      <c r="Q5" s="177" t="s">
        <v>10</v>
      </c>
      <c r="R5" s="178"/>
      <c r="S5" s="179" t="s">
        <v>11</v>
      </c>
      <c r="T5" s="176"/>
      <c r="Y5" s="52"/>
      <c r="Z5" s="52"/>
      <c r="AA5" s="52"/>
    </row>
    <row r="6" spans="1:28" s="157" customFormat="1" ht="24" customHeight="1" x14ac:dyDescent="0.2">
      <c r="A6" s="168" t="s">
        <v>12</v>
      </c>
      <c r="B6" s="169"/>
      <c r="C6" s="170"/>
      <c r="D6" s="180" t="s">
        <v>13</v>
      </c>
      <c r="E6" s="181"/>
      <c r="F6" s="181"/>
      <c r="G6" s="181"/>
      <c r="H6" s="181"/>
      <c r="I6" s="181"/>
      <c r="J6" s="181"/>
      <c r="K6" s="176"/>
      <c r="M6" s="25" t="s">
        <v>14</v>
      </c>
      <c r="N6" s="182" t="str">
        <f>IF(N5=0," ",CHOOSE(WEEKDAY(N5,2),"Понедельник","Вторник","Среда","Четверг","Пятница","Суббота","Воскресенье"))</f>
        <v>Воскресенье</v>
      </c>
      <c r="O6" s="183"/>
      <c r="Q6" s="184" t="s">
        <v>15</v>
      </c>
      <c r="R6" s="178"/>
      <c r="S6" s="185" t="s">
        <v>16</v>
      </c>
      <c r="T6" s="186"/>
      <c r="Y6" s="52"/>
      <c r="Z6" s="52"/>
      <c r="AA6" s="52"/>
    </row>
    <row r="7" spans="1:28" s="157" customFormat="1" ht="21.75" hidden="1" customHeight="1" x14ac:dyDescent="0.2">
      <c r="A7" s="56"/>
      <c r="B7" s="56"/>
      <c r="C7" s="56"/>
      <c r="D7" s="191" t="str">
        <f>IFERROR(VLOOKUP(DeliveryAddress,Table,3,0),1)</f>
        <v>1</v>
      </c>
      <c r="E7" s="192"/>
      <c r="F7" s="192"/>
      <c r="G7" s="192"/>
      <c r="H7" s="192"/>
      <c r="I7" s="192"/>
      <c r="J7" s="192"/>
      <c r="K7" s="193"/>
      <c r="M7" s="25"/>
      <c r="N7" s="43"/>
      <c r="O7" s="43"/>
      <c r="Q7" s="167"/>
      <c r="R7" s="178"/>
      <c r="S7" s="187"/>
      <c r="T7" s="188"/>
      <c r="Y7" s="52"/>
      <c r="Z7" s="52"/>
      <c r="AA7" s="52"/>
    </row>
    <row r="8" spans="1:28" s="157" customFormat="1" ht="25.5" customHeight="1" x14ac:dyDescent="0.2">
      <c r="A8" s="194" t="s">
        <v>17</v>
      </c>
      <c r="B8" s="195"/>
      <c r="C8" s="196"/>
      <c r="D8" s="197" t="s">
        <v>18</v>
      </c>
      <c r="E8" s="198"/>
      <c r="F8" s="198"/>
      <c r="G8" s="198"/>
      <c r="H8" s="198"/>
      <c r="I8" s="198"/>
      <c r="J8" s="198"/>
      <c r="K8" s="199"/>
      <c r="M8" s="25" t="s">
        <v>19</v>
      </c>
      <c r="N8" s="200">
        <v>0.33333333333333331</v>
      </c>
      <c r="O8" s="176"/>
      <c r="Q8" s="167"/>
      <c r="R8" s="178"/>
      <c r="S8" s="187"/>
      <c r="T8" s="188"/>
      <c r="Y8" s="52"/>
      <c r="Z8" s="52"/>
      <c r="AA8" s="52"/>
    </row>
    <row r="9" spans="1:28" s="157" customFormat="1" ht="39.950000000000003" customHeight="1" x14ac:dyDescent="0.2">
      <c r="A9" s="2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7"/>
      <c r="C9" s="167"/>
      <c r="D9" s="202"/>
      <c r="E9" s="203"/>
      <c r="F9" s="2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7"/>
      <c r="H9" s="204" t="str">
        <f>IF(AND($A$9="Тип доверенности/получателя при получении в адресе перегруза:",$D$9="Разовая доверенность"),"Введите ФИО","")</f>
        <v/>
      </c>
      <c r="I9" s="203"/>
      <c r="J9" s="2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3"/>
      <c r="M9" s="27" t="s">
        <v>20</v>
      </c>
      <c r="N9" s="175"/>
      <c r="O9" s="176"/>
      <c r="Q9" s="167"/>
      <c r="R9" s="178"/>
      <c r="S9" s="189"/>
      <c r="T9" s="190"/>
      <c r="U9" s="44"/>
      <c r="V9" s="44"/>
      <c r="W9" s="44"/>
      <c r="X9" s="44"/>
      <c r="Y9" s="52"/>
      <c r="Z9" s="52"/>
      <c r="AA9" s="52"/>
    </row>
    <row r="10" spans="1:28" s="157" customFormat="1" ht="26.45" customHeight="1" x14ac:dyDescent="0.2">
      <c r="A10" s="2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7"/>
      <c r="C10" s="167"/>
      <c r="D10" s="202"/>
      <c r="E10" s="203"/>
      <c r="F10" s="2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7"/>
      <c r="H10" s="205" t="str">
        <f>IFERROR(VLOOKUP($D$10,Proxy,2,FALSE),"")</f>
        <v/>
      </c>
      <c r="I10" s="167"/>
      <c r="J10" s="167"/>
      <c r="K10" s="167"/>
      <c r="M10" s="27" t="s">
        <v>21</v>
      </c>
      <c r="N10" s="200"/>
      <c r="O10" s="176"/>
      <c r="R10" s="25" t="s">
        <v>22</v>
      </c>
      <c r="S10" s="206" t="s">
        <v>23</v>
      </c>
      <c r="T10" s="186"/>
      <c r="U10" s="45"/>
      <c r="V10" s="45"/>
      <c r="W10" s="45"/>
      <c r="X10" s="45"/>
      <c r="Y10" s="52"/>
      <c r="Z10" s="52"/>
      <c r="AA10" s="52"/>
    </row>
    <row r="11" spans="1:28" s="157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200"/>
      <c r="O11" s="176"/>
      <c r="R11" s="25" t="s">
        <v>26</v>
      </c>
      <c r="S11" s="207" t="s">
        <v>27</v>
      </c>
      <c r="T11" s="208"/>
      <c r="U11" s="46"/>
      <c r="V11" s="46"/>
      <c r="W11" s="46"/>
      <c r="X11" s="46"/>
      <c r="Y11" s="52"/>
      <c r="Z11" s="52"/>
      <c r="AA11" s="52"/>
    </row>
    <row r="12" spans="1:28" s="157" customFormat="1" ht="18.600000000000001" customHeight="1" x14ac:dyDescent="0.2">
      <c r="A12" s="209" t="s">
        <v>28</v>
      </c>
      <c r="B12" s="169"/>
      <c r="C12" s="169"/>
      <c r="D12" s="169"/>
      <c r="E12" s="169"/>
      <c r="F12" s="169"/>
      <c r="G12" s="169"/>
      <c r="H12" s="169"/>
      <c r="I12" s="169"/>
      <c r="J12" s="169"/>
      <c r="K12" s="170"/>
      <c r="M12" s="25" t="s">
        <v>29</v>
      </c>
      <c r="N12" s="210"/>
      <c r="O12" s="193"/>
      <c r="P12" s="24"/>
      <c r="R12" s="25"/>
      <c r="S12" s="164"/>
      <c r="T12" s="167"/>
      <c r="Y12" s="52"/>
      <c r="Z12" s="52"/>
      <c r="AA12" s="52"/>
    </row>
    <row r="13" spans="1:28" s="157" customFormat="1" ht="23.25" customHeight="1" x14ac:dyDescent="0.2">
      <c r="A13" s="209" t="s">
        <v>30</v>
      </c>
      <c r="B13" s="169"/>
      <c r="C13" s="169"/>
      <c r="D13" s="169"/>
      <c r="E13" s="169"/>
      <c r="F13" s="169"/>
      <c r="G13" s="169"/>
      <c r="H13" s="169"/>
      <c r="I13" s="169"/>
      <c r="J13" s="169"/>
      <c r="K13" s="170"/>
      <c r="L13" s="27"/>
      <c r="M13" s="27" t="s">
        <v>31</v>
      </c>
      <c r="N13" s="207"/>
      <c r="O13" s="208"/>
      <c r="P13" s="24"/>
      <c r="U13" s="50"/>
      <c r="V13" s="50"/>
      <c r="W13" s="50"/>
      <c r="X13" s="50"/>
      <c r="Y13" s="52"/>
      <c r="Z13" s="52"/>
      <c r="AA13" s="52"/>
    </row>
    <row r="14" spans="1:28" s="157" customFormat="1" ht="18.600000000000001" customHeight="1" x14ac:dyDescent="0.2">
      <c r="A14" s="209" t="s">
        <v>32</v>
      </c>
      <c r="B14" s="169"/>
      <c r="C14" s="169"/>
      <c r="D14" s="169"/>
      <c r="E14" s="169"/>
      <c r="F14" s="169"/>
      <c r="G14" s="169"/>
      <c r="H14" s="169"/>
      <c r="I14" s="169"/>
      <c r="J14" s="169"/>
      <c r="K14" s="170"/>
      <c r="U14" s="51"/>
      <c r="V14" s="51"/>
      <c r="W14" s="51"/>
      <c r="X14" s="51"/>
      <c r="Y14" s="52"/>
      <c r="Z14" s="52"/>
      <c r="AA14" s="52"/>
    </row>
    <row r="15" spans="1:28" s="157" customFormat="1" ht="22.5" customHeight="1" x14ac:dyDescent="0.2">
      <c r="A15" s="211" t="s">
        <v>33</v>
      </c>
      <c r="B15" s="169"/>
      <c r="C15" s="169"/>
      <c r="D15" s="169"/>
      <c r="E15" s="169"/>
      <c r="F15" s="169"/>
      <c r="G15" s="169"/>
      <c r="H15" s="169"/>
      <c r="I15" s="169"/>
      <c r="J15" s="169"/>
      <c r="K15" s="170"/>
      <c r="M15" s="212" t="s">
        <v>34</v>
      </c>
      <c r="N15" s="164"/>
      <c r="O15" s="164"/>
      <c r="P15" s="164"/>
      <c r="Q15" s="164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13"/>
      <c r="N16" s="213"/>
      <c r="O16" s="213"/>
      <c r="P16" s="213"/>
      <c r="Q16" s="213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15" t="s">
        <v>35</v>
      </c>
      <c r="B17" s="215" t="s">
        <v>36</v>
      </c>
      <c r="C17" s="217" t="s">
        <v>37</v>
      </c>
      <c r="D17" s="215" t="s">
        <v>38</v>
      </c>
      <c r="E17" s="218"/>
      <c r="F17" s="215" t="s">
        <v>39</v>
      </c>
      <c r="G17" s="215" t="s">
        <v>40</v>
      </c>
      <c r="H17" s="215" t="s">
        <v>41</v>
      </c>
      <c r="I17" s="215" t="s">
        <v>42</v>
      </c>
      <c r="J17" s="215" t="s">
        <v>43</v>
      </c>
      <c r="K17" s="215" t="s">
        <v>44</v>
      </c>
      <c r="L17" s="215" t="s">
        <v>45</v>
      </c>
      <c r="M17" s="215" t="s">
        <v>46</v>
      </c>
      <c r="N17" s="221"/>
      <c r="O17" s="221"/>
      <c r="P17" s="221"/>
      <c r="Q17" s="218"/>
      <c r="R17" s="214" t="s">
        <v>47</v>
      </c>
      <c r="S17" s="170"/>
      <c r="T17" s="215" t="s">
        <v>48</v>
      </c>
      <c r="U17" s="215" t="s">
        <v>49</v>
      </c>
      <c r="V17" s="223" t="s">
        <v>50</v>
      </c>
      <c r="W17" s="215" t="s">
        <v>51</v>
      </c>
      <c r="X17" s="225" t="s">
        <v>52</v>
      </c>
      <c r="Y17" s="225" t="s">
        <v>53</v>
      </c>
      <c r="Z17" s="225" t="s">
        <v>54</v>
      </c>
      <c r="AA17" s="227"/>
      <c r="AB17" s="228"/>
      <c r="AC17" s="232"/>
      <c r="AZ17" s="234" t="s">
        <v>55</v>
      </c>
    </row>
    <row r="18" spans="1:52" ht="14.25" customHeight="1" x14ac:dyDescent="0.2">
      <c r="A18" s="216"/>
      <c r="B18" s="216"/>
      <c r="C18" s="216"/>
      <c r="D18" s="219"/>
      <c r="E18" s="220"/>
      <c r="F18" s="216"/>
      <c r="G18" s="216"/>
      <c r="H18" s="216"/>
      <c r="I18" s="216"/>
      <c r="J18" s="216"/>
      <c r="K18" s="216"/>
      <c r="L18" s="216"/>
      <c r="M18" s="219"/>
      <c r="N18" s="222"/>
      <c r="O18" s="222"/>
      <c r="P18" s="222"/>
      <c r="Q18" s="220"/>
      <c r="R18" s="156" t="s">
        <v>56</v>
      </c>
      <c r="S18" s="156" t="s">
        <v>57</v>
      </c>
      <c r="T18" s="216"/>
      <c r="U18" s="216"/>
      <c r="V18" s="224"/>
      <c r="W18" s="216"/>
      <c r="X18" s="226"/>
      <c r="Y18" s="226"/>
      <c r="Z18" s="229"/>
      <c r="AA18" s="230"/>
      <c r="AB18" s="231"/>
      <c r="AC18" s="233"/>
      <c r="AZ18" s="167"/>
    </row>
    <row r="19" spans="1:52" ht="27.75" customHeight="1" x14ac:dyDescent="0.2">
      <c r="A19" s="235" t="s">
        <v>58</v>
      </c>
      <c r="B19" s="236"/>
      <c r="C19" s="236"/>
      <c r="D19" s="236"/>
      <c r="E19" s="236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49"/>
      <c r="Y19" s="49"/>
    </row>
    <row r="20" spans="1:52" ht="16.5" customHeight="1" x14ac:dyDescent="0.25">
      <c r="A20" s="237" t="s">
        <v>58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54"/>
      <c r="Y20" s="154"/>
    </row>
    <row r="21" spans="1:52" ht="14.25" customHeight="1" x14ac:dyDescent="0.25">
      <c r="A21" s="238" t="s">
        <v>59</v>
      </c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55"/>
      <c r="Y21" s="155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239">
        <v>4607111035752</v>
      </c>
      <c r="E22" s="183"/>
      <c r="F22" s="158">
        <v>0.43</v>
      </c>
      <c r="G22" s="33">
        <v>16</v>
      </c>
      <c r="H22" s="158">
        <v>6.88</v>
      </c>
      <c r="I22" s="158">
        <v>7.2539999999999996</v>
      </c>
      <c r="J22" s="33">
        <v>84</v>
      </c>
      <c r="K22" s="34" t="s">
        <v>62</v>
      </c>
      <c r="L22" s="33">
        <v>90</v>
      </c>
      <c r="M22" s="240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41"/>
      <c r="O22" s="241"/>
      <c r="P22" s="241"/>
      <c r="Q22" s="183"/>
      <c r="R22" s="35"/>
      <c r="S22" s="35"/>
      <c r="T22" s="36" t="s">
        <v>63</v>
      </c>
      <c r="U22" s="159">
        <v>0</v>
      </c>
      <c r="V22" s="160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243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244"/>
      <c r="M23" s="242" t="s">
        <v>64</v>
      </c>
      <c r="N23" s="195"/>
      <c r="O23" s="195"/>
      <c r="P23" s="195"/>
      <c r="Q23" s="195"/>
      <c r="R23" s="195"/>
      <c r="S23" s="196"/>
      <c r="T23" s="38" t="s">
        <v>63</v>
      </c>
      <c r="U23" s="161">
        <f>IFERROR(SUM(U22:U22),"0")</f>
        <v>0</v>
      </c>
      <c r="V23" s="161">
        <f>IFERROR(SUM(V22:V22),"0")</f>
        <v>0</v>
      </c>
      <c r="W23" s="161">
        <f>IFERROR(IF(W22="",0,W22),"0")</f>
        <v>0</v>
      </c>
      <c r="X23" s="162"/>
      <c r="Y23" s="162"/>
    </row>
    <row r="24" spans="1:52" x14ac:dyDescent="0.2">
      <c r="A24" s="167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244"/>
      <c r="M24" s="242" t="s">
        <v>64</v>
      </c>
      <c r="N24" s="195"/>
      <c r="O24" s="195"/>
      <c r="P24" s="195"/>
      <c r="Q24" s="195"/>
      <c r="R24" s="195"/>
      <c r="S24" s="196"/>
      <c r="T24" s="38" t="s">
        <v>65</v>
      </c>
      <c r="U24" s="161">
        <f>IFERROR(SUMPRODUCT(U22:U22*H22:H22),"0")</f>
        <v>0</v>
      </c>
      <c r="V24" s="161">
        <f>IFERROR(SUMPRODUCT(V22:V22*H22:H22),"0")</f>
        <v>0</v>
      </c>
      <c r="W24" s="38"/>
      <c r="X24" s="162"/>
      <c r="Y24" s="162"/>
    </row>
    <row r="25" spans="1:52" ht="27.75" customHeight="1" x14ac:dyDescent="0.2">
      <c r="A25" s="235" t="s">
        <v>66</v>
      </c>
      <c r="B25" s="236"/>
      <c r="C25" s="236"/>
      <c r="D25" s="236"/>
      <c r="E25" s="236"/>
      <c r="F25" s="236"/>
      <c r="G25" s="236"/>
      <c r="H25" s="236"/>
      <c r="I25" s="236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49"/>
      <c r="Y25" s="49"/>
    </row>
    <row r="26" spans="1:52" ht="16.5" customHeight="1" x14ac:dyDescent="0.25">
      <c r="A26" s="237" t="s">
        <v>67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54"/>
      <c r="Y26" s="154"/>
    </row>
    <row r="27" spans="1:52" ht="14.25" customHeight="1" x14ac:dyDescent="0.25">
      <c r="A27" s="238" t="s">
        <v>68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55"/>
      <c r="Y27" s="155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239">
        <v>4607111036520</v>
      </c>
      <c r="E28" s="183"/>
      <c r="F28" s="158">
        <v>0.25</v>
      </c>
      <c r="G28" s="33">
        <v>6</v>
      </c>
      <c r="H28" s="158">
        <v>1.5</v>
      </c>
      <c r="I28" s="158">
        <v>1.9218</v>
      </c>
      <c r="J28" s="33">
        <v>126</v>
      </c>
      <c r="K28" s="34" t="s">
        <v>62</v>
      </c>
      <c r="L28" s="33">
        <v>180</v>
      </c>
      <c r="M28" s="245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41"/>
      <c r="O28" s="241"/>
      <c r="P28" s="241"/>
      <c r="Q28" s="183"/>
      <c r="R28" s="35"/>
      <c r="S28" s="35"/>
      <c r="T28" s="36" t="s">
        <v>63</v>
      </c>
      <c r="U28" s="159">
        <v>0</v>
      </c>
      <c r="V28" s="160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239">
        <v>4607111036605</v>
      </c>
      <c r="E29" s="183"/>
      <c r="F29" s="158">
        <v>0.25</v>
      </c>
      <c r="G29" s="33">
        <v>6</v>
      </c>
      <c r="H29" s="158">
        <v>1.5</v>
      </c>
      <c r="I29" s="158">
        <v>1.9218</v>
      </c>
      <c r="J29" s="33">
        <v>126</v>
      </c>
      <c r="K29" s="34" t="s">
        <v>62</v>
      </c>
      <c r="L29" s="33">
        <v>180</v>
      </c>
      <c r="M29" s="24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41"/>
      <c r="O29" s="241"/>
      <c r="P29" s="241"/>
      <c r="Q29" s="183"/>
      <c r="R29" s="35"/>
      <c r="S29" s="35"/>
      <c r="T29" s="36" t="s">
        <v>63</v>
      </c>
      <c r="U29" s="159">
        <v>0</v>
      </c>
      <c r="V29" s="160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239">
        <v>4607111036537</v>
      </c>
      <c r="E30" s="183"/>
      <c r="F30" s="158">
        <v>0.25</v>
      </c>
      <c r="G30" s="33">
        <v>6</v>
      </c>
      <c r="H30" s="158">
        <v>1.5</v>
      </c>
      <c r="I30" s="158">
        <v>1.9218</v>
      </c>
      <c r="J30" s="33">
        <v>126</v>
      </c>
      <c r="K30" s="34" t="s">
        <v>62</v>
      </c>
      <c r="L30" s="33">
        <v>180</v>
      </c>
      <c r="M30" s="24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41"/>
      <c r="O30" s="241"/>
      <c r="P30" s="241"/>
      <c r="Q30" s="183"/>
      <c r="R30" s="35"/>
      <c r="S30" s="35"/>
      <c r="T30" s="36" t="s">
        <v>63</v>
      </c>
      <c r="U30" s="159">
        <v>150</v>
      </c>
      <c r="V30" s="160">
        <f>IFERROR(IF(U30="","",U30),"")</f>
        <v>150</v>
      </c>
      <c r="W30" s="37">
        <f>IFERROR(IF(U30="","",U30*0.00936),"")</f>
        <v>1.4040000000000001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239">
        <v>4607111036599</v>
      </c>
      <c r="E31" s="183"/>
      <c r="F31" s="158">
        <v>0.25</v>
      </c>
      <c r="G31" s="33">
        <v>6</v>
      </c>
      <c r="H31" s="158">
        <v>1.5</v>
      </c>
      <c r="I31" s="158">
        <v>1.9218</v>
      </c>
      <c r="J31" s="33">
        <v>126</v>
      </c>
      <c r="K31" s="34" t="s">
        <v>62</v>
      </c>
      <c r="L31" s="33">
        <v>180</v>
      </c>
      <c r="M31" s="24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41"/>
      <c r="O31" s="241"/>
      <c r="P31" s="241"/>
      <c r="Q31" s="183"/>
      <c r="R31" s="35"/>
      <c r="S31" s="35"/>
      <c r="T31" s="36" t="s">
        <v>63</v>
      </c>
      <c r="U31" s="159">
        <v>0</v>
      </c>
      <c r="V31" s="160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243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244"/>
      <c r="M32" s="242" t="s">
        <v>64</v>
      </c>
      <c r="N32" s="195"/>
      <c r="O32" s="195"/>
      <c r="P32" s="195"/>
      <c r="Q32" s="195"/>
      <c r="R32" s="195"/>
      <c r="S32" s="196"/>
      <c r="T32" s="38" t="s">
        <v>63</v>
      </c>
      <c r="U32" s="161">
        <f>IFERROR(SUM(U28:U31),"0")</f>
        <v>150</v>
      </c>
      <c r="V32" s="161">
        <f>IFERROR(SUM(V28:V31),"0")</f>
        <v>150</v>
      </c>
      <c r="W32" s="161">
        <f>IFERROR(IF(W28="",0,W28),"0")+IFERROR(IF(W29="",0,W29),"0")+IFERROR(IF(W30="",0,W30),"0")+IFERROR(IF(W31="",0,W31),"0")</f>
        <v>1.4040000000000001</v>
      </c>
      <c r="X32" s="162"/>
      <c r="Y32" s="162"/>
    </row>
    <row r="33" spans="1:52" x14ac:dyDescent="0.2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244"/>
      <c r="M33" s="242" t="s">
        <v>64</v>
      </c>
      <c r="N33" s="195"/>
      <c r="O33" s="195"/>
      <c r="P33" s="195"/>
      <c r="Q33" s="195"/>
      <c r="R33" s="195"/>
      <c r="S33" s="196"/>
      <c r="T33" s="38" t="s">
        <v>65</v>
      </c>
      <c r="U33" s="161">
        <f>IFERROR(SUMPRODUCT(U28:U31*H28:H31),"0")</f>
        <v>225</v>
      </c>
      <c r="V33" s="161">
        <f>IFERROR(SUMPRODUCT(V28:V31*H28:H31),"0")</f>
        <v>225</v>
      </c>
      <c r="W33" s="38"/>
      <c r="X33" s="162"/>
      <c r="Y33" s="162"/>
    </row>
    <row r="34" spans="1:52" ht="16.5" customHeight="1" x14ac:dyDescent="0.25">
      <c r="A34" s="237" t="s">
        <v>78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54"/>
      <c r="Y34" s="154"/>
    </row>
    <row r="35" spans="1:52" ht="14.25" customHeight="1" x14ac:dyDescent="0.25">
      <c r="A35" s="238" t="s">
        <v>59</v>
      </c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55"/>
      <c r="Y35" s="155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239">
        <v>4607111036285</v>
      </c>
      <c r="E36" s="183"/>
      <c r="F36" s="158">
        <v>0.75</v>
      </c>
      <c r="G36" s="33">
        <v>8</v>
      </c>
      <c r="H36" s="158">
        <v>6</v>
      </c>
      <c r="I36" s="158">
        <v>6.27</v>
      </c>
      <c r="J36" s="33">
        <v>84</v>
      </c>
      <c r="K36" s="34" t="s">
        <v>62</v>
      </c>
      <c r="L36" s="33">
        <v>180</v>
      </c>
      <c r="M36" s="24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41"/>
      <c r="O36" s="241"/>
      <c r="P36" s="241"/>
      <c r="Q36" s="183"/>
      <c r="R36" s="35"/>
      <c r="S36" s="35"/>
      <c r="T36" s="36" t="s">
        <v>63</v>
      </c>
      <c r="U36" s="159">
        <v>0</v>
      </c>
      <c r="V36" s="160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239">
        <v>4607111036308</v>
      </c>
      <c r="E37" s="183"/>
      <c r="F37" s="158">
        <v>0.75</v>
      </c>
      <c r="G37" s="33">
        <v>8</v>
      </c>
      <c r="H37" s="158">
        <v>6</v>
      </c>
      <c r="I37" s="158">
        <v>6.27</v>
      </c>
      <c r="J37" s="33">
        <v>84</v>
      </c>
      <c r="K37" s="34" t="s">
        <v>62</v>
      </c>
      <c r="L37" s="33">
        <v>180</v>
      </c>
      <c r="M37" s="250" t="s">
        <v>83</v>
      </c>
      <c r="N37" s="241"/>
      <c r="O37" s="241"/>
      <c r="P37" s="241"/>
      <c r="Q37" s="183"/>
      <c r="R37" s="35"/>
      <c r="S37" s="35"/>
      <c r="T37" s="36" t="s">
        <v>63</v>
      </c>
      <c r="U37" s="159">
        <v>0</v>
      </c>
      <c r="V37" s="160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239">
        <v>4607111036315</v>
      </c>
      <c r="E38" s="183"/>
      <c r="F38" s="158">
        <v>0.75</v>
      </c>
      <c r="G38" s="33">
        <v>8</v>
      </c>
      <c r="H38" s="158">
        <v>6</v>
      </c>
      <c r="I38" s="158">
        <v>6.27</v>
      </c>
      <c r="J38" s="33">
        <v>84</v>
      </c>
      <c r="K38" s="34" t="s">
        <v>62</v>
      </c>
      <c r="L38" s="33">
        <v>180</v>
      </c>
      <c r="M38" s="25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41"/>
      <c r="O38" s="241"/>
      <c r="P38" s="241"/>
      <c r="Q38" s="183"/>
      <c r="R38" s="35"/>
      <c r="S38" s="35"/>
      <c r="T38" s="36" t="s">
        <v>63</v>
      </c>
      <c r="U38" s="159">
        <v>0</v>
      </c>
      <c r="V38" s="160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239">
        <v>4607111036292</v>
      </c>
      <c r="E39" s="183"/>
      <c r="F39" s="158">
        <v>0.75</v>
      </c>
      <c r="G39" s="33">
        <v>8</v>
      </c>
      <c r="H39" s="158">
        <v>6</v>
      </c>
      <c r="I39" s="158">
        <v>6.27</v>
      </c>
      <c r="J39" s="33">
        <v>84</v>
      </c>
      <c r="K39" s="34" t="s">
        <v>62</v>
      </c>
      <c r="L39" s="33">
        <v>180</v>
      </c>
      <c r="M39" s="25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41"/>
      <c r="O39" s="241"/>
      <c r="P39" s="241"/>
      <c r="Q39" s="183"/>
      <c r="R39" s="35"/>
      <c r="S39" s="35"/>
      <c r="T39" s="36" t="s">
        <v>63</v>
      </c>
      <c r="U39" s="159">
        <v>20</v>
      </c>
      <c r="V39" s="160">
        <f>IFERROR(IF(U39="","",U39),"")</f>
        <v>20</v>
      </c>
      <c r="W39" s="37">
        <f>IFERROR(IF(U39="","",U39*0.0155),"")</f>
        <v>0.31</v>
      </c>
      <c r="X39" s="57"/>
      <c r="Y39" s="58"/>
      <c r="AC39" s="62"/>
      <c r="AZ39" s="71" t="s">
        <v>1</v>
      </c>
    </row>
    <row r="40" spans="1:52" x14ac:dyDescent="0.2">
      <c r="A40" s="243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244"/>
      <c r="M40" s="242" t="s">
        <v>64</v>
      </c>
      <c r="N40" s="195"/>
      <c r="O40" s="195"/>
      <c r="P40" s="195"/>
      <c r="Q40" s="195"/>
      <c r="R40" s="195"/>
      <c r="S40" s="196"/>
      <c r="T40" s="38" t="s">
        <v>63</v>
      </c>
      <c r="U40" s="161">
        <f>IFERROR(SUM(U36:U39),"0")</f>
        <v>20</v>
      </c>
      <c r="V40" s="161">
        <f>IFERROR(SUM(V36:V39),"0")</f>
        <v>20</v>
      </c>
      <c r="W40" s="161">
        <f>IFERROR(IF(W36="",0,W36),"0")+IFERROR(IF(W37="",0,W37),"0")+IFERROR(IF(W38="",0,W38),"0")+IFERROR(IF(W39="",0,W39),"0")</f>
        <v>0.31</v>
      </c>
      <c r="X40" s="162"/>
      <c r="Y40" s="162"/>
    </row>
    <row r="41" spans="1:52" x14ac:dyDescent="0.2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244"/>
      <c r="M41" s="242" t="s">
        <v>64</v>
      </c>
      <c r="N41" s="195"/>
      <c r="O41" s="195"/>
      <c r="P41" s="195"/>
      <c r="Q41" s="195"/>
      <c r="R41" s="195"/>
      <c r="S41" s="196"/>
      <c r="T41" s="38" t="s">
        <v>65</v>
      </c>
      <c r="U41" s="161">
        <f>IFERROR(SUMPRODUCT(U36:U39*H36:H39),"0")</f>
        <v>120</v>
      </c>
      <c r="V41" s="161">
        <f>IFERROR(SUMPRODUCT(V36:V39*H36:H39),"0")</f>
        <v>120</v>
      </c>
      <c r="W41" s="38"/>
      <c r="X41" s="162"/>
      <c r="Y41" s="162"/>
    </row>
    <row r="42" spans="1:52" ht="16.5" customHeight="1" x14ac:dyDescent="0.25">
      <c r="A42" s="237" t="s">
        <v>88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54"/>
      <c r="Y42" s="154"/>
    </row>
    <row r="43" spans="1:52" ht="14.25" customHeight="1" x14ac:dyDescent="0.25">
      <c r="A43" s="238" t="s">
        <v>89</v>
      </c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55"/>
      <c r="Y43" s="155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239">
        <v>4607111037053</v>
      </c>
      <c r="E44" s="183"/>
      <c r="F44" s="158">
        <v>0.2</v>
      </c>
      <c r="G44" s="33">
        <v>6</v>
      </c>
      <c r="H44" s="158">
        <v>1.2</v>
      </c>
      <c r="I44" s="158">
        <v>1.5918000000000001</v>
      </c>
      <c r="J44" s="33">
        <v>130</v>
      </c>
      <c r="K44" s="34" t="s">
        <v>62</v>
      </c>
      <c r="L44" s="33">
        <v>365</v>
      </c>
      <c r="M44" s="253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41"/>
      <c r="O44" s="241"/>
      <c r="P44" s="241"/>
      <c r="Q44" s="183"/>
      <c r="R44" s="35"/>
      <c r="S44" s="35"/>
      <c r="T44" s="36" t="s">
        <v>63</v>
      </c>
      <c r="U44" s="159">
        <v>20</v>
      </c>
      <c r="V44" s="160">
        <f>IFERROR(IF(U44="","",U44),"")</f>
        <v>20</v>
      </c>
      <c r="W44" s="37">
        <f>IFERROR(IF(U44="","",U44*0.0095),"")</f>
        <v>0.19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239">
        <v>4607111037060</v>
      </c>
      <c r="E45" s="183"/>
      <c r="F45" s="158">
        <v>0.2</v>
      </c>
      <c r="G45" s="33">
        <v>6</v>
      </c>
      <c r="H45" s="158">
        <v>1.2</v>
      </c>
      <c r="I45" s="158">
        <v>1.5918000000000001</v>
      </c>
      <c r="J45" s="33">
        <v>130</v>
      </c>
      <c r="K45" s="34" t="s">
        <v>62</v>
      </c>
      <c r="L45" s="33">
        <v>365</v>
      </c>
      <c r="M45" s="254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41"/>
      <c r="O45" s="241"/>
      <c r="P45" s="241"/>
      <c r="Q45" s="183"/>
      <c r="R45" s="35"/>
      <c r="S45" s="35"/>
      <c r="T45" s="36" t="s">
        <v>63</v>
      </c>
      <c r="U45" s="159">
        <v>20</v>
      </c>
      <c r="V45" s="160">
        <f>IFERROR(IF(U45="","",U45),"")</f>
        <v>20</v>
      </c>
      <c r="W45" s="37">
        <f>IFERROR(IF(U45="","",U45*0.0095),"")</f>
        <v>0.19</v>
      </c>
      <c r="X45" s="57"/>
      <c r="Y45" s="58"/>
      <c r="AC45" s="62"/>
      <c r="AZ45" s="73" t="s">
        <v>71</v>
      </c>
    </row>
    <row r="46" spans="1:52" x14ac:dyDescent="0.2">
      <c r="A46" s="243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244"/>
      <c r="M46" s="242" t="s">
        <v>64</v>
      </c>
      <c r="N46" s="195"/>
      <c r="O46" s="195"/>
      <c r="P46" s="195"/>
      <c r="Q46" s="195"/>
      <c r="R46" s="195"/>
      <c r="S46" s="196"/>
      <c r="T46" s="38" t="s">
        <v>63</v>
      </c>
      <c r="U46" s="161">
        <f>IFERROR(SUM(U44:U45),"0")</f>
        <v>40</v>
      </c>
      <c r="V46" s="161">
        <f>IFERROR(SUM(V44:V45),"0")</f>
        <v>40</v>
      </c>
      <c r="W46" s="161">
        <f>IFERROR(IF(W44="",0,W44),"0")+IFERROR(IF(W45="",0,W45),"0")</f>
        <v>0.38</v>
      </c>
      <c r="X46" s="162"/>
      <c r="Y46" s="162"/>
    </row>
    <row r="47" spans="1:52" x14ac:dyDescent="0.2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244"/>
      <c r="M47" s="242" t="s">
        <v>64</v>
      </c>
      <c r="N47" s="195"/>
      <c r="O47" s="195"/>
      <c r="P47" s="195"/>
      <c r="Q47" s="195"/>
      <c r="R47" s="195"/>
      <c r="S47" s="196"/>
      <c r="T47" s="38" t="s">
        <v>65</v>
      </c>
      <c r="U47" s="161">
        <f>IFERROR(SUMPRODUCT(U44:U45*H44:H45),"0")</f>
        <v>48</v>
      </c>
      <c r="V47" s="161">
        <f>IFERROR(SUMPRODUCT(V44:V45*H44:H45),"0")</f>
        <v>48</v>
      </c>
      <c r="W47" s="38"/>
      <c r="X47" s="162"/>
      <c r="Y47" s="162"/>
    </row>
    <row r="48" spans="1:52" ht="16.5" customHeight="1" x14ac:dyDescent="0.25">
      <c r="A48" s="237" t="s">
        <v>94</v>
      </c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54"/>
      <c r="Y48" s="154"/>
    </row>
    <row r="49" spans="1:52" ht="14.25" customHeight="1" x14ac:dyDescent="0.25">
      <c r="A49" s="238" t="s">
        <v>59</v>
      </c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55"/>
      <c r="Y49" s="155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239">
        <v>4607111037190</v>
      </c>
      <c r="E50" s="183"/>
      <c r="F50" s="158">
        <v>0.43</v>
      </c>
      <c r="G50" s="33">
        <v>16</v>
      </c>
      <c r="H50" s="158">
        <v>6.88</v>
      </c>
      <c r="I50" s="158">
        <v>7.1996000000000002</v>
      </c>
      <c r="J50" s="33">
        <v>84</v>
      </c>
      <c r="K50" s="34" t="s">
        <v>62</v>
      </c>
      <c r="L50" s="33">
        <v>150</v>
      </c>
      <c r="M50" s="255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41"/>
      <c r="O50" s="241"/>
      <c r="P50" s="241"/>
      <c r="Q50" s="183"/>
      <c r="R50" s="35"/>
      <c r="S50" s="35"/>
      <c r="T50" s="36" t="s">
        <v>63</v>
      </c>
      <c r="U50" s="159">
        <v>0</v>
      </c>
      <c r="V50" s="160">
        <f t="shared" ref="V50:V57" si="0">IFERROR(IF(U50="","",U50),"")</f>
        <v>0</v>
      </c>
      <c r="W50" s="37">
        <f t="shared" ref="W50:W57" si="1">IFERROR(IF(U50="","",U50*0.0155),"")</f>
        <v>0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4301070929</v>
      </c>
      <c r="D51" s="239">
        <v>4607111037183</v>
      </c>
      <c r="E51" s="183"/>
      <c r="F51" s="158">
        <v>0.9</v>
      </c>
      <c r="G51" s="33">
        <v>8</v>
      </c>
      <c r="H51" s="158">
        <v>7.2</v>
      </c>
      <c r="I51" s="158">
        <v>7.4859999999999998</v>
      </c>
      <c r="J51" s="33">
        <v>84</v>
      </c>
      <c r="K51" s="34" t="s">
        <v>62</v>
      </c>
      <c r="L51" s="33">
        <v>150</v>
      </c>
      <c r="M51" s="256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241"/>
      <c r="O51" s="241"/>
      <c r="P51" s="241"/>
      <c r="Q51" s="183"/>
      <c r="R51" s="35" t="s">
        <v>99</v>
      </c>
      <c r="S51" s="35"/>
      <c r="T51" s="36" t="s">
        <v>63</v>
      </c>
      <c r="U51" s="159">
        <v>50</v>
      </c>
      <c r="V51" s="160">
        <f t="shared" si="0"/>
        <v>50</v>
      </c>
      <c r="W51" s="37">
        <f t="shared" si="1"/>
        <v>0.77500000000000002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97</v>
      </c>
      <c r="B52" s="55" t="s">
        <v>100</v>
      </c>
      <c r="C52" s="32">
        <v>4301070972</v>
      </c>
      <c r="D52" s="239">
        <v>4607111037183</v>
      </c>
      <c r="E52" s="183"/>
      <c r="F52" s="158">
        <v>0.9</v>
      </c>
      <c r="G52" s="33">
        <v>8</v>
      </c>
      <c r="H52" s="158">
        <v>7.2</v>
      </c>
      <c r="I52" s="158">
        <v>7.4859999999999998</v>
      </c>
      <c r="J52" s="33">
        <v>84</v>
      </c>
      <c r="K52" s="34" t="s">
        <v>62</v>
      </c>
      <c r="L52" s="33">
        <v>180</v>
      </c>
      <c r="M52" s="257" t="s">
        <v>101</v>
      </c>
      <c r="N52" s="241"/>
      <c r="O52" s="241"/>
      <c r="P52" s="241"/>
      <c r="Q52" s="183"/>
      <c r="R52" s="35"/>
      <c r="S52" s="35"/>
      <c r="T52" s="36" t="s">
        <v>63</v>
      </c>
      <c r="U52" s="159">
        <v>0</v>
      </c>
      <c r="V52" s="160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102</v>
      </c>
      <c r="B53" s="55" t="s">
        <v>103</v>
      </c>
      <c r="C53" s="32">
        <v>4301070928</v>
      </c>
      <c r="D53" s="239">
        <v>4607111037091</v>
      </c>
      <c r="E53" s="183"/>
      <c r="F53" s="158">
        <v>0.43</v>
      </c>
      <c r="G53" s="33">
        <v>16</v>
      </c>
      <c r="H53" s="158">
        <v>6.88</v>
      </c>
      <c r="I53" s="158">
        <v>7.11</v>
      </c>
      <c r="J53" s="33">
        <v>84</v>
      </c>
      <c r="K53" s="34" t="s">
        <v>62</v>
      </c>
      <c r="L53" s="33">
        <v>150</v>
      </c>
      <c r="M53" s="258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3" s="241"/>
      <c r="O53" s="241"/>
      <c r="P53" s="241"/>
      <c r="Q53" s="183"/>
      <c r="R53" s="35"/>
      <c r="S53" s="35"/>
      <c r="T53" s="36" t="s">
        <v>63</v>
      </c>
      <c r="U53" s="159">
        <v>15</v>
      </c>
      <c r="V53" s="160">
        <f t="shared" si="0"/>
        <v>15</v>
      </c>
      <c r="W53" s="37">
        <f t="shared" si="1"/>
        <v>0.23249999999999998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102</v>
      </c>
      <c r="B54" s="55" t="s">
        <v>104</v>
      </c>
      <c r="C54" s="32">
        <v>4301070970</v>
      </c>
      <c r="D54" s="239">
        <v>4607111037091</v>
      </c>
      <c r="E54" s="183"/>
      <c r="F54" s="158">
        <v>0.43</v>
      </c>
      <c r="G54" s="33">
        <v>16</v>
      </c>
      <c r="H54" s="158">
        <v>6.88</v>
      </c>
      <c r="I54" s="158">
        <v>7.11</v>
      </c>
      <c r="J54" s="33">
        <v>84</v>
      </c>
      <c r="K54" s="34" t="s">
        <v>62</v>
      </c>
      <c r="L54" s="33">
        <v>180</v>
      </c>
      <c r="M54" s="259" t="s">
        <v>105</v>
      </c>
      <c r="N54" s="241"/>
      <c r="O54" s="241"/>
      <c r="P54" s="241"/>
      <c r="Q54" s="183"/>
      <c r="R54" s="35" t="s">
        <v>99</v>
      </c>
      <c r="S54" s="35"/>
      <c r="T54" s="36" t="s">
        <v>63</v>
      </c>
      <c r="U54" s="159">
        <v>0</v>
      </c>
      <c r="V54" s="160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106</v>
      </c>
      <c r="B55" s="55" t="s">
        <v>107</v>
      </c>
      <c r="C55" s="32">
        <v>4301070944</v>
      </c>
      <c r="D55" s="239">
        <v>4607111036902</v>
      </c>
      <c r="E55" s="183"/>
      <c r="F55" s="158">
        <v>0.9</v>
      </c>
      <c r="G55" s="33">
        <v>8</v>
      </c>
      <c r="H55" s="158">
        <v>7.2</v>
      </c>
      <c r="I55" s="158">
        <v>7.43</v>
      </c>
      <c r="J55" s="33">
        <v>84</v>
      </c>
      <c r="K55" s="34" t="s">
        <v>62</v>
      </c>
      <c r="L55" s="33">
        <v>150</v>
      </c>
      <c r="M55" s="260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5" s="241"/>
      <c r="O55" s="241"/>
      <c r="P55" s="241"/>
      <c r="Q55" s="183"/>
      <c r="R55" s="35"/>
      <c r="S55" s="35"/>
      <c r="T55" s="36" t="s">
        <v>63</v>
      </c>
      <c r="U55" s="159">
        <v>15</v>
      </c>
      <c r="V55" s="160">
        <f t="shared" si="0"/>
        <v>15</v>
      </c>
      <c r="W55" s="37">
        <f t="shared" si="1"/>
        <v>0.23249999999999998</v>
      </c>
      <c r="X55" s="57"/>
      <c r="Y55" s="58"/>
      <c r="AC55" s="62"/>
      <c r="AZ55" s="79" t="s">
        <v>1</v>
      </c>
    </row>
    <row r="56" spans="1:52" ht="27" customHeight="1" x14ac:dyDescent="0.25">
      <c r="A56" s="55" t="s">
        <v>108</v>
      </c>
      <c r="B56" s="55" t="s">
        <v>109</v>
      </c>
      <c r="C56" s="32">
        <v>4301070938</v>
      </c>
      <c r="D56" s="239">
        <v>4607111036858</v>
      </c>
      <c r="E56" s="183"/>
      <c r="F56" s="158">
        <v>0.43</v>
      </c>
      <c r="G56" s="33">
        <v>16</v>
      </c>
      <c r="H56" s="158">
        <v>6.88</v>
      </c>
      <c r="I56" s="158">
        <v>7.1996000000000002</v>
      </c>
      <c r="J56" s="33">
        <v>84</v>
      </c>
      <c r="K56" s="34" t="s">
        <v>62</v>
      </c>
      <c r="L56" s="33">
        <v>150</v>
      </c>
      <c r="M56" s="261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6" s="241"/>
      <c r="O56" s="241"/>
      <c r="P56" s="241"/>
      <c r="Q56" s="183"/>
      <c r="R56" s="35"/>
      <c r="S56" s="35"/>
      <c r="T56" s="36" t="s">
        <v>63</v>
      </c>
      <c r="U56" s="159">
        <v>5</v>
      </c>
      <c r="V56" s="160">
        <f t="shared" si="0"/>
        <v>5</v>
      </c>
      <c r="W56" s="37">
        <f t="shared" si="1"/>
        <v>7.7499999999999999E-2</v>
      </c>
      <c r="X56" s="57"/>
      <c r="Y56" s="58"/>
      <c r="AC56" s="62"/>
      <c r="AZ56" s="80" t="s">
        <v>1</v>
      </c>
    </row>
    <row r="57" spans="1:52" ht="27" customHeight="1" x14ac:dyDescent="0.25">
      <c r="A57" s="55" t="s">
        <v>110</v>
      </c>
      <c r="B57" s="55" t="s">
        <v>111</v>
      </c>
      <c r="C57" s="32">
        <v>4301070909</v>
      </c>
      <c r="D57" s="239">
        <v>4607111036889</v>
      </c>
      <c r="E57" s="183"/>
      <c r="F57" s="158">
        <v>0.9</v>
      </c>
      <c r="G57" s="33">
        <v>8</v>
      </c>
      <c r="H57" s="158">
        <v>7.2</v>
      </c>
      <c r="I57" s="158">
        <v>7.4859999999999998</v>
      </c>
      <c r="J57" s="33">
        <v>84</v>
      </c>
      <c r="K57" s="34" t="s">
        <v>62</v>
      </c>
      <c r="L57" s="33">
        <v>150</v>
      </c>
      <c r="M57" s="262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7" s="241"/>
      <c r="O57" s="241"/>
      <c r="P57" s="241"/>
      <c r="Q57" s="183"/>
      <c r="R57" s="35"/>
      <c r="S57" s="35"/>
      <c r="T57" s="36" t="s">
        <v>63</v>
      </c>
      <c r="U57" s="159">
        <v>15</v>
      </c>
      <c r="V57" s="160">
        <f t="shared" si="0"/>
        <v>15</v>
      </c>
      <c r="W57" s="37">
        <f t="shared" si="1"/>
        <v>0.23249999999999998</v>
      </c>
      <c r="X57" s="57"/>
      <c r="Y57" s="58"/>
      <c r="AC57" s="62"/>
      <c r="AZ57" s="81" t="s">
        <v>1</v>
      </c>
    </row>
    <row r="58" spans="1:52" x14ac:dyDescent="0.2">
      <c r="A58" s="243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244"/>
      <c r="M58" s="242" t="s">
        <v>64</v>
      </c>
      <c r="N58" s="195"/>
      <c r="O58" s="195"/>
      <c r="P58" s="195"/>
      <c r="Q58" s="195"/>
      <c r="R58" s="195"/>
      <c r="S58" s="196"/>
      <c r="T58" s="38" t="s">
        <v>63</v>
      </c>
      <c r="U58" s="161">
        <f>IFERROR(SUM(U50:U57),"0")</f>
        <v>100</v>
      </c>
      <c r="V58" s="161">
        <f>IFERROR(SUM(V50:V57),"0")</f>
        <v>100</v>
      </c>
      <c r="W58" s="161">
        <f>IFERROR(IF(W50="",0,W50),"0")+IFERROR(IF(W51="",0,W51),"0")+IFERROR(IF(W52="",0,W52),"0")+IFERROR(IF(W53="",0,W53),"0")+IFERROR(IF(W54="",0,W54),"0")+IFERROR(IF(W55="",0,W55),"0")+IFERROR(IF(W56="",0,W56),"0")+IFERROR(IF(W57="",0,W57),"0")</f>
        <v>1.5499999999999998</v>
      </c>
      <c r="X58" s="162"/>
      <c r="Y58" s="162"/>
    </row>
    <row r="59" spans="1:52" x14ac:dyDescent="0.2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244"/>
      <c r="M59" s="242" t="s">
        <v>64</v>
      </c>
      <c r="N59" s="195"/>
      <c r="O59" s="195"/>
      <c r="P59" s="195"/>
      <c r="Q59" s="195"/>
      <c r="R59" s="195"/>
      <c r="S59" s="196"/>
      <c r="T59" s="38" t="s">
        <v>65</v>
      </c>
      <c r="U59" s="161">
        <f>IFERROR(SUMPRODUCT(U50:U57*H50:H57),"0")</f>
        <v>713.6</v>
      </c>
      <c r="V59" s="161">
        <f>IFERROR(SUMPRODUCT(V50:V57*H50:H57),"0")</f>
        <v>713.6</v>
      </c>
      <c r="W59" s="38"/>
      <c r="X59" s="162"/>
      <c r="Y59" s="162"/>
    </row>
    <row r="60" spans="1:52" ht="16.5" customHeight="1" x14ac:dyDescent="0.25">
      <c r="A60" s="237" t="s">
        <v>112</v>
      </c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54"/>
      <c r="Y60" s="154"/>
    </row>
    <row r="61" spans="1:52" ht="14.25" customHeight="1" x14ac:dyDescent="0.25">
      <c r="A61" s="238" t="s">
        <v>59</v>
      </c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55"/>
      <c r="Y61" s="155"/>
    </row>
    <row r="62" spans="1:52" ht="27" customHeight="1" x14ac:dyDescent="0.25">
      <c r="A62" s="55" t="s">
        <v>113</v>
      </c>
      <c r="B62" s="55" t="s">
        <v>114</v>
      </c>
      <c r="C62" s="32">
        <v>4301070977</v>
      </c>
      <c r="D62" s="239">
        <v>4607111037411</v>
      </c>
      <c r="E62" s="183"/>
      <c r="F62" s="158">
        <v>2.7</v>
      </c>
      <c r="G62" s="33">
        <v>1</v>
      </c>
      <c r="H62" s="158">
        <v>2.7</v>
      </c>
      <c r="I62" s="158">
        <v>2.8132000000000001</v>
      </c>
      <c r="J62" s="33">
        <v>234</v>
      </c>
      <c r="K62" s="34" t="s">
        <v>62</v>
      </c>
      <c r="L62" s="33">
        <v>180</v>
      </c>
      <c r="M62" s="263" t="s">
        <v>115</v>
      </c>
      <c r="N62" s="241"/>
      <c r="O62" s="241"/>
      <c r="P62" s="241"/>
      <c r="Q62" s="183"/>
      <c r="R62" s="35" t="s">
        <v>99</v>
      </c>
      <c r="S62" s="35"/>
      <c r="T62" s="36" t="s">
        <v>63</v>
      </c>
      <c r="U62" s="159">
        <v>0</v>
      </c>
      <c r="V62" s="160">
        <f>IFERROR(IF(U62="","",U62),"")</f>
        <v>0</v>
      </c>
      <c r="W62" s="37">
        <f>IFERROR(IF(U62="","",U62*0.00502),"")</f>
        <v>0</v>
      </c>
      <c r="X62" s="57"/>
      <c r="Y62" s="58"/>
      <c r="AC62" s="62"/>
      <c r="AZ62" s="82" t="s">
        <v>1</v>
      </c>
    </row>
    <row r="63" spans="1:52" ht="27" customHeight="1" x14ac:dyDescent="0.25">
      <c r="A63" s="55" t="s">
        <v>113</v>
      </c>
      <c r="B63" s="55" t="s">
        <v>116</v>
      </c>
      <c r="C63" s="32">
        <v>4301070939</v>
      </c>
      <c r="D63" s="239">
        <v>4607111037411</v>
      </c>
      <c r="E63" s="183"/>
      <c r="F63" s="158">
        <v>2.7</v>
      </c>
      <c r="G63" s="33">
        <v>1</v>
      </c>
      <c r="H63" s="158">
        <v>2.7</v>
      </c>
      <c r="I63" s="158">
        <v>2.8132000000000001</v>
      </c>
      <c r="J63" s="33">
        <v>234</v>
      </c>
      <c r="K63" s="34" t="s">
        <v>62</v>
      </c>
      <c r="L63" s="33">
        <v>150</v>
      </c>
      <c r="M63" s="264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3" s="241"/>
      <c r="O63" s="241"/>
      <c r="P63" s="241"/>
      <c r="Q63" s="183"/>
      <c r="R63" s="35"/>
      <c r="S63" s="35"/>
      <c r="T63" s="36" t="s">
        <v>63</v>
      </c>
      <c r="U63" s="159">
        <v>0</v>
      </c>
      <c r="V63" s="160">
        <f>IFERROR(IF(U63="","",U63),"")</f>
        <v>0</v>
      </c>
      <c r="W63" s="37">
        <f>IFERROR(IF(U63="","",U63*0.00502),"")</f>
        <v>0</v>
      </c>
      <c r="X63" s="57"/>
      <c r="Y63" s="58"/>
      <c r="AC63" s="62"/>
      <c r="AZ63" s="83" t="s">
        <v>1</v>
      </c>
    </row>
    <row r="64" spans="1:52" ht="27" customHeight="1" x14ac:dyDescent="0.25">
      <c r="A64" s="55" t="s">
        <v>117</v>
      </c>
      <c r="B64" s="55" t="s">
        <v>118</v>
      </c>
      <c r="C64" s="32">
        <v>4301070981</v>
      </c>
      <c r="D64" s="239">
        <v>4607111036728</v>
      </c>
      <c r="E64" s="183"/>
      <c r="F64" s="158">
        <v>5</v>
      </c>
      <c r="G64" s="33">
        <v>1</v>
      </c>
      <c r="H64" s="158">
        <v>5</v>
      </c>
      <c r="I64" s="158">
        <v>5.2131999999999996</v>
      </c>
      <c r="J64" s="33">
        <v>144</v>
      </c>
      <c r="K64" s="34" t="s">
        <v>62</v>
      </c>
      <c r="L64" s="33">
        <v>180</v>
      </c>
      <c r="M64" s="265" t="s">
        <v>119</v>
      </c>
      <c r="N64" s="241"/>
      <c r="O64" s="241"/>
      <c r="P64" s="241"/>
      <c r="Q64" s="183"/>
      <c r="R64" s="35"/>
      <c r="S64" s="35"/>
      <c r="T64" s="36" t="s">
        <v>63</v>
      </c>
      <c r="U64" s="159">
        <v>140</v>
      </c>
      <c r="V64" s="160">
        <f>IFERROR(IF(U64="","",U64),"")</f>
        <v>140</v>
      </c>
      <c r="W64" s="37">
        <f>IFERROR(IF(U64="","",U64*0.00866),"")</f>
        <v>1.2123999999999999</v>
      </c>
      <c r="X64" s="57"/>
      <c r="Y64" s="58"/>
      <c r="AC64" s="62"/>
      <c r="AZ64" s="84" t="s">
        <v>1</v>
      </c>
    </row>
    <row r="65" spans="1:52" x14ac:dyDescent="0.2">
      <c r="A65" s="243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244"/>
      <c r="M65" s="242" t="s">
        <v>64</v>
      </c>
      <c r="N65" s="195"/>
      <c r="O65" s="195"/>
      <c r="P65" s="195"/>
      <c r="Q65" s="195"/>
      <c r="R65" s="195"/>
      <c r="S65" s="196"/>
      <c r="T65" s="38" t="s">
        <v>63</v>
      </c>
      <c r="U65" s="161">
        <f>IFERROR(SUM(U62:U64),"0")</f>
        <v>140</v>
      </c>
      <c r="V65" s="161">
        <f>IFERROR(SUM(V62:V64),"0")</f>
        <v>140</v>
      </c>
      <c r="W65" s="161">
        <f>IFERROR(IF(W62="",0,W62),"0")+IFERROR(IF(W63="",0,W63),"0")+IFERROR(IF(W64="",0,W64),"0")</f>
        <v>1.2123999999999999</v>
      </c>
      <c r="X65" s="162"/>
      <c r="Y65" s="162"/>
    </row>
    <row r="66" spans="1:52" x14ac:dyDescent="0.2">
      <c r="A66" s="167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244"/>
      <c r="M66" s="242" t="s">
        <v>64</v>
      </c>
      <c r="N66" s="195"/>
      <c r="O66" s="195"/>
      <c r="P66" s="195"/>
      <c r="Q66" s="195"/>
      <c r="R66" s="195"/>
      <c r="S66" s="196"/>
      <c r="T66" s="38" t="s">
        <v>65</v>
      </c>
      <c r="U66" s="161">
        <f>IFERROR(SUMPRODUCT(U62:U64*H62:H64),"0")</f>
        <v>700</v>
      </c>
      <c r="V66" s="161">
        <f>IFERROR(SUMPRODUCT(V62:V64*H62:H64),"0")</f>
        <v>700</v>
      </c>
      <c r="W66" s="38"/>
      <c r="X66" s="162"/>
      <c r="Y66" s="162"/>
    </row>
    <row r="67" spans="1:52" ht="16.5" customHeight="1" x14ac:dyDescent="0.25">
      <c r="A67" s="237" t="s">
        <v>120</v>
      </c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54"/>
      <c r="Y67" s="154"/>
    </row>
    <row r="68" spans="1:52" ht="14.25" customHeight="1" x14ac:dyDescent="0.25">
      <c r="A68" s="238" t="s">
        <v>121</v>
      </c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55"/>
      <c r="Y68" s="155"/>
    </row>
    <row r="69" spans="1:52" ht="27" customHeight="1" x14ac:dyDescent="0.25">
      <c r="A69" s="55" t="s">
        <v>122</v>
      </c>
      <c r="B69" s="55" t="s">
        <v>123</v>
      </c>
      <c r="C69" s="32">
        <v>4301135113</v>
      </c>
      <c r="D69" s="239">
        <v>4607111033659</v>
      </c>
      <c r="E69" s="183"/>
      <c r="F69" s="158">
        <v>0.3</v>
      </c>
      <c r="G69" s="33">
        <v>12</v>
      </c>
      <c r="H69" s="158">
        <v>3.6</v>
      </c>
      <c r="I69" s="158">
        <v>4.3036000000000003</v>
      </c>
      <c r="J69" s="33">
        <v>70</v>
      </c>
      <c r="K69" s="34" t="s">
        <v>62</v>
      </c>
      <c r="L69" s="33">
        <v>180</v>
      </c>
      <c r="M69" s="26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9" s="241"/>
      <c r="O69" s="241"/>
      <c r="P69" s="241"/>
      <c r="Q69" s="183"/>
      <c r="R69" s="35"/>
      <c r="S69" s="35"/>
      <c r="T69" s="36" t="s">
        <v>63</v>
      </c>
      <c r="U69" s="159">
        <v>0</v>
      </c>
      <c r="V69" s="160">
        <f>IFERROR(IF(U69="","",U69),"")</f>
        <v>0</v>
      </c>
      <c r="W69" s="37">
        <f>IFERROR(IF(U69="","",U69*0.01788),"")</f>
        <v>0</v>
      </c>
      <c r="X69" s="57"/>
      <c r="Y69" s="58"/>
      <c r="AC69" s="62"/>
      <c r="AZ69" s="85" t="s">
        <v>71</v>
      </c>
    </row>
    <row r="70" spans="1:52" x14ac:dyDescent="0.2">
      <c r="A70" s="243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244"/>
      <c r="M70" s="242" t="s">
        <v>64</v>
      </c>
      <c r="N70" s="195"/>
      <c r="O70" s="195"/>
      <c r="P70" s="195"/>
      <c r="Q70" s="195"/>
      <c r="R70" s="195"/>
      <c r="S70" s="196"/>
      <c r="T70" s="38" t="s">
        <v>63</v>
      </c>
      <c r="U70" s="161">
        <f>IFERROR(SUM(U69:U69),"0")</f>
        <v>0</v>
      </c>
      <c r="V70" s="161">
        <f>IFERROR(SUM(V69:V69),"0")</f>
        <v>0</v>
      </c>
      <c r="W70" s="161">
        <f>IFERROR(IF(W69="",0,W69),"0")</f>
        <v>0</v>
      </c>
      <c r="X70" s="162"/>
      <c r="Y70" s="162"/>
    </row>
    <row r="71" spans="1:52" x14ac:dyDescent="0.2">
      <c r="A71" s="167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244"/>
      <c r="M71" s="242" t="s">
        <v>64</v>
      </c>
      <c r="N71" s="195"/>
      <c r="O71" s="195"/>
      <c r="P71" s="195"/>
      <c r="Q71" s="195"/>
      <c r="R71" s="195"/>
      <c r="S71" s="196"/>
      <c r="T71" s="38" t="s">
        <v>65</v>
      </c>
      <c r="U71" s="161">
        <f>IFERROR(SUMPRODUCT(U69:U69*H69:H69),"0")</f>
        <v>0</v>
      </c>
      <c r="V71" s="161">
        <f>IFERROR(SUMPRODUCT(V69:V69*H69:H69),"0")</f>
        <v>0</v>
      </c>
      <c r="W71" s="38"/>
      <c r="X71" s="162"/>
      <c r="Y71" s="162"/>
    </row>
    <row r="72" spans="1:52" ht="16.5" customHeight="1" x14ac:dyDescent="0.25">
      <c r="A72" s="237" t="s">
        <v>124</v>
      </c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54"/>
      <c r="Y72" s="154"/>
    </row>
    <row r="73" spans="1:52" ht="14.25" customHeight="1" x14ac:dyDescent="0.25">
      <c r="A73" s="238" t="s">
        <v>125</v>
      </c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  <c r="O73" s="167"/>
      <c r="P73" s="167"/>
      <c r="Q73" s="167"/>
      <c r="R73" s="167"/>
      <c r="S73" s="167"/>
      <c r="T73" s="167"/>
      <c r="U73" s="167"/>
      <c r="V73" s="167"/>
      <c r="W73" s="167"/>
      <c r="X73" s="155"/>
      <c r="Y73" s="155"/>
    </row>
    <row r="74" spans="1:52" ht="27" customHeight="1" x14ac:dyDescent="0.25">
      <c r="A74" s="55" t="s">
        <v>126</v>
      </c>
      <c r="B74" s="55" t="s">
        <v>127</v>
      </c>
      <c r="C74" s="32">
        <v>4301131012</v>
      </c>
      <c r="D74" s="239">
        <v>4607111034137</v>
      </c>
      <c r="E74" s="183"/>
      <c r="F74" s="158">
        <v>0.3</v>
      </c>
      <c r="G74" s="33">
        <v>12</v>
      </c>
      <c r="H74" s="158">
        <v>3.6</v>
      </c>
      <c r="I74" s="158">
        <v>4.3036000000000003</v>
      </c>
      <c r="J74" s="33">
        <v>70</v>
      </c>
      <c r="K74" s="34" t="s">
        <v>62</v>
      </c>
      <c r="L74" s="33">
        <v>180</v>
      </c>
      <c r="M74" s="26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4" s="241"/>
      <c r="O74" s="241"/>
      <c r="P74" s="241"/>
      <c r="Q74" s="183"/>
      <c r="R74" s="35"/>
      <c r="S74" s="35"/>
      <c r="T74" s="36" t="s">
        <v>63</v>
      </c>
      <c r="U74" s="159">
        <v>5</v>
      </c>
      <c r="V74" s="160">
        <f>IFERROR(IF(U74="","",U74),"")</f>
        <v>5</v>
      </c>
      <c r="W74" s="37">
        <f>IFERROR(IF(U74="","",U74*0.01788),"")</f>
        <v>8.9400000000000007E-2</v>
      </c>
      <c r="X74" s="57"/>
      <c r="Y74" s="58"/>
      <c r="AC74" s="62"/>
      <c r="AZ74" s="86" t="s">
        <v>71</v>
      </c>
    </row>
    <row r="75" spans="1:52" ht="27" customHeight="1" x14ac:dyDescent="0.25">
      <c r="A75" s="55" t="s">
        <v>128</v>
      </c>
      <c r="B75" s="55" t="s">
        <v>129</v>
      </c>
      <c r="C75" s="32">
        <v>4301131011</v>
      </c>
      <c r="D75" s="239">
        <v>4607111034120</v>
      </c>
      <c r="E75" s="183"/>
      <c r="F75" s="158">
        <v>0.3</v>
      </c>
      <c r="G75" s="33">
        <v>12</v>
      </c>
      <c r="H75" s="158">
        <v>3.6</v>
      </c>
      <c r="I75" s="158">
        <v>4.3036000000000003</v>
      </c>
      <c r="J75" s="33">
        <v>70</v>
      </c>
      <c r="K75" s="34" t="s">
        <v>62</v>
      </c>
      <c r="L75" s="33">
        <v>180</v>
      </c>
      <c r="M75" s="26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5" s="241"/>
      <c r="O75" s="241"/>
      <c r="P75" s="241"/>
      <c r="Q75" s="183"/>
      <c r="R75" s="35"/>
      <c r="S75" s="35"/>
      <c r="T75" s="36" t="s">
        <v>63</v>
      </c>
      <c r="U75" s="159">
        <v>5</v>
      </c>
      <c r="V75" s="160">
        <f>IFERROR(IF(U75="","",U75),"")</f>
        <v>5</v>
      </c>
      <c r="W75" s="37">
        <f>IFERROR(IF(U75="","",U75*0.01788),"")</f>
        <v>8.9400000000000007E-2</v>
      </c>
      <c r="X75" s="57"/>
      <c r="Y75" s="58"/>
      <c r="AC75" s="62"/>
      <c r="AZ75" s="87" t="s">
        <v>71</v>
      </c>
    </row>
    <row r="76" spans="1:52" x14ac:dyDescent="0.2">
      <c r="A76" s="243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244"/>
      <c r="M76" s="242" t="s">
        <v>64</v>
      </c>
      <c r="N76" s="195"/>
      <c r="O76" s="195"/>
      <c r="P76" s="195"/>
      <c r="Q76" s="195"/>
      <c r="R76" s="195"/>
      <c r="S76" s="196"/>
      <c r="T76" s="38" t="s">
        <v>63</v>
      </c>
      <c r="U76" s="161">
        <f>IFERROR(SUM(U74:U75),"0")</f>
        <v>10</v>
      </c>
      <c r="V76" s="161">
        <f>IFERROR(SUM(V74:V75),"0")</f>
        <v>10</v>
      </c>
      <c r="W76" s="161">
        <f>IFERROR(IF(W74="",0,W74),"0")+IFERROR(IF(W75="",0,W75),"0")</f>
        <v>0.17880000000000001</v>
      </c>
      <c r="X76" s="162"/>
      <c r="Y76" s="162"/>
    </row>
    <row r="77" spans="1:52" x14ac:dyDescent="0.2">
      <c r="A77" s="167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244"/>
      <c r="M77" s="242" t="s">
        <v>64</v>
      </c>
      <c r="N77" s="195"/>
      <c r="O77" s="195"/>
      <c r="P77" s="195"/>
      <c r="Q77" s="195"/>
      <c r="R77" s="195"/>
      <c r="S77" s="196"/>
      <c r="T77" s="38" t="s">
        <v>65</v>
      </c>
      <c r="U77" s="161">
        <f>IFERROR(SUMPRODUCT(U74:U75*H74:H75),"0")</f>
        <v>36</v>
      </c>
      <c r="V77" s="161">
        <f>IFERROR(SUMPRODUCT(V74:V75*H74:H75),"0")</f>
        <v>36</v>
      </c>
      <c r="W77" s="38"/>
      <c r="X77" s="162"/>
      <c r="Y77" s="162"/>
    </row>
    <row r="78" spans="1:52" ht="16.5" customHeight="1" x14ac:dyDescent="0.25">
      <c r="A78" s="237" t="s">
        <v>130</v>
      </c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  <c r="O78" s="167"/>
      <c r="P78" s="167"/>
      <c r="Q78" s="167"/>
      <c r="R78" s="167"/>
      <c r="S78" s="167"/>
      <c r="T78" s="167"/>
      <c r="U78" s="167"/>
      <c r="V78" s="167"/>
      <c r="W78" s="167"/>
      <c r="X78" s="154"/>
      <c r="Y78" s="154"/>
    </row>
    <row r="79" spans="1:52" ht="14.25" customHeight="1" x14ac:dyDescent="0.25">
      <c r="A79" s="238" t="s">
        <v>121</v>
      </c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  <c r="O79" s="167"/>
      <c r="P79" s="167"/>
      <c r="Q79" s="167"/>
      <c r="R79" s="167"/>
      <c r="S79" s="167"/>
      <c r="T79" s="167"/>
      <c r="U79" s="167"/>
      <c r="V79" s="167"/>
      <c r="W79" s="167"/>
      <c r="X79" s="155"/>
      <c r="Y79" s="155"/>
    </row>
    <row r="80" spans="1:52" ht="27" customHeight="1" x14ac:dyDescent="0.25">
      <c r="A80" s="55" t="s">
        <v>131</v>
      </c>
      <c r="B80" s="55" t="s">
        <v>132</v>
      </c>
      <c r="C80" s="32">
        <v>4301135053</v>
      </c>
      <c r="D80" s="239">
        <v>4607111036407</v>
      </c>
      <c r="E80" s="183"/>
      <c r="F80" s="158">
        <v>0.3</v>
      </c>
      <c r="G80" s="33">
        <v>14</v>
      </c>
      <c r="H80" s="158">
        <v>4.2</v>
      </c>
      <c r="I80" s="158">
        <v>4.5292000000000003</v>
      </c>
      <c r="J80" s="33">
        <v>70</v>
      </c>
      <c r="K80" s="34" t="s">
        <v>62</v>
      </c>
      <c r="L80" s="33">
        <v>180</v>
      </c>
      <c r="M80" s="26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80" s="241"/>
      <c r="O80" s="241"/>
      <c r="P80" s="241"/>
      <c r="Q80" s="183"/>
      <c r="R80" s="35"/>
      <c r="S80" s="35"/>
      <c r="T80" s="36" t="s">
        <v>63</v>
      </c>
      <c r="U80" s="159">
        <v>20</v>
      </c>
      <c r="V80" s="160">
        <f t="shared" ref="V80:V85" si="2">IFERROR(IF(U80="","",U80),"")</f>
        <v>20</v>
      </c>
      <c r="W80" s="37">
        <f t="shared" ref="W80:W85" si="3">IFERROR(IF(U80="","",U80*0.01788),"")</f>
        <v>0.35760000000000003</v>
      </c>
      <c r="X80" s="57"/>
      <c r="Y80" s="58"/>
      <c r="AC80" s="62"/>
      <c r="AZ80" s="88" t="s">
        <v>71</v>
      </c>
    </row>
    <row r="81" spans="1:52" ht="16.5" customHeight="1" x14ac:dyDescent="0.25">
      <c r="A81" s="55" t="s">
        <v>133</v>
      </c>
      <c r="B81" s="55" t="s">
        <v>134</v>
      </c>
      <c r="C81" s="32">
        <v>4301135122</v>
      </c>
      <c r="D81" s="239">
        <v>4607111033628</v>
      </c>
      <c r="E81" s="183"/>
      <c r="F81" s="158">
        <v>0.3</v>
      </c>
      <c r="G81" s="33">
        <v>12</v>
      </c>
      <c r="H81" s="158">
        <v>3.6</v>
      </c>
      <c r="I81" s="158">
        <v>4.3036000000000003</v>
      </c>
      <c r="J81" s="33">
        <v>70</v>
      </c>
      <c r="K81" s="34" t="s">
        <v>62</v>
      </c>
      <c r="L81" s="33">
        <v>180</v>
      </c>
      <c r="M81" s="27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81" s="241"/>
      <c r="O81" s="241"/>
      <c r="P81" s="241"/>
      <c r="Q81" s="183"/>
      <c r="R81" s="35"/>
      <c r="S81" s="35"/>
      <c r="T81" s="36" t="s">
        <v>63</v>
      </c>
      <c r="U81" s="159">
        <v>10</v>
      </c>
      <c r="V81" s="160">
        <f t="shared" si="2"/>
        <v>10</v>
      </c>
      <c r="W81" s="37">
        <f t="shared" si="3"/>
        <v>0.17880000000000001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135</v>
      </c>
      <c r="B82" s="55" t="s">
        <v>136</v>
      </c>
      <c r="C82" s="32">
        <v>4301130400</v>
      </c>
      <c r="D82" s="239">
        <v>4607111033451</v>
      </c>
      <c r="E82" s="183"/>
      <c r="F82" s="158">
        <v>0.3</v>
      </c>
      <c r="G82" s="33">
        <v>12</v>
      </c>
      <c r="H82" s="158">
        <v>3.6</v>
      </c>
      <c r="I82" s="158">
        <v>4.3036000000000003</v>
      </c>
      <c r="J82" s="33">
        <v>70</v>
      </c>
      <c r="K82" s="34" t="s">
        <v>62</v>
      </c>
      <c r="L82" s="33">
        <v>180</v>
      </c>
      <c r="M82" s="27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2" s="241"/>
      <c r="O82" s="241"/>
      <c r="P82" s="241"/>
      <c r="Q82" s="183"/>
      <c r="R82" s="35"/>
      <c r="S82" s="35"/>
      <c r="T82" s="36" t="s">
        <v>63</v>
      </c>
      <c r="U82" s="159">
        <v>70</v>
      </c>
      <c r="V82" s="160">
        <f t="shared" si="2"/>
        <v>70</v>
      </c>
      <c r="W82" s="37">
        <f t="shared" si="3"/>
        <v>1.2516</v>
      </c>
      <c r="X82" s="57"/>
      <c r="Y82" s="58"/>
      <c r="AC82" s="62"/>
      <c r="AZ82" s="90" t="s">
        <v>71</v>
      </c>
    </row>
    <row r="83" spans="1:52" ht="27" customHeight="1" x14ac:dyDescent="0.25">
      <c r="A83" s="55" t="s">
        <v>137</v>
      </c>
      <c r="B83" s="55" t="s">
        <v>138</v>
      </c>
      <c r="C83" s="32">
        <v>4301135120</v>
      </c>
      <c r="D83" s="239">
        <v>4607111035141</v>
      </c>
      <c r="E83" s="183"/>
      <c r="F83" s="158">
        <v>0.3</v>
      </c>
      <c r="G83" s="33">
        <v>12</v>
      </c>
      <c r="H83" s="158">
        <v>3.6</v>
      </c>
      <c r="I83" s="158">
        <v>4.3036000000000003</v>
      </c>
      <c r="J83" s="33">
        <v>70</v>
      </c>
      <c r="K83" s="34" t="s">
        <v>62</v>
      </c>
      <c r="L83" s="33">
        <v>180</v>
      </c>
      <c r="M83" s="27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3" s="241"/>
      <c r="O83" s="241"/>
      <c r="P83" s="241"/>
      <c r="Q83" s="183"/>
      <c r="R83" s="35"/>
      <c r="S83" s="35"/>
      <c r="T83" s="36" t="s">
        <v>63</v>
      </c>
      <c r="U83" s="159">
        <v>0</v>
      </c>
      <c r="V83" s="160">
        <f t="shared" si="2"/>
        <v>0</v>
      </c>
      <c r="W83" s="37">
        <f t="shared" si="3"/>
        <v>0</v>
      </c>
      <c r="X83" s="57"/>
      <c r="Y83" s="58"/>
      <c r="AC83" s="62"/>
      <c r="AZ83" s="91" t="s">
        <v>71</v>
      </c>
    </row>
    <row r="84" spans="1:52" ht="27" customHeight="1" x14ac:dyDescent="0.25">
      <c r="A84" s="55" t="s">
        <v>139</v>
      </c>
      <c r="B84" s="55" t="s">
        <v>140</v>
      </c>
      <c r="C84" s="32">
        <v>4301135111</v>
      </c>
      <c r="D84" s="239">
        <v>4607111035028</v>
      </c>
      <c r="E84" s="183"/>
      <c r="F84" s="158">
        <v>0.48</v>
      </c>
      <c r="G84" s="33">
        <v>8</v>
      </c>
      <c r="H84" s="158">
        <v>3.84</v>
      </c>
      <c r="I84" s="158">
        <v>4.4488000000000003</v>
      </c>
      <c r="J84" s="33">
        <v>70</v>
      </c>
      <c r="K84" s="34" t="s">
        <v>62</v>
      </c>
      <c r="L84" s="33">
        <v>180</v>
      </c>
      <c r="M84" s="27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4" s="241"/>
      <c r="O84" s="241"/>
      <c r="P84" s="241"/>
      <c r="Q84" s="183"/>
      <c r="R84" s="35"/>
      <c r="S84" s="35"/>
      <c r="T84" s="36" t="s">
        <v>63</v>
      </c>
      <c r="U84" s="159">
        <v>0</v>
      </c>
      <c r="V84" s="160">
        <f t="shared" si="2"/>
        <v>0</v>
      </c>
      <c r="W84" s="37">
        <f t="shared" si="3"/>
        <v>0</v>
      </c>
      <c r="X84" s="57"/>
      <c r="Y84" s="58"/>
      <c r="AC84" s="62"/>
      <c r="AZ84" s="92" t="s">
        <v>71</v>
      </c>
    </row>
    <row r="85" spans="1:52" ht="27" customHeight="1" x14ac:dyDescent="0.25">
      <c r="A85" s="55" t="s">
        <v>141</v>
      </c>
      <c r="B85" s="55" t="s">
        <v>142</v>
      </c>
      <c r="C85" s="32">
        <v>4301135109</v>
      </c>
      <c r="D85" s="239">
        <v>4607111033444</v>
      </c>
      <c r="E85" s="183"/>
      <c r="F85" s="158">
        <v>0.3</v>
      </c>
      <c r="G85" s="33">
        <v>12</v>
      </c>
      <c r="H85" s="158">
        <v>3.6</v>
      </c>
      <c r="I85" s="158">
        <v>4.3036000000000003</v>
      </c>
      <c r="J85" s="33">
        <v>70</v>
      </c>
      <c r="K85" s="34" t="s">
        <v>62</v>
      </c>
      <c r="L85" s="33">
        <v>180</v>
      </c>
      <c r="M85" s="27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5" s="241"/>
      <c r="O85" s="241"/>
      <c r="P85" s="241"/>
      <c r="Q85" s="183"/>
      <c r="R85" s="35"/>
      <c r="S85" s="35"/>
      <c r="T85" s="36" t="s">
        <v>63</v>
      </c>
      <c r="U85" s="159">
        <v>60</v>
      </c>
      <c r="V85" s="160">
        <f t="shared" si="2"/>
        <v>60</v>
      </c>
      <c r="W85" s="37">
        <f t="shared" si="3"/>
        <v>1.0728</v>
      </c>
      <c r="X85" s="57"/>
      <c r="Y85" s="58"/>
      <c r="AC85" s="62"/>
      <c r="AZ85" s="93" t="s">
        <v>71</v>
      </c>
    </row>
    <row r="86" spans="1:52" x14ac:dyDescent="0.2">
      <c r="A86" s="243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244"/>
      <c r="M86" s="242" t="s">
        <v>64</v>
      </c>
      <c r="N86" s="195"/>
      <c r="O86" s="195"/>
      <c r="P86" s="195"/>
      <c r="Q86" s="195"/>
      <c r="R86" s="195"/>
      <c r="S86" s="196"/>
      <c r="T86" s="38" t="s">
        <v>63</v>
      </c>
      <c r="U86" s="161">
        <f>IFERROR(SUM(U80:U85),"0")</f>
        <v>160</v>
      </c>
      <c r="V86" s="161">
        <f>IFERROR(SUM(V80:V85),"0")</f>
        <v>160</v>
      </c>
      <c r="W86" s="161">
        <f>IFERROR(IF(W80="",0,W80),"0")+IFERROR(IF(W81="",0,W81),"0")+IFERROR(IF(W82="",0,W82),"0")+IFERROR(IF(W83="",0,W83),"0")+IFERROR(IF(W84="",0,W84),"0")+IFERROR(IF(W85="",0,W85),"0")</f>
        <v>2.8608000000000002</v>
      </c>
      <c r="X86" s="162"/>
      <c r="Y86" s="162"/>
    </row>
    <row r="87" spans="1:52" x14ac:dyDescent="0.2">
      <c r="A87" s="167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244"/>
      <c r="M87" s="242" t="s">
        <v>64</v>
      </c>
      <c r="N87" s="195"/>
      <c r="O87" s="195"/>
      <c r="P87" s="195"/>
      <c r="Q87" s="195"/>
      <c r="R87" s="195"/>
      <c r="S87" s="196"/>
      <c r="T87" s="38" t="s">
        <v>65</v>
      </c>
      <c r="U87" s="161">
        <f>IFERROR(SUMPRODUCT(U80:U85*H80:H85),"0")</f>
        <v>588</v>
      </c>
      <c r="V87" s="161">
        <f>IFERROR(SUMPRODUCT(V80:V85*H80:H85),"0")</f>
        <v>588</v>
      </c>
      <c r="W87" s="38"/>
      <c r="X87" s="162"/>
      <c r="Y87" s="162"/>
    </row>
    <row r="88" spans="1:52" ht="16.5" customHeight="1" x14ac:dyDescent="0.25">
      <c r="A88" s="237" t="s">
        <v>143</v>
      </c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54"/>
      <c r="Y88" s="154"/>
    </row>
    <row r="89" spans="1:52" ht="14.25" customHeight="1" x14ac:dyDescent="0.25">
      <c r="A89" s="238" t="s">
        <v>143</v>
      </c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  <c r="O89" s="167"/>
      <c r="P89" s="167"/>
      <c r="Q89" s="167"/>
      <c r="R89" s="167"/>
      <c r="S89" s="167"/>
      <c r="T89" s="167"/>
      <c r="U89" s="167"/>
      <c r="V89" s="167"/>
      <c r="W89" s="167"/>
      <c r="X89" s="155"/>
      <c r="Y89" s="155"/>
    </row>
    <row r="90" spans="1:52" ht="27" customHeight="1" x14ac:dyDescent="0.25">
      <c r="A90" s="55" t="s">
        <v>144</v>
      </c>
      <c r="B90" s="55" t="s">
        <v>145</v>
      </c>
      <c r="C90" s="32">
        <v>4301136013</v>
      </c>
      <c r="D90" s="239">
        <v>4607025784012</v>
      </c>
      <c r="E90" s="183"/>
      <c r="F90" s="158">
        <v>0.09</v>
      </c>
      <c r="G90" s="33">
        <v>24</v>
      </c>
      <c r="H90" s="158">
        <v>2.16</v>
      </c>
      <c r="I90" s="158">
        <v>2.4912000000000001</v>
      </c>
      <c r="J90" s="33">
        <v>126</v>
      </c>
      <c r="K90" s="34" t="s">
        <v>62</v>
      </c>
      <c r="L90" s="33">
        <v>180</v>
      </c>
      <c r="M90" s="27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90" s="241"/>
      <c r="O90" s="241"/>
      <c r="P90" s="241"/>
      <c r="Q90" s="183"/>
      <c r="R90" s="35"/>
      <c r="S90" s="35"/>
      <c r="T90" s="36" t="s">
        <v>63</v>
      </c>
      <c r="U90" s="159">
        <v>20</v>
      </c>
      <c r="V90" s="160">
        <f>IFERROR(IF(U90="","",U90),"")</f>
        <v>20</v>
      </c>
      <c r="W90" s="37">
        <f>IFERROR(IF(U90="","",U90*0.00936),"")</f>
        <v>0.18720000000000001</v>
      </c>
      <c r="X90" s="57"/>
      <c r="Y90" s="58"/>
      <c r="AC90" s="62"/>
      <c r="AZ90" s="94" t="s">
        <v>71</v>
      </c>
    </row>
    <row r="91" spans="1:52" ht="27" customHeight="1" x14ac:dyDescent="0.25">
      <c r="A91" s="55" t="s">
        <v>146</v>
      </c>
      <c r="B91" s="55" t="s">
        <v>147</v>
      </c>
      <c r="C91" s="32">
        <v>4301136012</v>
      </c>
      <c r="D91" s="239">
        <v>4607025784319</v>
      </c>
      <c r="E91" s="183"/>
      <c r="F91" s="158">
        <v>0.36</v>
      </c>
      <c r="G91" s="33">
        <v>10</v>
      </c>
      <c r="H91" s="158">
        <v>3.6</v>
      </c>
      <c r="I91" s="158">
        <v>4.2439999999999998</v>
      </c>
      <c r="J91" s="33">
        <v>70</v>
      </c>
      <c r="K91" s="34" t="s">
        <v>62</v>
      </c>
      <c r="L91" s="33">
        <v>180</v>
      </c>
      <c r="M91" s="27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91" s="241"/>
      <c r="O91" s="241"/>
      <c r="P91" s="241"/>
      <c r="Q91" s="183"/>
      <c r="R91" s="35"/>
      <c r="S91" s="35"/>
      <c r="T91" s="36" t="s">
        <v>63</v>
      </c>
      <c r="U91" s="159">
        <v>0</v>
      </c>
      <c r="V91" s="160">
        <f>IFERROR(IF(U91="","",U91),"")</f>
        <v>0</v>
      </c>
      <c r="W91" s="37">
        <f>IFERROR(IF(U91="","",U91*0.01788),"")</f>
        <v>0</v>
      </c>
      <c r="X91" s="57"/>
      <c r="Y91" s="58"/>
      <c r="AC91" s="62"/>
      <c r="AZ91" s="95" t="s">
        <v>71</v>
      </c>
    </row>
    <row r="92" spans="1:52" ht="16.5" customHeight="1" x14ac:dyDescent="0.25">
      <c r="A92" s="55" t="s">
        <v>148</v>
      </c>
      <c r="B92" s="55" t="s">
        <v>149</v>
      </c>
      <c r="C92" s="32">
        <v>4301136014</v>
      </c>
      <c r="D92" s="239">
        <v>4607111035370</v>
      </c>
      <c r="E92" s="183"/>
      <c r="F92" s="158">
        <v>0.14000000000000001</v>
      </c>
      <c r="G92" s="33">
        <v>22</v>
      </c>
      <c r="H92" s="158">
        <v>3.08</v>
      </c>
      <c r="I92" s="158">
        <v>3.464</v>
      </c>
      <c r="J92" s="33">
        <v>84</v>
      </c>
      <c r="K92" s="34" t="s">
        <v>62</v>
      </c>
      <c r="L92" s="33">
        <v>180</v>
      </c>
      <c r="M92" s="27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2" s="241"/>
      <c r="O92" s="241"/>
      <c r="P92" s="241"/>
      <c r="Q92" s="183"/>
      <c r="R92" s="35"/>
      <c r="S92" s="35"/>
      <c r="T92" s="36" t="s">
        <v>63</v>
      </c>
      <c r="U92" s="159">
        <v>0</v>
      </c>
      <c r="V92" s="160">
        <f>IFERROR(IF(U92="","",U92),"")</f>
        <v>0</v>
      </c>
      <c r="W92" s="37">
        <f>IFERROR(IF(U92="","",U92*0.0155),"")</f>
        <v>0</v>
      </c>
      <c r="X92" s="57"/>
      <c r="Y92" s="58"/>
      <c r="AC92" s="62"/>
      <c r="AZ92" s="96" t="s">
        <v>71</v>
      </c>
    </row>
    <row r="93" spans="1:52" x14ac:dyDescent="0.2">
      <c r="A93" s="243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244"/>
      <c r="M93" s="242" t="s">
        <v>64</v>
      </c>
      <c r="N93" s="195"/>
      <c r="O93" s="195"/>
      <c r="P93" s="195"/>
      <c r="Q93" s="195"/>
      <c r="R93" s="195"/>
      <c r="S93" s="196"/>
      <c r="T93" s="38" t="s">
        <v>63</v>
      </c>
      <c r="U93" s="161">
        <f>IFERROR(SUM(U90:U92),"0")</f>
        <v>20</v>
      </c>
      <c r="V93" s="161">
        <f>IFERROR(SUM(V90:V92),"0")</f>
        <v>20</v>
      </c>
      <c r="W93" s="161">
        <f>IFERROR(IF(W90="",0,W90),"0")+IFERROR(IF(W91="",0,W91),"0")+IFERROR(IF(W92="",0,W92),"0")</f>
        <v>0.18720000000000001</v>
      </c>
      <c r="X93" s="162"/>
      <c r="Y93" s="162"/>
    </row>
    <row r="94" spans="1:52" x14ac:dyDescent="0.2">
      <c r="A94" s="167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244"/>
      <c r="M94" s="242" t="s">
        <v>64</v>
      </c>
      <c r="N94" s="195"/>
      <c r="O94" s="195"/>
      <c r="P94" s="195"/>
      <c r="Q94" s="195"/>
      <c r="R94" s="195"/>
      <c r="S94" s="196"/>
      <c r="T94" s="38" t="s">
        <v>65</v>
      </c>
      <c r="U94" s="161">
        <f>IFERROR(SUMPRODUCT(U90:U92*H90:H92),"0")</f>
        <v>43.2</v>
      </c>
      <c r="V94" s="161">
        <f>IFERROR(SUMPRODUCT(V90:V92*H90:H92),"0")</f>
        <v>43.2</v>
      </c>
      <c r="W94" s="38"/>
      <c r="X94" s="162"/>
      <c r="Y94" s="162"/>
    </row>
    <row r="95" spans="1:52" ht="16.5" customHeight="1" x14ac:dyDescent="0.25">
      <c r="A95" s="237" t="s">
        <v>150</v>
      </c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54"/>
      <c r="Y95" s="154"/>
    </row>
    <row r="96" spans="1:52" ht="14.25" customHeight="1" x14ac:dyDescent="0.25">
      <c r="A96" s="238" t="s">
        <v>59</v>
      </c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67"/>
      <c r="R96" s="167"/>
      <c r="S96" s="167"/>
      <c r="T96" s="167"/>
      <c r="U96" s="167"/>
      <c r="V96" s="167"/>
      <c r="W96" s="167"/>
      <c r="X96" s="155"/>
      <c r="Y96" s="155"/>
    </row>
    <row r="97" spans="1:52" ht="27" customHeight="1" x14ac:dyDescent="0.25">
      <c r="A97" s="55" t="s">
        <v>151</v>
      </c>
      <c r="B97" s="55" t="s">
        <v>152</v>
      </c>
      <c r="C97" s="32">
        <v>4301070906</v>
      </c>
      <c r="D97" s="239">
        <v>4607111033970</v>
      </c>
      <c r="E97" s="183"/>
      <c r="F97" s="158">
        <v>0.43</v>
      </c>
      <c r="G97" s="33">
        <v>16</v>
      </c>
      <c r="H97" s="158">
        <v>6.88</v>
      </c>
      <c r="I97" s="158">
        <v>7.1996000000000002</v>
      </c>
      <c r="J97" s="33">
        <v>84</v>
      </c>
      <c r="K97" s="34" t="s">
        <v>62</v>
      </c>
      <c r="L97" s="33">
        <v>150</v>
      </c>
      <c r="M97" s="278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7" s="241"/>
      <c r="O97" s="241"/>
      <c r="P97" s="241"/>
      <c r="Q97" s="183"/>
      <c r="R97" s="35" t="s">
        <v>99</v>
      </c>
      <c r="S97" s="35"/>
      <c r="T97" s="36" t="s">
        <v>63</v>
      </c>
      <c r="U97" s="159">
        <v>0</v>
      </c>
      <c r="V97" s="160">
        <f t="shared" ref="V97:V103" si="4">IFERROR(IF(U97="","",U97),"")</f>
        <v>0</v>
      </c>
      <c r="W97" s="37">
        <f t="shared" ref="W97:W103" si="5">IFERROR(IF(U97="","",U97*0.0155),"")</f>
        <v>0</v>
      </c>
      <c r="X97" s="57"/>
      <c r="Y97" s="58"/>
      <c r="AC97" s="62"/>
      <c r="AZ97" s="97" t="s">
        <v>1</v>
      </c>
    </row>
    <row r="98" spans="1:52" ht="27" customHeight="1" x14ac:dyDescent="0.25">
      <c r="A98" s="55" t="s">
        <v>151</v>
      </c>
      <c r="B98" s="55" t="s">
        <v>153</v>
      </c>
      <c r="C98" s="32">
        <v>4301070975</v>
      </c>
      <c r="D98" s="239">
        <v>4607111033970</v>
      </c>
      <c r="E98" s="183"/>
      <c r="F98" s="158">
        <v>0.43</v>
      </c>
      <c r="G98" s="33">
        <v>16</v>
      </c>
      <c r="H98" s="158">
        <v>6.88</v>
      </c>
      <c r="I98" s="158">
        <v>7.1996000000000002</v>
      </c>
      <c r="J98" s="33">
        <v>84</v>
      </c>
      <c r="K98" s="34" t="s">
        <v>62</v>
      </c>
      <c r="L98" s="33">
        <v>180</v>
      </c>
      <c r="M98" s="279" t="s">
        <v>154</v>
      </c>
      <c r="N98" s="241"/>
      <c r="O98" s="241"/>
      <c r="P98" s="241"/>
      <c r="Q98" s="183"/>
      <c r="R98" s="35"/>
      <c r="S98" s="35"/>
      <c r="T98" s="36" t="s">
        <v>63</v>
      </c>
      <c r="U98" s="159">
        <v>30</v>
      </c>
      <c r="V98" s="160">
        <f t="shared" si="4"/>
        <v>30</v>
      </c>
      <c r="W98" s="37">
        <f t="shared" si="5"/>
        <v>0.46499999999999997</v>
      </c>
      <c r="X98" s="57"/>
      <c r="Y98" s="58"/>
      <c r="AC98" s="62"/>
      <c r="AZ98" s="98" t="s">
        <v>1</v>
      </c>
    </row>
    <row r="99" spans="1:52" ht="27" customHeight="1" x14ac:dyDescent="0.25">
      <c r="A99" s="55" t="s">
        <v>155</v>
      </c>
      <c r="B99" s="55" t="s">
        <v>156</v>
      </c>
      <c r="C99" s="32">
        <v>4301070976</v>
      </c>
      <c r="D99" s="239">
        <v>4607111034144</v>
      </c>
      <c r="E99" s="183"/>
      <c r="F99" s="158">
        <v>0.9</v>
      </c>
      <c r="G99" s="33">
        <v>8</v>
      </c>
      <c r="H99" s="158">
        <v>7.2</v>
      </c>
      <c r="I99" s="158">
        <v>7.4859999999999998</v>
      </c>
      <c r="J99" s="33">
        <v>84</v>
      </c>
      <c r="K99" s="34" t="s">
        <v>62</v>
      </c>
      <c r="L99" s="33">
        <v>180</v>
      </c>
      <c r="M99" s="280" t="s">
        <v>157</v>
      </c>
      <c r="N99" s="241"/>
      <c r="O99" s="241"/>
      <c r="P99" s="241"/>
      <c r="Q99" s="183"/>
      <c r="R99" s="35"/>
      <c r="S99" s="35"/>
      <c r="T99" s="36" t="s">
        <v>63</v>
      </c>
      <c r="U99" s="159">
        <v>100</v>
      </c>
      <c r="V99" s="160">
        <f t="shared" si="4"/>
        <v>100</v>
      </c>
      <c r="W99" s="37">
        <f t="shared" si="5"/>
        <v>1.55</v>
      </c>
      <c r="X99" s="57"/>
      <c r="Y99" s="58"/>
      <c r="AC99" s="62"/>
      <c r="AZ99" s="99" t="s">
        <v>1</v>
      </c>
    </row>
    <row r="100" spans="1:52" ht="27" customHeight="1" x14ac:dyDescent="0.25">
      <c r="A100" s="55" t="s">
        <v>158</v>
      </c>
      <c r="B100" s="55" t="s">
        <v>159</v>
      </c>
      <c r="C100" s="32">
        <v>4301070904</v>
      </c>
      <c r="D100" s="239">
        <v>4607111033987</v>
      </c>
      <c r="E100" s="183"/>
      <c r="F100" s="158">
        <v>0.43</v>
      </c>
      <c r="G100" s="33">
        <v>16</v>
      </c>
      <c r="H100" s="158">
        <v>6.88</v>
      </c>
      <c r="I100" s="158">
        <v>7.1996000000000002</v>
      </c>
      <c r="J100" s="33">
        <v>84</v>
      </c>
      <c r="K100" s="34" t="s">
        <v>62</v>
      </c>
      <c r="L100" s="33">
        <v>150</v>
      </c>
      <c r="M100" s="281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100" s="241"/>
      <c r="O100" s="241"/>
      <c r="P100" s="241"/>
      <c r="Q100" s="183"/>
      <c r="R100" s="35" t="s">
        <v>99</v>
      </c>
      <c r="S100" s="35"/>
      <c r="T100" s="36" t="s">
        <v>63</v>
      </c>
      <c r="U100" s="159">
        <v>0</v>
      </c>
      <c r="V100" s="160">
        <f t="shared" si="4"/>
        <v>0</v>
      </c>
      <c r="W100" s="37">
        <f t="shared" si="5"/>
        <v>0</v>
      </c>
      <c r="X100" s="57"/>
      <c r="Y100" s="58"/>
      <c r="AC100" s="62"/>
      <c r="AZ100" s="100" t="s">
        <v>1</v>
      </c>
    </row>
    <row r="101" spans="1:52" ht="27" customHeight="1" x14ac:dyDescent="0.25">
      <c r="A101" s="55" t="s">
        <v>158</v>
      </c>
      <c r="B101" s="55" t="s">
        <v>160</v>
      </c>
      <c r="C101" s="32">
        <v>4301070973</v>
      </c>
      <c r="D101" s="239">
        <v>4607111033987</v>
      </c>
      <c r="E101" s="183"/>
      <c r="F101" s="158">
        <v>0.43</v>
      </c>
      <c r="G101" s="33">
        <v>16</v>
      </c>
      <c r="H101" s="158">
        <v>6.88</v>
      </c>
      <c r="I101" s="158">
        <v>7.1996000000000002</v>
      </c>
      <c r="J101" s="33">
        <v>84</v>
      </c>
      <c r="K101" s="34" t="s">
        <v>62</v>
      </c>
      <c r="L101" s="33">
        <v>180</v>
      </c>
      <c r="M101" s="282" t="s">
        <v>161</v>
      </c>
      <c r="N101" s="241"/>
      <c r="O101" s="241"/>
      <c r="P101" s="241"/>
      <c r="Q101" s="183"/>
      <c r="R101" s="35"/>
      <c r="S101" s="35"/>
      <c r="T101" s="36" t="s">
        <v>63</v>
      </c>
      <c r="U101" s="159">
        <v>50</v>
      </c>
      <c r="V101" s="160">
        <f t="shared" si="4"/>
        <v>50</v>
      </c>
      <c r="W101" s="37">
        <f t="shared" si="5"/>
        <v>0.77500000000000002</v>
      </c>
      <c r="X101" s="57"/>
      <c r="Y101" s="58"/>
      <c r="AC101" s="62"/>
      <c r="AZ101" s="101" t="s">
        <v>1</v>
      </c>
    </row>
    <row r="102" spans="1:52" ht="27" customHeight="1" x14ac:dyDescent="0.25">
      <c r="A102" s="55" t="s">
        <v>162</v>
      </c>
      <c r="B102" s="55" t="s">
        <v>163</v>
      </c>
      <c r="C102" s="32">
        <v>4301070905</v>
      </c>
      <c r="D102" s="239">
        <v>4607111034151</v>
      </c>
      <c r="E102" s="183"/>
      <c r="F102" s="158">
        <v>0.9</v>
      </c>
      <c r="G102" s="33">
        <v>8</v>
      </c>
      <c r="H102" s="158">
        <v>7.2</v>
      </c>
      <c r="I102" s="158">
        <v>7.4859999999999998</v>
      </c>
      <c r="J102" s="33">
        <v>84</v>
      </c>
      <c r="K102" s="34" t="s">
        <v>62</v>
      </c>
      <c r="L102" s="33">
        <v>150</v>
      </c>
      <c r="M102" s="283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102" s="241"/>
      <c r="O102" s="241"/>
      <c r="P102" s="241"/>
      <c r="Q102" s="183"/>
      <c r="R102" s="35" t="s">
        <v>99</v>
      </c>
      <c r="S102" s="35"/>
      <c r="T102" s="36" t="s">
        <v>63</v>
      </c>
      <c r="U102" s="159">
        <v>0</v>
      </c>
      <c r="V102" s="160">
        <f t="shared" si="4"/>
        <v>0</v>
      </c>
      <c r="W102" s="37">
        <f t="shared" si="5"/>
        <v>0</v>
      </c>
      <c r="X102" s="57"/>
      <c r="Y102" s="58"/>
      <c r="AC102" s="62"/>
      <c r="AZ102" s="102" t="s">
        <v>1</v>
      </c>
    </row>
    <row r="103" spans="1:52" ht="27" customHeight="1" x14ac:dyDescent="0.25">
      <c r="A103" s="55" t="s">
        <v>162</v>
      </c>
      <c r="B103" s="55" t="s">
        <v>164</v>
      </c>
      <c r="C103" s="32">
        <v>4301070974</v>
      </c>
      <c r="D103" s="239">
        <v>4607111034151</v>
      </c>
      <c r="E103" s="183"/>
      <c r="F103" s="158">
        <v>0.9</v>
      </c>
      <c r="G103" s="33">
        <v>8</v>
      </c>
      <c r="H103" s="158">
        <v>7.2</v>
      </c>
      <c r="I103" s="158">
        <v>7.4859999999999998</v>
      </c>
      <c r="J103" s="33">
        <v>84</v>
      </c>
      <c r="K103" s="34" t="s">
        <v>62</v>
      </c>
      <c r="L103" s="33">
        <v>180</v>
      </c>
      <c r="M103" s="284" t="s">
        <v>165</v>
      </c>
      <c r="N103" s="241"/>
      <c r="O103" s="241"/>
      <c r="P103" s="241"/>
      <c r="Q103" s="183"/>
      <c r="R103" s="35"/>
      <c r="S103" s="35"/>
      <c r="T103" s="36" t="s">
        <v>63</v>
      </c>
      <c r="U103" s="159">
        <v>200</v>
      </c>
      <c r="V103" s="160">
        <f t="shared" si="4"/>
        <v>200</v>
      </c>
      <c r="W103" s="37">
        <f t="shared" si="5"/>
        <v>3.1</v>
      </c>
      <c r="X103" s="57"/>
      <c r="Y103" s="58"/>
      <c r="AC103" s="62"/>
      <c r="AZ103" s="103" t="s">
        <v>1</v>
      </c>
    </row>
    <row r="104" spans="1:52" x14ac:dyDescent="0.2">
      <c r="A104" s="243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244"/>
      <c r="M104" s="242" t="s">
        <v>64</v>
      </c>
      <c r="N104" s="195"/>
      <c r="O104" s="195"/>
      <c r="P104" s="195"/>
      <c r="Q104" s="195"/>
      <c r="R104" s="195"/>
      <c r="S104" s="196"/>
      <c r="T104" s="38" t="s">
        <v>63</v>
      </c>
      <c r="U104" s="161">
        <f>IFERROR(SUM(U97:U103),"0")</f>
        <v>380</v>
      </c>
      <c r="V104" s="161">
        <f>IFERROR(SUM(V97:V103),"0")</f>
        <v>380</v>
      </c>
      <c r="W104" s="161">
        <f>IFERROR(IF(W97="",0,W97),"0")+IFERROR(IF(W98="",0,W98),"0")+IFERROR(IF(W99="",0,W99),"0")+IFERROR(IF(W100="",0,W100),"0")+IFERROR(IF(W101="",0,W101),"0")+IFERROR(IF(W102="",0,W102),"0")+IFERROR(IF(W103="",0,W103),"0")</f>
        <v>5.8900000000000006</v>
      </c>
      <c r="X104" s="162"/>
      <c r="Y104" s="162"/>
    </row>
    <row r="105" spans="1:52" x14ac:dyDescent="0.2">
      <c r="A105" s="167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244"/>
      <c r="M105" s="242" t="s">
        <v>64</v>
      </c>
      <c r="N105" s="195"/>
      <c r="O105" s="195"/>
      <c r="P105" s="195"/>
      <c r="Q105" s="195"/>
      <c r="R105" s="195"/>
      <c r="S105" s="196"/>
      <c r="T105" s="38" t="s">
        <v>65</v>
      </c>
      <c r="U105" s="161">
        <f>IFERROR(SUMPRODUCT(U97:U103*H97:H103),"0")</f>
        <v>2710.4</v>
      </c>
      <c r="V105" s="161">
        <f>IFERROR(SUMPRODUCT(V97:V103*H97:H103),"0")</f>
        <v>2710.4</v>
      </c>
      <c r="W105" s="38"/>
      <c r="X105" s="162"/>
      <c r="Y105" s="162"/>
    </row>
    <row r="106" spans="1:52" ht="16.5" customHeight="1" x14ac:dyDescent="0.25">
      <c r="A106" s="237" t="s">
        <v>166</v>
      </c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54"/>
      <c r="Y106" s="154"/>
    </row>
    <row r="107" spans="1:52" ht="14.25" customHeight="1" x14ac:dyDescent="0.25">
      <c r="A107" s="238" t="s">
        <v>121</v>
      </c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55"/>
      <c r="Y107" s="155"/>
    </row>
    <row r="108" spans="1:52" ht="27" customHeight="1" x14ac:dyDescent="0.25">
      <c r="A108" s="55" t="s">
        <v>167</v>
      </c>
      <c r="B108" s="55" t="s">
        <v>168</v>
      </c>
      <c r="C108" s="32">
        <v>4301135162</v>
      </c>
      <c r="D108" s="239">
        <v>4607111034014</v>
      </c>
      <c r="E108" s="183"/>
      <c r="F108" s="158">
        <v>0.25</v>
      </c>
      <c r="G108" s="33">
        <v>12</v>
      </c>
      <c r="H108" s="158">
        <v>3</v>
      </c>
      <c r="I108" s="158">
        <v>3.7035999999999998</v>
      </c>
      <c r="J108" s="33">
        <v>70</v>
      </c>
      <c r="K108" s="34" t="s">
        <v>62</v>
      </c>
      <c r="L108" s="33">
        <v>180</v>
      </c>
      <c r="M108" s="285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8" s="241"/>
      <c r="O108" s="241"/>
      <c r="P108" s="241"/>
      <c r="Q108" s="183"/>
      <c r="R108" s="35"/>
      <c r="S108" s="35"/>
      <c r="T108" s="36" t="s">
        <v>63</v>
      </c>
      <c r="U108" s="159">
        <v>150</v>
      </c>
      <c r="V108" s="160">
        <f>IFERROR(IF(U108="","",U108),"")</f>
        <v>150</v>
      </c>
      <c r="W108" s="37">
        <f>IFERROR(IF(U108="","",U108*0.01788),"")</f>
        <v>2.6819999999999999</v>
      </c>
      <c r="X108" s="57"/>
      <c r="Y108" s="58"/>
      <c r="AC108" s="62"/>
      <c r="AZ108" s="104" t="s">
        <v>71</v>
      </c>
    </row>
    <row r="109" spans="1:52" ht="27" customHeight="1" x14ac:dyDescent="0.25">
      <c r="A109" s="55" t="s">
        <v>169</v>
      </c>
      <c r="B109" s="55" t="s">
        <v>170</v>
      </c>
      <c r="C109" s="32">
        <v>4301135117</v>
      </c>
      <c r="D109" s="239">
        <v>4607111033994</v>
      </c>
      <c r="E109" s="183"/>
      <c r="F109" s="158">
        <v>0.25</v>
      </c>
      <c r="G109" s="33">
        <v>12</v>
      </c>
      <c r="H109" s="158">
        <v>3</v>
      </c>
      <c r="I109" s="158">
        <v>3.7035999999999998</v>
      </c>
      <c r="J109" s="33">
        <v>70</v>
      </c>
      <c r="K109" s="34" t="s">
        <v>62</v>
      </c>
      <c r="L109" s="33">
        <v>180</v>
      </c>
      <c r="M109" s="28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9" s="241"/>
      <c r="O109" s="241"/>
      <c r="P109" s="241"/>
      <c r="Q109" s="183"/>
      <c r="R109" s="35"/>
      <c r="S109" s="35"/>
      <c r="T109" s="36" t="s">
        <v>63</v>
      </c>
      <c r="U109" s="159">
        <v>150</v>
      </c>
      <c r="V109" s="160">
        <f>IFERROR(IF(U109="","",U109),"")</f>
        <v>150</v>
      </c>
      <c r="W109" s="37">
        <f>IFERROR(IF(U109="","",U109*0.01788),"")</f>
        <v>2.6819999999999999</v>
      </c>
      <c r="X109" s="57"/>
      <c r="Y109" s="58"/>
      <c r="AC109" s="62"/>
      <c r="AZ109" s="105" t="s">
        <v>71</v>
      </c>
    </row>
    <row r="110" spans="1:52" x14ac:dyDescent="0.2">
      <c r="A110" s="243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244"/>
      <c r="M110" s="242" t="s">
        <v>64</v>
      </c>
      <c r="N110" s="195"/>
      <c r="O110" s="195"/>
      <c r="P110" s="195"/>
      <c r="Q110" s="195"/>
      <c r="R110" s="195"/>
      <c r="S110" s="196"/>
      <c r="T110" s="38" t="s">
        <v>63</v>
      </c>
      <c r="U110" s="161">
        <f>IFERROR(SUM(U108:U109),"0")</f>
        <v>300</v>
      </c>
      <c r="V110" s="161">
        <f>IFERROR(SUM(V108:V109),"0")</f>
        <v>300</v>
      </c>
      <c r="W110" s="161">
        <f>IFERROR(IF(W108="",0,W108),"0")+IFERROR(IF(W109="",0,W109),"0")</f>
        <v>5.3639999999999999</v>
      </c>
      <c r="X110" s="162"/>
      <c r="Y110" s="162"/>
    </row>
    <row r="111" spans="1:52" x14ac:dyDescent="0.2">
      <c r="A111" s="167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244"/>
      <c r="M111" s="242" t="s">
        <v>64</v>
      </c>
      <c r="N111" s="195"/>
      <c r="O111" s="195"/>
      <c r="P111" s="195"/>
      <c r="Q111" s="195"/>
      <c r="R111" s="195"/>
      <c r="S111" s="196"/>
      <c r="T111" s="38" t="s">
        <v>65</v>
      </c>
      <c r="U111" s="161">
        <f>IFERROR(SUMPRODUCT(U108:U109*H108:H109),"0")</f>
        <v>900</v>
      </c>
      <c r="V111" s="161">
        <f>IFERROR(SUMPRODUCT(V108:V109*H108:H109),"0")</f>
        <v>900</v>
      </c>
      <c r="W111" s="38"/>
      <c r="X111" s="162"/>
      <c r="Y111" s="162"/>
    </row>
    <row r="112" spans="1:52" ht="16.5" customHeight="1" x14ac:dyDescent="0.25">
      <c r="A112" s="237" t="s">
        <v>171</v>
      </c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54"/>
      <c r="Y112" s="154"/>
    </row>
    <row r="113" spans="1:52" ht="14.25" customHeight="1" x14ac:dyDescent="0.25">
      <c r="A113" s="238" t="s">
        <v>121</v>
      </c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67"/>
      <c r="R113" s="167"/>
      <c r="S113" s="167"/>
      <c r="T113" s="167"/>
      <c r="U113" s="167"/>
      <c r="V113" s="167"/>
      <c r="W113" s="167"/>
      <c r="X113" s="155"/>
      <c r="Y113" s="155"/>
    </row>
    <row r="114" spans="1:52" ht="16.5" customHeight="1" x14ac:dyDescent="0.25">
      <c r="A114" s="55" t="s">
        <v>172</v>
      </c>
      <c r="B114" s="55" t="s">
        <v>173</v>
      </c>
      <c r="C114" s="32">
        <v>4301135112</v>
      </c>
      <c r="D114" s="239">
        <v>4607111034199</v>
      </c>
      <c r="E114" s="183"/>
      <c r="F114" s="158">
        <v>0.25</v>
      </c>
      <c r="G114" s="33">
        <v>12</v>
      </c>
      <c r="H114" s="158">
        <v>3</v>
      </c>
      <c r="I114" s="158">
        <v>3.7035999999999998</v>
      </c>
      <c r="J114" s="33">
        <v>70</v>
      </c>
      <c r="K114" s="34" t="s">
        <v>62</v>
      </c>
      <c r="L114" s="33">
        <v>180</v>
      </c>
      <c r="M114" s="28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14" s="241"/>
      <c r="O114" s="241"/>
      <c r="P114" s="241"/>
      <c r="Q114" s="183"/>
      <c r="R114" s="35"/>
      <c r="S114" s="35"/>
      <c r="T114" s="36" t="s">
        <v>63</v>
      </c>
      <c r="U114" s="159">
        <v>60</v>
      </c>
      <c r="V114" s="160">
        <f>IFERROR(IF(U114="","",U114),"")</f>
        <v>60</v>
      </c>
      <c r="W114" s="37">
        <f>IFERROR(IF(U114="","",U114*0.01788),"")</f>
        <v>1.0728</v>
      </c>
      <c r="X114" s="57"/>
      <c r="Y114" s="58"/>
      <c r="AC114" s="62"/>
      <c r="AZ114" s="106" t="s">
        <v>71</v>
      </c>
    </row>
    <row r="115" spans="1:52" x14ac:dyDescent="0.2">
      <c r="A115" s="243"/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244"/>
      <c r="M115" s="242" t="s">
        <v>64</v>
      </c>
      <c r="N115" s="195"/>
      <c r="O115" s="195"/>
      <c r="P115" s="195"/>
      <c r="Q115" s="195"/>
      <c r="R115" s="195"/>
      <c r="S115" s="196"/>
      <c r="T115" s="38" t="s">
        <v>63</v>
      </c>
      <c r="U115" s="161">
        <f>IFERROR(SUM(U114:U114),"0")</f>
        <v>60</v>
      </c>
      <c r="V115" s="161">
        <f>IFERROR(SUM(V114:V114),"0")</f>
        <v>60</v>
      </c>
      <c r="W115" s="161">
        <f>IFERROR(IF(W114="",0,W114),"0")</f>
        <v>1.0728</v>
      </c>
      <c r="X115" s="162"/>
      <c r="Y115" s="162"/>
    </row>
    <row r="116" spans="1:52" x14ac:dyDescent="0.2">
      <c r="A116" s="167"/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244"/>
      <c r="M116" s="242" t="s">
        <v>64</v>
      </c>
      <c r="N116" s="195"/>
      <c r="O116" s="195"/>
      <c r="P116" s="195"/>
      <c r="Q116" s="195"/>
      <c r="R116" s="195"/>
      <c r="S116" s="196"/>
      <c r="T116" s="38" t="s">
        <v>65</v>
      </c>
      <c r="U116" s="161">
        <f>IFERROR(SUMPRODUCT(U114:U114*H114:H114),"0")</f>
        <v>180</v>
      </c>
      <c r="V116" s="161">
        <f>IFERROR(SUMPRODUCT(V114:V114*H114:H114),"0")</f>
        <v>180</v>
      </c>
      <c r="W116" s="38"/>
      <c r="X116" s="162"/>
      <c r="Y116" s="162"/>
    </row>
    <row r="117" spans="1:52" ht="16.5" customHeight="1" x14ac:dyDescent="0.25">
      <c r="A117" s="237" t="s">
        <v>174</v>
      </c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  <c r="N117" s="167"/>
      <c r="O117" s="167"/>
      <c r="P117" s="167"/>
      <c r="Q117" s="167"/>
      <c r="R117" s="167"/>
      <c r="S117" s="167"/>
      <c r="T117" s="167"/>
      <c r="U117" s="167"/>
      <c r="V117" s="167"/>
      <c r="W117" s="167"/>
      <c r="X117" s="154"/>
      <c r="Y117" s="154"/>
    </row>
    <row r="118" spans="1:52" ht="14.25" customHeight="1" x14ac:dyDescent="0.25">
      <c r="A118" s="238" t="s">
        <v>121</v>
      </c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  <c r="N118" s="167"/>
      <c r="O118" s="167"/>
      <c r="P118" s="167"/>
      <c r="Q118" s="167"/>
      <c r="R118" s="167"/>
      <c r="S118" s="167"/>
      <c r="T118" s="167"/>
      <c r="U118" s="167"/>
      <c r="V118" s="167"/>
      <c r="W118" s="167"/>
      <c r="X118" s="155"/>
      <c r="Y118" s="155"/>
    </row>
    <row r="119" spans="1:52" ht="27" customHeight="1" x14ac:dyDescent="0.25">
      <c r="A119" s="55" t="s">
        <v>175</v>
      </c>
      <c r="B119" s="55" t="s">
        <v>176</v>
      </c>
      <c r="C119" s="32">
        <v>4301130006</v>
      </c>
      <c r="D119" s="239">
        <v>4607111034670</v>
      </c>
      <c r="E119" s="183"/>
      <c r="F119" s="158">
        <v>3</v>
      </c>
      <c r="G119" s="33">
        <v>1</v>
      </c>
      <c r="H119" s="158">
        <v>3</v>
      </c>
      <c r="I119" s="158">
        <v>3.1949999999999998</v>
      </c>
      <c r="J119" s="33">
        <v>126</v>
      </c>
      <c r="K119" s="34" t="s">
        <v>62</v>
      </c>
      <c r="L119" s="33">
        <v>180</v>
      </c>
      <c r="M119" s="28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9" s="241"/>
      <c r="O119" s="241"/>
      <c r="P119" s="241"/>
      <c r="Q119" s="183"/>
      <c r="R119" s="35"/>
      <c r="S119" s="35"/>
      <c r="T119" s="36" t="s">
        <v>63</v>
      </c>
      <c r="U119" s="159">
        <v>0</v>
      </c>
      <c r="V119" s="160">
        <f>IFERROR(IF(U119="","",U119),"")</f>
        <v>0</v>
      </c>
      <c r="W119" s="37">
        <f>IFERROR(IF(U119="","",U119*0.00936),"")</f>
        <v>0</v>
      </c>
      <c r="X119" s="57" t="s">
        <v>177</v>
      </c>
      <c r="Y119" s="58"/>
      <c r="AC119" s="62"/>
      <c r="AZ119" s="107" t="s">
        <v>71</v>
      </c>
    </row>
    <row r="120" spans="1:52" ht="27" customHeight="1" x14ac:dyDescent="0.25">
      <c r="A120" s="55" t="s">
        <v>178</v>
      </c>
      <c r="B120" s="55" t="s">
        <v>179</v>
      </c>
      <c r="C120" s="32">
        <v>4301130003</v>
      </c>
      <c r="D120" s="239">
        <v>4607111034687</v>
      </c>
      <c r="E120" s="183"/>
      <c r="F120" s="158">
        <v>3</v>
      </c>
      <c r="G120" s="33">
        <v>1</v>
      </c>
      <c r="H120" s="158">
        <v>3</v>
      </c>
      <c r="I120" s="158">
        <v>3.1949999999999998</v>
      </c>
      <c r="J120" s="33">
        <v>126</v>
      </c>
      <c r="K120" s="34" t="s">
        <v>62</v>
      </c>
      <c r="L120" s="33">
        <v>180</v>
      </c>
      <c r="M120" s="289" t="s">
        <v>180</v>
      </c>
      <c r="N120" s="241"/>
      <c r="O120" s="241"/>
      <c r="P120" s="241"/>
      <c r="Q120" s="183"/>
      <c r="R120" s="35"/>
      <c r="S120" s="35"/>
      <c r="T120" s="36" t="s">
        <v>63</v>
      </c>
      <c r="U120" s="159">
        <v>0</v>
      </c>
      <c r="V120" s="160">
        <f>IFERROR(IF(U120="","",U120),"")</f>
        <v>0</v>
      </c>
      <c r="W120" s="37">
        <f>IFERROR(IF(U120="","",U120*0.00936),"")</f>
        <v>0</v>
      </c>
      <c r="X120" s="57" t="s">
        <v>177</v>
      </c>
      <c r="Y120" s="58"/>
      <c r="AC120" s="62"/>
      <c r="AZ120" s="108" t="s">
        <v>71</v>
      </c>
    </row>
    <row r="121" spans="1:52" ht="27" customHeight="1" x14ac:dyDescent="0.25">
      <c r="A121" s="55" t="s">
        <v>181</v>
      </c>
      <c r="B121" s="55" t="s">
        <v>182</v>
      </c>
      <c r="C121" s="32">
        <v>4301135115</v>
      </c>
      <c r="D121" s="239">
        <v>4607111034380</v>
      </c>
      <c r="E121" s="183"/>
      <c r="F121" s="158">
        <v>0.25</v>
      </c>
      <c r="G121" s="33">
        <v>12</v>
      </c>
      <c r="H121" s="158">
        <v>3</v>
      </c>
      <c r="I121" s="158">
        <v>3.7035999999999998</v>
      </c>
      <c r="J121" s="33">
        <v>70</v>
      </c>
      <c r="K121" s="34" t="s">
        <v>62</v>
      </c>
      <c r="L121" s="33">
        <v>180</v>
      </c>
      <c r="M121" s="290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21" s="241"/>
      <c r="O121" s="241"/>
      <c r="P121" s="241"/>
      <c r="Q121" s="183"/>
      <c r="R121" s="35"/>
      <c r="S121" s="35"/>
      <c r="T121" s="36" t="s">
        <v>63</v>
      </c>
      <c r="U121" s="159">
        <v>30</v>
      </c>
      <c r="V121" s="160">
        <f>IFERROR(IF(U121="","",U121),"")</f>
        <v>30</v>
      </c>
      <c r="W121" s="37">
        <f>IFERROR(IF(U121="","",U121*0.01788),"")</f>
        <v>0.53639999999999999</v>
      </c>
      <c r="X121" s="57"/>
      <c r="Y121" s="58"/>
      <c r="AC121" s="62"/>
      <c r="AZ121" s="109" t="s">
        <v>71</v>
      </c>
    </row>
    <row r="122" spans="1:52" ht="27" customHeight="1" x14ac:dyDescent="0.25">
      <c r="A122" s="55" t="s">
        <v>183</v>
      </c>
      <c r="B122" s="55" t="s">
        <v>184</v>
      </c>
      <c r="C122" s="32">
        <v>4301135114</v>
      </c>
      <c r="D122" s="239">
        <v>4607111034397</v>
      </c>
      <c r="E122" s="183"/>
      <c r="F122" s="158">
        <v>0.25</v>
      </c>
      <c r="G122" s="33">
        <v>12</v>
      </c>
      <c r="H122" s="158">
        <v>3</v>
      </c>
      <c r="I122" s="158">
        <v>3.7035999999999998</v>
      </c>
      <c r="J122" s="33">
        <v>70</v>
      </c>
      <c r="K122" s="34" t="s">
        <v>62</v>
      </c>
      <c r="L122" s="33">
        <v>180</v>
      </c>
      <c r="M122" s="291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22" s="241"/>
      <c r="O122" s="241"/>
      <c r="P122" s="241"/>
      <c r="Q122" s="183"/>
      <c r="R122" s="35"/>
      <c r="S122" s="35"/>
      <c r="T122" s="36" t="s">
        <v>63</v>
      </c>
      <c r="U122" s="159">
        <v>40</v>
      </c>
      <c r="V122" s="160">
        <f>IFERROR(IF(U122="","",U122),"")</f>
        <v>40</v>
      </c>
      <c r="W122" s="37">
        <f>IFERROR(IF(U122="","",U122*0.01788),"")</f>
        <v>0.71520000000000006</v>
      </c>
      <c r="X122" s="57"/>
      <c r="Y122" s="58"/>
      <c r="AC122" s="62"/>
      <c r="AZ122" s="110" t="s">
        <v>71</v>
      </c>
    </row>
    <row r="123" spans="1:52" x14ac:dyDescent="0.2">
      <c r="A123" s="243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244"/>
      <c r="M123" s="242" t="s">
        <v>64</v>
      </c>
      <c r="N123" s="195"/>
      <c r="O123" s="195"/>
      <c r="P123" s="195"/>
      <c r="Q123" s="195"/>
      <c r="R123" s="195"/>
      <c r="S123" s="196"/>
      <c r="T123" s="38" t="s">
        <v>63</v>
      </c>
      <c r="U123" s="161">
        <f>IFERROR(SUM(U119:U122),"0")</f>
        <v>70</v>
      </c>
      <c r="V123" s="161">
        <f>IFERROR(SUM(V119:V122),"0")</f>
        <v>70</v>
      </c>
      <c r="W123" s="161">
        <f>IFERROR(IF(W119="",0,W119),"0")+IFERROR(IF(W120="",0,W120),"0")+IFERROR(IF(W121="",0,W121),"0")+IFERROR(IF(W122="",0,W122),"0")</f>
        <v>1.2516</v>
      </c>
      <c r="X123" s="162"/>
      <c r="Y123" s="162"/>
    </row>
    <row r="124" spans="1:52" x14ac:dyDescent="0.2">
      <c r="A124" s="167"/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244"/>
      <c r="M124" s="242" t="s">
        <v>64</v>
      </c>
      <c r="N124" s="195"/>
      <c r="O124" s="195"/>
      <c r="P124" s="195"/>
      <c r="Q124" s="195"/>
      <c r="R124" s="195"/>
      <c r="S124" s="196"/>
      <c r="T124" s="38" t="s">
        <v>65</v>
      </c>
      <c r="U124" s="161">
        <f>IFERROR(SUMPRODUCT(U119:U122*H119:H122),"0")</f>
        <v>210</v>
      </c>
      <c r="V124" s="161">
        <f>IFERROR(SUMPRODUCT(V119:V122*H119:H122),"0")</f>
        <v>210</v>
      </c>
      <c r="W124" s="38"/>
      <c r="X124" s="162"/>
      <c r="Y124" s="162"/>
    </row>
    <row r="125" spans="1:52" ht="16.5" customHeight="1" x14ac:dyDescent="0.25">
      <c r="A125" s="237" t="s">
        <v>185</v>
      </c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  <c r="O125" s="167"/>
      <c r="P125" s="167"/>
      <c r="Q125" s="167"/>
      <c r="R125" s="167"/>
      <c r="S125" s="167"/>
      <c r="T125" s="167"/>
      <c r="U125" s="167"/>
      <c r="V125" s="167"/>
      <c r="W125" s="167"/>
      <c r="X125" s="154"/>
      <c r="Y125" s="154"/>
    </row>
    <row r="126" spans="1:52" ht="14.25" customHeight="1" x14ac:dyDescent="0.25">
      <c r="A126" s="238" t="s">
        <v>121</v>
      </c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67"/>
      <c r="N126" s="167"/>
      <c r="O126" s="167"/>
      <c r="P126" s="167"/>
      <c r="Q126" s="167"/>
      <c r="R126" s="167"/>
      <c r="S126" s="167"/>
      <c r="T126" s="167"/>
      <c r="U126" s="167"/>
      <c r="V126" s="167"/>
      <c r="W126" s="167"/>
      <c r="X126" s="155"/>
      <c r="Y126" s="155"/>
    </row>
    <row r="127" spans="1:52" ht="27" customHeight="1" x14ac:dyDescent="0.25">
      <c r="A127" s="55" t="s">
        <v>186</v>
      </c>
      <c r="B127" s="55" t="s">
        <v>187</v>
      </c>
      <c r="C127" s="32">
        <v>4301135134</v>
      </c>
      <c r="D127" s="239">
        <v>4607111035806</v>
      </c>
      <c r="E127" s="183"/>
      <c r="F127" s="158">
        <v>0.25</v>
      </c>
      <c r="G127" s="33">
        <v>12</v>
      </c>
      <c r="H127" s="158">
        <v>3</v>
      </c>
      <c r="I127" s="158">
        <v>3.7035999999999998</v>
      </c>
      <c r="J127" s="33">
        <v>70</v>
      </c>
      <c r="K127" s="34" t="s">
        <v>62</v>
      </c>
      <c r="L127" s="33">
        <v>180</v>
      </c>
      <c r="M127" s="29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7" s="241"/>
      <c r="O127" s="241"/>
      <c r="P127" s="241"/>
      <c r="Q127" s="183"/>
      <c r="R127" s="35"/>
      <c r="S127" s="35"/>
      <c r="T127" s="36" t="s">
        <v>63</v>
      </c>
      <c r="U127" s="159">
        <v>0</v>
      </c>
      <c r="V127" s="160">
        <f>IFERROR(IF(U127="","",U127),"")</f>
        <v>0</v>
      </c>
      <c r="W127" s="37">
        <f>IFERROR(IF(U127="","",U127*0.01788),"")</f>
        <v>0</v>
      </c>
      <c r="X127" s="57"/>
      <c r="Y127" s="58"/>
      <c r="AC127" s="62"/>
      <c r="AZ127" s="111" t="s">
        <v>71</v>
      </c>
    </row>
    <row r="128" spans="1:52" x14ac:dyDescent="0.2">
      <c r="A128" s="243"/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244"/>
      <c r="M128" s="242" t="s">
        <v>64</v>
      </c>
      <c r="N128" s="195"/>
      <c r="O128" s="195"/>
      <c r="P128" s="195"/>
      <c r="Q128" s="195"/>
      <c r="R128" s="195"/>
      <c r="S128" s="196"/>
      <c r="T128" s="38" t="s">
        <v>63</v>
      </c>
      <c r="U128" s="161">
        <f>IFERROR(SUM(U127:U127),"0")</f>
        <v>0</v>
      </c>
      <c r="V128" s="161">
        <f>IFERROR(SUM(V127:V127),"0")</f>
        <v>0</v>
      </c>
      <c r="W128" s="161">
        <f>IFERROR(IF(W127="",0,W127),"0")</f>
        <v>0</v>
      </c>
      <c r="X128" s="162"/>
      <c r="Y128" s="162"/>
    </row>
    <row r="129" spans="1:52" x14ac:dyDescent="0.2">
      <c r="A129" s="167"/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244"/>
      <c r="M129" s="242" t="s">
        <v>64</v>
      </c>
      <c r="N129" s="195"/>
      <c r="O129" s="195"/>
      <c r="P129" s="195"/>
      <c r="Q129" s="195"/>
      <c r="R129" s="195"/>
      <c r="S129" s="196"/>
      <c r="T129" s="38" t="s">
        <v>65</v>
      </c>
      <c r="U129" s="161">
        <f>IFERROR(SUMPRODUCT(U127:U127*H127:H127),"0")</f>
        <v>0</v>
      </c>
      <c r="V129" s="161">
        <f>IFERROR(SUMPRODUCT(V127:V127*H127:H127),"0")</f>
        <v>0</v>
      </c>
      <c r="W129" s="38"/>
      <c r="X129" s="162"/>
      <c r="Y129" s="162"/>
    </row>
    <row r="130" spans="1:52" ht="16.5" customHeight="1" x14ac:dyDescent="0.25">
      <c r="A130" s="237" t="s">
        <v>188</v>
      </c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54"/>
      <c r="Y130" s="154"/>
    </row>
    <row r="131" spans="1:52" ht="14.25" customHeight="1" x14ac:dyDescent="0.25">
      <c r="A131" s="238" t="s">
        <v>189</v>
      </c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55"/>
      <c r="Y131" s="155"/>
    </row>
    <row r="132" spans="1:52" ht="27" customHeight="1" x14ac:dyDescent="0.25">
      <c r="A132" s="55" t="s">
        <v>190</v>
      </c>
      <c r="B132" s="55" t="s">
        <v>191</v>
      </c>
      <c r="C132" s="32">
        <v>4301070768</v>
      </c>
      <c r="D132" s="239">
        <v>4607111035639</v>
      </c>
      <c r="E132" s="183"/>
      <c r="F132" s="158">
        <v>0.2</v>
      </c>
      <c r="G132" s="33">
        <v>12</v>
      </c>
      <c r="H132" s="158">
        <v>2.4</v>
      </c>
      <c r="I132" s="158">
        <v>3.13</v>
      </c>
      <c r="J132" s="33">
        <v>48</v>
      </c>
      <c r="K132" s="34" t="s">
        <v>62</v>
      </c>
      <c r="L132" s="33">
        <v>180</v>
      </c>
      <c r="M132" s="29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32" s="241"/>
      <c r="O132" s="241"/>
      <c r="P132" s="241"/>
      <c r="Q132" s="183"/>
      <c r="R132" s="35"/>
      <c r="S132" s="35"/>
      <c r="T132" s="36" t="s">
        <v>63</v>
      </c>
      <c r="U132" s="159">
        <v>0</v>
      </c>
      <c r="V132" s="160">
        <f>IFERROR(IF(U132="","",U132),"")</f>
        <v>0</v>
      </c>
      <c r="W132" s="37">
        <f>IFERROR(IF(U132="","",U132*0.01786),"")</f>
        <v>0</v>
      </c>
      <c r="X132" s="57"/>
      <c r="Y132" s="58"/>
      <c r="AC132" s="62"/>
      <c r="AZ132" s="112" t="s">
        <v>71</v>
      </c>
    </row>
    <row r="133" spans="1:52" ht="27" customHeight="1" x14ac:dyDescent="0.25">
      <c r="A133" s="55" t="s">
        <v>192</v>
      </c>
      <c r="B133" s="55" t="s">
        <v>193</v>
      </c>
      <c r="C133" s="32">
        <v>4301070769</v>
      </c>
      <c r="D133" s="239">
        <v>4607111035646</v>
      </c>
      <c r="E133" s="183"/>
      <c r="F133" s="158">
        <v>0.2</v>
      </c>
      <c r="G133" s="33">
        <v>12</v>
      </c>
      <c r="H133" s="158">
        <v>2.4</v>
      </c>
      <c r="I133" s="158">
        <v>3.13</v>
      </c>
      <c r="J133" s="33">
        <v>48</v>
      </c>
      <c r="K133" s="34" t="s">
        <v>62</v>
      </c>
      <c r="L133" s="33">
        <v>180</v>
      </c>
      <c r="M133" s="294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33" s="241"/>
      <c r="O133" s="241"/>
      <c r="P133" s="241"/>
      <c r="Q133" s="183"/>
      <c r="R133" s="35"/>
      <c r="S133" s="35"/>
      <c r="T133" s="36" t="s">
        <v>63</v>
      </c>
      <c r="U133" s="159">
        <v>0</v>
      </c>
      <c r="V133" s="160">
        <f>IFERROR(IF(U133="","",U133),"")</f>
        <v>0</v>
      </c>
      <c r="W133" s="37">
        <f>IFERROR(IF(U133="","",U133*0.01786),"")</f>
        <v>0</v>
      </c>
      <c r="X133" s="57"/>
      <c r="Y133" s="58"/>
      <c r="AC133" s="62"/>
      <c r="AZ133" s="113" t="s">
        <v>71</v>
      </c>
    </row>
    <row r="134" spans="1:52" x14ac:dyDescent="0.2">
      <c r="A134" s="243"/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244"/>
      <c r="M134" s="242" t="s">
        <v>64</v>
      </c>
      <c r="N134" s="195"/>
      <c r="O134" s="195"/>
      <c r="P134" s="195"/>
      <c r="Q134" s="195"/>
      <c r="R134" s="195"/>
      <c r="S134" s="196"/>
      <c r="T134" s="38" t="s">
        <v>63</v>
      </c>
      <c r="U134" s="161">
        <f>IFERROR(SUM(U132:U133),"0")</f>
        <v>0</v>
      </c>
      <c r="V134" s="161">
        <f>IFERROR(SUM(V132:V133),"0")</f>
        <v>0</v>
      </c>
      <c r="W134" s="161">
        <f>IFERROR(IF(W132="",0,W132),"0")+IFERROR(IF(W133="",0,W133),"0")</f>
        <v>0</v>
      </c>
      <c r="X134" s="162"/>
      <c r="Y134" s="162"/>
    </row>
    <row r="135" spans="1:52" x14ac:dyDescent="0.2">
      <c r="A135" s="167"/>
      <c r="B135" s="167"/>
      <c r="C135" s="167"/>
      <c r="D135" s="167"/>
      <c r="E135" s="167"/>
      <c r="F135" s="167"/>
      <c r="G135" s="167"/>
      <c r="H135" s="167"/>
      <c r="I135" s="167"/>
      <c r="J135" s="167"/>
      <c r="K135" s="167"/>
      <c r="L135" s="244"/>
      <c r="M135" s="242" t="s">
        <v>64</v>
      </c>
      <c r="N135" s="195"/>
      <c r="O135" s="195"/>
      <c r="P135" s="195"/>
      <c r="Q135" s="195"/>
      <c r="R135" s="195"/>
      <c r="S135" s="196"/>
      <c r="T135" s="38" t="s">
        <v>65</v>
      </c>
      <c r="U135" s="161">
        <f>IFERROR(SUMPRODUCT(U132:U133*H132:H133),"0")</f>
        <v>0</v>
      </c>
      <c r="V135" s="161">
        <f>IFERROR(SUMPRODUCT(V132:V133*H132:H133),"0")</f>
        <v>0</v>
      </c>
      <c r="W135" s="38"/>
      <c r="X135" s="162"/>
      <c r="Y135" s="162"/>
    </row>
    <row r="136" spans="1:52" ht="16.5" customHeight="1" x14ac:dyDescent="0.25">
      <c r="A136" s="237" t="s">
        <v>194</v>
      </c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  <c r="N136" s="167"/>
      <c r="O136" s="167"/>
      <c r="P136" s="167"/>
      <c r="Q136" s="167"/>
      <c r="R136" s="167"/>
      <c r="S136" s="167"/>
      <c r="T136" s="167"/>
      <c r="U136" s="167"/>
      <c r="V136" s="167"/>
      <c r="W136" s="167"/>
      <c r="X136" s="154"/>
      <c r="Y136" s="154"/>
    </row>
    <row r="137" spans="1:52" ht="14.25" customHeight="1" x14ac:dyDescent="0.25">
      <c r="A137" s="238" t="s">
        <v>121</v>
      </c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67"/>
      <c r="R137" s="167"/>
      <c r="S137" s="167"/>
      <c r="T137" s="167"/>
      <c r="U137" s="167"/>
      <c r="V137" s="167"/>
      <c r="W137" s="167"/>
      <c r="X137" s="155"/>
      <c r="Y137" s="155"/>
    </row>
    <row r="138" spans="1:52" ht="27" customHeight="1" x14ac:dyDescent="0.25">
      <c r="A138" s="55" t="s">
        <v>195</v>
      </c>
      <c r="B138" s="55" t="s">
        <v>196</v>
      </c>
      <c r="C138" s="32">
        <v>4301135026</v>
      </c>
      <c r="D138" s="239">
        <v>4607111036124</v>
      </c>
      <c r="E138" s="183"/>
      <c r="F138" s="158">
        <v>0.4</v>
      </c>
      <c r="G138" s="33">
        <v>12</v>
      </c>
      <c r="H138" s="158">
        <v>4.8</v>
      </c>
      <c r="I138" s="158">
        <v>5.1260000000000003</v>
      </c>
      <c r="J138" s="33">
        <v>84</v>
      </c>
      <c r="K138" s="34" t="s">
        <v>62</v>
      </c>
      <c r="L138" s="33">
        <v>180</v>
      </c>
      <c r="M138" s="295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8" s="241"/>
      <c r="O138" s="241"/>
      <c r="P138" s="241"/>
      <c r="Q138" s="183"/>
      <c r="R138" s="35"/>
      <c r="S138" s="35"/>
      <c r="T138" s="36" t="s">
        <v>63</v>
      </c>
      <c r="U138" s="159">
        <v>0</v>
      </c>
      <c r="V138" s="160">
        <f>IFERROR(IF(U138="","",U138),"")</f>
        <v>0</v>
      </c>
      <c r="W138" s="37">
        <f>IFERROR(IF(U138="","",U138*0.0155),"")</f>
        <v>0</v>
      </c>
      <c r="X138" s="57"/>
      <c r="Y138" s="58"/>
      <c r="AC138" s="62"/>
      <c r="AZ138" s="114" t="s">
        <v>71</v>
      </c>
    </row>
    <row r="139" spans="1:52" x14ac:dyDescent="0.2">
      <c r="A139" s="243"/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244"/>
      <c r="M139" s="242" t="s">
        <v>64</v>
      </c>
      <c r="N139" s="195"/>
      <c r="O139" s="195"/>
      <c r="P139" s="195"/>
      <c r="Q139" s="195"/>
      <c r="R139" s="195"/>
      <c r="S139" s="196"/>
      <c r="T139" s="38" t="s">
        <v>63</v>
      </c>
      <c r="U139" s="161">
        <f>IFERROR(SUM(U138:U138),"0")</f>
        <v>0</v>
      </c>
      <c r="V139" s="161">
        <f>IFERROR(SUM(V138:V138),"0")</f>
        <v>0</v>
      </c>
      <c r="W139" s="161">
        <f>IFERROR(IF(W138="",0,W138),"0")</f>
        <v>0</v>
      </c>
      <c r="X139" s="162"/>
      <c r="Y139" s="162"/>
    </row>
    <row r="140" spans="1:52" x14ac:dyDescent="0.2">
      <c r="A140" s="167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244"/>
      <c r="M140" s="242" t="s">
        <v>64</v>
      </c>
      <c r="N140" s="195"/>
      <c r="O140" s="195"/>
      <c r="P140" s="195"/>
      <c r="Q140" s="195"/>
      <c r="R140" s="195"/>
      <c r="S140" s="196"/>
      <c r="T140" s="38" t="s">
        <v>65</v>
      </c>
      <c r="U140" s="161">
        <f>IFERROR(SUMPRODUCT(U138:U138*H138:H138),"0")</f>
        <v>0</v>
      </c>
      <c r="V140" s="161">
        <f>IFERROR(SUMPRODUCT(V138:V138*H138:H138),"0")</f>
        <v>0</v>
      </c>
      <c r="W140" s="38"/>
      <c r="X140" s="162"/>
      <c r="Y140" s="162"/>
    </row>
    <row r="141" spans="1:52" ht="27.75" customHeight="1" x14ac:dyDescent="0.2">
      <c r="A141" s="235" t="s">
        <v>197</v>
      </c>
      <c r="B141" s="236"/>
      <c r="C141" s="236"/>
      <c r="D141" s="236"/>
      <c r="E141" s="236"/>
      <c r="F141" s="236"/>
      <c r="G141" s="236"/>
      <c r="H141" s="236"/>
      <c r="I141" s="236"/>
      <c r="J141" s="236"/>
      <c r="K141" s="236"/>
      <c r="L141" s="236"/>
      <c r="M141" s="236"/>
      <c r="N141" s="236"/>
      <c r="O141" s="236"/>
      <c r="P141" s="236"/>
      <c r="Q141" s="236"/>
      <c r="R141" s="236"/>
      <c r="S141" s="236"/>
      <c r="T141" s="236"/>
      <c r="U141" s="236"/>
      <c r="V141" s="236"/>
      <c r="W141" s="236"/>
      <c r="X141" s="49"/>
      <c r="Y141" s="49"/>
    </row>
    <row r="142" spans="1:52" ht="16.5" customHeight="1" x14ac:dyDescent="0.25">
      <c r="A142" s="237" t="s">
        <v>198</v>
      </c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67"/>
      <c r="N142" s="167"/>
      <c r="O142" s="167"/>
      <c r="P142" s="167"/>
      <c r="Q142" s="167"/>
      <c r="R142" s="167"/>
      <c r="S142" s="167"/>
      <c r="T142" s="167"/>
      <c r="U142" s="167"/>
      <c r="V142" s="167"/>
      <c r="W142" s="167"/>
      <c r="X142" s="154"/>
      <c r="Y142" s="154"/>
    </row>
    <row r="143" spans="1:52" ht="14.25" customHeight="1" x14ac:dyDescent="0.25">
      <c r="A143" s="238" t="s">
        <v>125</v>
      </c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67"/>
      <c r="N143" s="167"/>
      <c r="O143" s="167"/>
      <c r="P143" s="167"/>
      <c r="Q143" s="167"/>
      <c r="R143" s="167"/>
      <c r="S143" s="167"/>
      <c r="T143" s="167"/>
      <c r="U143" s="167"/>
      <c r="V143" s="167"/>
      <c r="W143" s="167"/>
      <c r="X143" s="155"/>
      <c r="Y143" s="155"/>
    </row>
    <row r="144" spans="1:52" ht="27" customHeight="1" x14ac:dyDescent="0.25">
      <c r="A144" s="55" t="s">
        <v>199</v>
      </c>
      <c r="B144" s="55" t="s">
        <v>200</v>
      </c>
      <c r="C144" s="32">
        <v>4301131018</v>
      </c>
      <c r="D144" s="239">
        <v>4607111037930</v>
      </c>
      <c r="E144" s="183"/>
      <c r="F144" s="158">
        <v>1.8</v>
      </c>
      <c r="G144" s="33">
        <v>1</v>
      </c>
      <c r="H144" s="158">
        <v>1.8</v>
      </c>
      <c r="I144" s="158">
        <v>1.915</v>
      </c>
      <c r="J144" s="33">
        <v>234</v>
      </c>
      <c r="K144" s="34" t="s">
        <v>62</v>
      </c>
      <c r="L144" s="33">
        <v>180</v>
      </c>
      <c r="M144" s="296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44" s="241"/>
      <c r="O144" s="241"/>
      <c r="P144" s="241"/>
      <c r="Q144" s="183"/>
      <c r="R144" s="35"/>
      <c r="S144" s="35"/>
      <c r="T144" s="36" t="s">
        <v>63</v>
      </c>
      <c r="U144" s="159">
        <v>0</v>
      </c>
      <c r="V144" s="160">
        <f>IFERROR(IF(U144="","",U144),"")</f>
        <v>0</v>
      </c>
      <c r="W144" s="37">
        <f>IFERROR(IF(U144="","",U144*0.00502),"")</f>
        <v>0</v>
      </c>
      <c r="X144" s="57"/>
      <c r="Y144" s="58"/>
      <c r="AC144" s="62"/>
      <c r="AZ144" s="115" t="s">
        <v>71</v>
      </c>
    </row>
    <row r="145" spans="1:52" x14ac:dyDescent="0.2">
      <c r="A145" s="243"/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244"/>
      <c r="M145" s="242" t="s">
        <v>64</v>
      </c>
      <c r="N145" s="195"/>
      <c r="O145" s="195"/>
      <c r="P145" s="195"/>
      <c r="Q145" s="195"/>
      <c r="R145" s="195"/>
      <c r="S145" s="196"/>
      <c r="T145" s="38" t="s">
        <v>63</v>
      </c>
      <c r="U145" s="161">
        <f>IFERROR(SUM(U144:U144),"0")</f>
        <v>0</v>
      </c>
      <c r="V145" s="161">
        <f>IFERROR(SUM(V144:V144),"0")</f>
        <v>0</v>
      </c>
      <c r="W145" s="161">
        <f>IFERROR(IF(W144="",0,W144),"0")</f>
        <v>0</v>
      </c>
      <c r="X145" s="162"/>
      <c r="Y145" s="162"/>
    </row>
    <row r="146" spans="1:52" x14ac:dyDescent="0.2">
      <c r="A146" s="167"/>
      <c r="B146" s="167"/>
      <c r="C146" s="167"/>
      <c r="D146" s="167"/>
      <c r="E146" s="167"/>
      <c r="F146" s="167"/>
      <c r="G146" s="167"/>
      <c r="H146" s="167"/>
      <c r="I146" s="167"/>
      <c r="J146" s="167"/>
      <c r="K146" s="167"/>
      <c r="L146" s="244"/>
      <c r="M146" s="242" t="s">
        <v>64</v>
      </c>
      <c r="N146" s="195"/>
      <c r="O146" s="195"/>
      <c r="P146" s="195"/>
      <c r="Q146" s="195"/>
      <c r="R146" s="195"/>
      <c r="S146" s="196"/>
      <c r="T146" s="38" t="s">
        <v>65</v>
      </c>
      <c r="U146" s="161">
        <f>IFERROR(SUMPRODUCT(U144:U144*H144:H144),"0")</f>
        <v>0</v>
      </c>
      <c r="V146" s="161">
        <f>IFERROR(SUMPRODUCT(V144:V144*H144:H144),"0")</f>
        <v>0</v>
      </c>
      <c r="W146" s="38"/>
      <c r="X146" s="162"/>
      <c r="Y146" s="162"/>
    </row>
    <row r="147" spans="1:52" ht="14.25" customHeight="1" x14ac:dyDescent="0.25">
      <c r="A147" s="238" t="s">
        <v>68</v>
      </c>
      <c r="B147" s="167"/>
      <c r="C147" s="167"/>
      <c r="D147" s="167"/>
      <c r="E147" s="167"/>
      <c r="F147" s="167"/>
      <c r="G147" s="167"/>
      <c r="H147" s="167"/>
      <c r="I147" s="167"/>
      <c r="J147" s="167"/>
      <c r="K147" s="167"/>
      <c r="L147" s="167"/>
      <c r="M147" s="167"/>
      <c r="N147" s="167"/>
      <c r="O147" s="167"/>
      <c r="P147" s="167"/>
      <c r="Q147" s="167"/>
      <c r="R147" s="167"/>
      <c r="S147" s="167"/>
      <c r="T147" s="167"/>
      <c r="U147" s="167"/>
      <c r="V147" s="167"/>
      <c r="W147" s="167"/>
      <c r="X147" s="155"/>
      <c r="Y147" s="155"/>
    </row>
    <row r="148" spans="1:52" ht="27" customHeight="1" x14ac:dyDescent="0.25">
      <c r="A148" s="55" t="s">
        <v>201</v>
      </c>
      <c r="B148" s="55" t="s">
        <v>202</v>
      </c>
      <c r="C148" s="32">
        <v>4301132052</v>
      </c>
      <c r="D148" s="239">
        <v>4607111036872</v>
      </c>
      <c r="E148" s="183"/>
      <c r="F148" s="158">
        <v>1</v>
      </c>
      <c r="G148" s="33">
        <v>6</v>
      </c>
      <c r="H148" s="158">
        <v>6</v>
      </c>
      <c r="I148" s="158">
        <v>6.26</v>
      </c>
      <c r="J148" s="33">
        <v>84</v>
      </c>
      <c r="K148" s="34" t="s">
        <v>62</v>
      </c>
      <c r="L148" s="33">
        <v>180</v>
      </c>
      <c r="M148" s="297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8" s="241"/>
      <c r="O148" s="241"/>
      <c r="P148" s="241"/>
      <c r="Q148" s="183"/>
      <c r="R148" s="35"/>
      <c r="S148" s="35"/>
      <c r="T148" s="36" t="s">
        <v>63</v>
      </c>
      <c r="U148" s="159">
        <v>17</v>
      </c>
      <c r="V148" s="160">
        <f>IFERROR(IF(U148="","",U148),"")</f>
        <v>17</v>
      </c>
      <c r="W148" s="37">
        <f>IFERROR(IF(U148="","",U148*0.0155),"")</f>
        <v>0.26350000000000001</v>
      </c>
      <c r="X148" s="57"/>
      <c r="Y148" s="58"/>
      <c r="AC148" s="62"/>
      <c r="AZ148" s="116" t="s">
        <v>71</v>
      </c>
    </row>
    <row r="149" spans="1:52" x14ac:dyDescent="0.2">
      <c r="A149" s="243"/>
      <c r="B149" s="167"/>
      <c r="C149" s="167"/>
      <c r="D149" s="167"/>
      <c r="E149" s="167"/>
      <c r="F149" s="167"/>
      <c r="G149" s="167"/>
      <c r="H149" s="167"/>
      <c r="I149" s="167"/>
      <c r="J149" s="167"/>
      <c r="K149" s="167"/>
      <c r="L149" s="244"/>
      <c r="M149" s="242" t="s">
        <v>64</v>
      </c>
      <c r="N149" s="195"/>
      <c r="O149" s="195"/>
      <c r="P149" s="195"/>
      <c r="Q149" s="195"/>
      <c r="R149" s="195"/>
      <c r="S149" s="196"/>
      <c r="T149" s="38" t="s">
        <v>63</v>
      </c>
      <c r="U149" s="161">
        <f>IFERROR(SUM(U148:U148),"0")</f>
        <v>17</v>
      </c>
      <c r="V149" s="161">
        <f>IFERROR(SUM(V148:V148),"0")</f>
        <v>17</v>
      </c>
      <c r="W149" s="161">
        <f>IFERROR(IF(W148="",0,W148),"0")</f>
        <v>0.26350000000000001</v>
      </c>
      <c r="X149" s="162"/>
      <c r="Y149" s="162"/>
    </row>
    <row r="150" spans="1:52" x14ac:dyDescent="0.2">
      <c r="A150" s="167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244"/>
      <c r="M150" s="242" t="s">
        <v>64</v>
      </c>
      <c r="N150" s="195"/>
      <c r="O150" s="195"/>
      <c r="P150" s="195"/>
      <c r="Q150" s="195"/>
      <c r="R150" s="195"/>
      <c r="S150" s="196"/>
      <c r="T150" s="38" t="s">
        <v>65</v>
      </c>
      <c r="U150" s="161">
        <f>IFERROR(SUMPRODUCT(U148:U148*H148:H148),"0")</f>
        <v>102</v>
      </c>
      <c r="V150" s="161">
        <f>IFERROR(SUMPRODUCT(V148:V148*H148:H148),"0")</f>
        <v>102</v>
      </c>
      <c r="W150" s="38"/>
      <c r="X150" s="162"/>
      <c r="Y150" s="162"/>
    </row>
    <row r="151" spans="1:52" ht="14.25" customHeight="1" x14ac:dyDescent="0.25">
      <c r="A151" s="238" t="s">
        <v>143</v>
      </c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67"/>
      <c r="N151" s="167"/>
      <c r="O151" s="167"/>
      <c r="P151" s="167"/>
      <c r="Q151" s="167"/>
      <c r="R151" s="167"/>
      <c r="S151" s="167"/>
      <c r="T151" s="167"/>
      <c r="U151" s="167"/>
      <c r="V151" s="167"/>
      <c r="W151" s="167"/>
      <c r="X151" s="155"/>
      <c r="Y151" s="155"/>
    </row>
    <row r="152" spans="1:52" ht="27" customHeight="1" x14ac:dyDescent="0.25">
      <c r="A152" s="55" t="s">
        <v>203</v>
      </c>
      <c r="B152" s="55" t="s">
        <v>204</v>
      </c>
      <c r="C152" s="32">
        <v>4301136008</v>
      </c>
      <c r="D152" s="239">
        <v>4607111036438</v>
      </c>
      <c r="E152" s="183"/>
      <c r="F152" s="158">
        <v>2.7</v>
      </c>
      <c r="G152" s="33">
        <v>1</v>
      </c>
      <c r="H152" s="158">
        <v>2.7</v>
      </c>
      <c r="I152" s="158">
        <v>2.8906000000000001</v>
      </c>
      <c r="J152" s="33">
        <v>126</v>
      </c>
      <c r="K152" s="34" t="s">
        <v>62</v>
      </c>
      <c r="L152" s="33">
        <v>180</v>
      </c>
      <c r="M152" s="298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52" s="241"/>
      <c r="O152" s="241"/>
      <c r="P152" s="241"/>
      <c r="Q152" s="183"/>
      <c r="R152" s="35"/>
      <c r="S152" s="35"/>
      <c r="T152" s="36" t="s">
        <v>63</v>
      </c>
      <c r="U152" s="159">
        <v>0</v>
      </c>
      <c r="V152" s="160">
        <f>IFERROR(IF(U152="","",U152),"")</f>
        <v>0</v>
      </c>
      <c r="W152" s="37">
        <f>IFERROR(IF(U152="","",U152*0.00936),"")</f>
        <v>0</v>
      </c>
      <c r="X152" s="57"/>
      <c r="Y152" s="58"/>
      <c r="AC152" s="62"/>
      <c r="AZ152" s="117" t="s">
        <v>71</v>
      </c>
    </row>
    <row r="153" spans="1:52" ht="37.5" customHeight="1" x14ac:dyDescent="0.25">
      <c r="A153" s="55" t="s">
        <v>205</v>
      </c>
      <c r="B153" s="55" t="s">
        <v>206</v>
      </c>
      <c r="C153" s="32">
        <v>4301136007</v>
      </c>
      <c r="D153" s="239">
        <v>4607111036636</v>
      </c>
      <c r="E153" s="183"/>
      <c r="F153" s="158">
        <v>2.7</v>
      </c>
      <c r="G153" s="33">
        <v>1</v>
      </c>
      <c r="H153" s="158">
        <v>2.7</v>
      </c>
      <c r="I153" s="158">
        <v>2.8919999999999999</v>
      </c>
      <c r="J153" s="33">
        <v>126</v>
      </c>
      <c r="K153" s="34" t="s">
        <v>62</v>
      </c>
      <c r="L153" s="33">
        <v>180</v>
      </c>
      <c r="M153" s="299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53" s="241"/>
      <c r="O153" s="241"/>
      <c r="P153" s="241"/>
      <c r="Q153" s="183"/>
      <c r="R153" s="35"/>
      <c r="S153" s="35"/>
      <c r="T153" s="36" t="s">
        <v>63</v>
      </c>
      <c r="U153" s="159">
        <v>0</v>
      </c>
      <c r="V153" s="160">
        <f>IFERROR(IF(U153="","",U153),"")</f>
        <v>0</v>
      </c>
      <c r="W153" s="37">
        <f>IFERROR(IF(U153="","",U153*0.00936),"")</f>
        <v>0</v>
      </c>
      <c r="X153" s="57"/>
      <c r="Y153" s="58"/>
      <c r="AC153" s="62"/>
      <c r="AZ153" s="118" t="s">
        <v>71</v>
      </c>
    </row>
    <row r="154" spans="1:52" ht="27" customHeight="1" x14ac:dyDescent="0.25">
      <c r="A154" s="55" t="s">
        <v>207</v>
      </c>
      <c r="B154" s="55" t="s">
        <v>208</v>
      </c>
      <c r="C154" s="32">
        <v>4301136001</v>
      </c>
      <c r="D154" s="239">
        <v>4607111035714</v>
      </c>
      <c r="E154" s="183"/>
      <c r="F154" s="158">
        <v>5</v>
      </c>
      <c r="G154" s="33">
        <v>1</v>
      </c>
      <c r="H154" s="158">
        <v>5</v>
      </c>
      <c r="I154" s="158">
        <v>5.2350000000000003</v>
      </c>
      <c r="J154" s="33">
        <v>84</v>
      </c>
      <c r="K154" s="34" t="s">
        <v>62</v>
      </c>
      <c r="L154" s="33">
        <v>180</v>
      </c>
      <c r="M154" s="30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54" s="241"/>
      <c r="O154" s="241"/>
      <c r="P154" s="241"/>
      <c r="Q154" s="183"/>
      <c r="R154" s="35"/>
      <c r="S154" s="35"/>
      <c r="T154" s="36" t="s">
        <v>63</v>
      </c>
      <c r="U154" s="159">
        <v>20</v>
      </c>
      <c r="V154" s="160">
        <f>IFERROR(IF(U154="","",U154),"")</f>
        <v>20</v>
      </c>
      <c r="W154" s="37">
        <f>IFERROR(IF(U154="","",U154*0.0155),"")</f>
        <v>0.31</v>
      </c>
      <c r="X154" s="57"/>
      <c r="Y154" s="58"/>
      <c r="AC154" s="62"/>
      <c r="AZ154" s="119" t="s">
        <v>71</v>
      </c>
    </row>
    <row r="155" spans="1:52" ht="27" customHeight="1" x14ac:dyDescent="0.25">
      <c r="A155" s="55" t="s">
        <v>209</v>
      </c>
      <c r="B155" s="55" t="s">
        <v>210</v>
      </c>
      <c r="C155" s="32">
        <v>4301136025</v>
      </c>
      <c r="D155" s="239">
        <v>4607111038029</v>
      </c>
      <c r="E155" s="183"/>
      <c r="F155" s="158">
        <v>2.2400000000000002</v>
      </c>
      <c r="G155" s="33">
        <v>1</v>
      </c>
      <c r="H155" s="158">
        <v>2.2400000000000002</v>
      </c>
      <c r="I155" s="158">
        <v>2.4319999999999999</v>
      </c>
      <c r="J155" s="33">
        <v>126</v>
      </c>
      <c r="K155" s="34" t="s">
        <v>62</v>
      </c>
      <c r="L155" s="33">
        <v>180</v>
      </c>
      <c r="M155" s="301" t="s">
        <v>211</v>
      </c>
      <c r="N155" s="241"/>
      <c r="O155" s="241"/>
      <c r="P155" s="241"/>
      <c r="Q155" s="183"/>
      <c r="R155" s="35"/>
      <c r="S155" s="35"/>
      <c r="T155" s="36" t="s">
        <v>63</v>
      </c>
      <c r="U155" s="159">
        <v>22</v>
      </c>
      <c r="V155" s="160">
        <f>IFERROR(IF(U155="","",U155),"")</f>
        <v>22</v>
      </c>
      <c r="W155" s="37">
        <f>IFERROR(IF(U155="","",U155*0.00936),"")</f>
        <v>0.20591999999999999</v>
      </c>
      <c r="X155" s="57"/>
      <c r="Y155" s="58"/>
      <c r="AC155" s="62"/>
      <c r="AZ155" s="120" t="s">
        <v>71</v>
      </c>
    </row>
    <row r="156" spans="1:52" x14ac:dyDescent="0.2">
      <c r="A156" s="243"/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244"/>
      <c r="M156" s="242" t="s">
        <v>64</v>
      </c>
      <c r="N156" s="195"/>
      <c r="O156" s="195"/>
      <c r="P156" s="195"/>
      <c r="Q156" s="195"/>
      <c r="R156" s="195"/>
      <c r="S156" s="196"/>
      <c r="T156" s="38" t="s">
        <v>63</v>
      </c>
      <c r="U156" s="161">
        <f>IFERROR(SUM(U152:U155),"0")</f>
        <v>42</v>
      </c>
      <c r="V156" s="161">
        <f>IFERROR(SUM(V152:V155),"0")</f>
        <v>42</v>
      </c>
      <c r="W156" s="161">
        <f>IFERROR(IF(W152="",0,W152),"0")+IFERROR(IF(W153="",0,W153),"0")+IFERROR(IF(W154="",0,W154),"0")+IFERROR(IF(W155="",0,W155),"0")</f>
        <v>0.51591999999999993</v>
      </c>
      <c r="X156" s="162"/>
      <c r="Y156" s="162"/>
    </row>
    <row r="157" spans="1:52" x14ac:dyDescent="0.2">
      <c r="A157" s="167"/>
      <c r="B157" s="167"/>
      <c r="C157" s="167"/>
      <c r="D157" s="167"/>
      <c r="E157" s="167"/>
      <c r="F157" s="167"/>
      <c r="G157" s="167"/>
      <c r="H157" s="167"/>
      <c r="I157" s="167"/>
      <c r="J157" s="167"/>
      <c r="K157" s="167"/>
      <c r="L157" s="244"/>
      <c r="M157" s="242" t="s">
        <v>64</v>
      </c>
      <c r="N157" s="195"/>
      <c r="O157" s="195"/>
      <c r="P157" s="195"/>
      <c r="Q157" s="195"/>
      <c r="R157" s="195"/>
      <c r="S157" s="196"/>
      <c r="T157" s="38" t="s">
        <v>65</v>
      </c>
      <c r="U157" s="161">
        <f>IFERROR(SUMPRODUCT(U152:U155*H152:H155),"0")</f>
        <v>149.28</v>
      </c>
      <c r="V157" s="161">
        <f>IFERROR(SUMPRODUCT(V152:V155*H152:H155),"0")</f>
        <v>149.28</v>
      </c>
      <c r="W157" s="38"/>
      <c r="X157" s="162"/>
      <c r="Y157" s="162"/>
    </row>
    <row r="158" spans="1:52" ht="14.25" customHeight="1" x14ac:dyDescent="0.25">
      <c r="A158" s="238" t="s">
        <v>121</v>
      </c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  <c r="N158" s="167"/>
      <c r="O158" s="167"/>
      <c r="P158" s="167"/>
      <c r="Q158" s="167"/>
      <c r="R158" s="167"/>
      <c r="S158" s="167"/>
      <c r="T158" s="167"/>
      <c r="U158" s="167"/>
      <c r="V158" s="167"/>
      <c r="W158" s="167"/>
      <c r="X158" s="155"/>
      <c r="Y158" s="155"/>
    </row>
    <row r="159" spans="1:52" ht="27" customHeight="1" x14ac:dyDescent="0.25">
      <c r="A159" s="55" t="s">
        <v>212</v>
      </c>
      <c r="B159" s="55" t="s">
        <v>213</v>
      </c>
      <c r="C159" s="32">
        <v>4301135156</v>
      </c>
      <c r="D159" s="239">
        <v>4607111037275</v>
      </c>
      <c r="E159" s="183"/>
      <c r="F159" s="158">
        <v>3</v>
      </c>
      <c r="G159" s="33">
        <v>1</v>
      </c>
      <c r="H159" s="158">
        <v>3</v>
      </c>
      <c r="I159" s="158">
        <v>3.1920000000000002</v>
      </c>
      <c r="J159" s="33">
        <v>126</v>
      </c>
      <c r="K159" s="34" t="s">
        <v>62</v>
      </c>
      <c r="L159" s="33">
        <v>180</v>
      </c>
      <c r="M159" s="302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9" s="241"/>
      <c r="O159" s="241"/>
      <c r="P159" s="241"/>
      <c r="Q159" s="183"/>
      <c r="R159" s="35"/>
      <c r="S159" s="35"/>
      <c r="T159" s="36" t="s">
        <v>63</v>
      </c>
      <c r="U159" s="159">
        <v>60</v>
      </c>
      <c r="V159" s="160">
        <f t="shared" ref="V159:V168" si="6">IFERROR(IF(U159="","",U159),"")</f>
        <v>60</v>
      </c>
      <c r="W159" s="37">
        <f t="shared" ref="W159:W164" si="7">IFERROR(IF(U159="","",U159*0.00936),"")</f>
        <v>0.56159999999999999</v>
      </c>
      <c r="X159" s="57"/>
      <c r="Y159" s="58"/>
      <c r="AC159" s="62"/>
      <c r="AZ159" s="121" t="s">
        <v>71</v>
      </c>
    </row>
    <row r="160" spans="1:52" ht="27" customHeight="1" x14ac:dyDescent="0.25">
      <c r="A160" s="55" t="s">
        <v>214</v>
      </c>
      <c r="B160" s="55" t="s">
        <v>215</v>
      </c>
      <c r="C160" s="32">
        <v>4301135179</v>
      </c>
      <c r="D160" s="239">
        <v>4607111037923</v>
      </c>
      <c r="E160" s="183"/>
      <c r="F160" s="158">
        <v>3.7</v>
      </c>
      <c r="G160" s="33">
        <v>1</v>
      </c>
      <c r="H160" s="158">
        <v>3.7</v>
      </c>
      <c r="I160" s="158">
        <v>3.8919999999999999</v>
      </c>
      <c r="J160" s="33">
        <v>126</v>
      </c>
      <c r="K160" s="34" t="s">
        <v>62</v>
      </c>
      <c r="L160" s="33">
        <v>180</v>
      </c>
      <c r="M160" s="303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60" s="241"/>
      <c r="O160" s="241"/>
      <c r="P160" s="241"/>
      <c r="Q160" s="183"/>
      <c r="R160" s="35"/>
      <c r="S160" s="35"/>
      <c r="T160" s="36" t="s">
        <v>63</v>
      </c>
      <c r="U160" s="159">
        <v>0</v>
      </c>
      <c r="V160" s="160">
        <f t="shared" si="6"/>
        <v>0</v>
      </c>
      <c r="W160" s="37">
        <f t="shared" si="7"/>
        <v>0</v>
      </c>
      <c r="X160" s="57"/>
      <c r="Y160" s="58"/>
      <c r="AC160" s="62"/>
      <c r="AZ160" s="122" t="s">
        <v>71</v>
      </c>
    </row>
    <row r="161" spans="1:52" ht="27" customHeight="1" x14ac:dyDescent="0.25">
      <c r="A161" s="55" t="s">
        <v>216</v>
      </c>
      <c r="B161" s="55" t="s">
        <v>217</v>
      </c>
      <c r="C161" s="32">
        <v>4301135085</v>
      </c>
      <c r="D161" s="239">
        <v>4607111037220</v>
      </c>
      <c r="E161" s="183"/>
      <c r="F161" s="158">
        <v>3.7</v>
      </c>
      <c r="G161" s="33">
        <v>1</v>
      </c>
      <c r="H161" s="158">
        <v>3.7</v>
      </c>
      <c r="I161" s="158">
        <v>3.8919999999999999</v>
      </c>
      <c r="J161" s="33">
        <v>126</v>
      </c>
      <c r="K161" s="34" t="s">
        <v>62</v>
      </c>
      <c r="L161" s="33">
        <v>180</v>
      </c>
      <c r="M161" s="304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61" s="241"/>
      <c r="O161" s="241"/>
      <c r="P161" s="241"/>
      <c r="Q161" s="183"/>
      <c r="R161" s="35"/>
      <c r="S161" s="35"/>
      <c r="T161" s="36" t="s">
        <v>63</v>
      </c>
      <c r="U161" s="159">
        <v>65</v>
      </c>
      <c r="V161" s="160">
        <f t="shared" si="6"/>
        <v>65</v>
      </c>
      <c r="W161" s="37">
        <f t="shared" si="7"/>
        <v>0.60840000000000005</v>
      </c>
      <c r="X161" s="57"/>
      <c r="Y161" s="58"/>
      <c r="AC161" s="62"/>
      <c r="AZ161" s="123" t="s">
        <v>71</v>
      </c>
    </row>
    <row r="162" spans="1:52" ht="37.5" customHeight="1" x14ac:dyDescent="0.25">
      <c r="A162" s="55" t="s">
        <v>218</v>
      </c>
      <c r="B162" s="55" t="s">
        <v>219</v>
      </c>
      <c r="C162" s="32">
        <v>4301135097</v>
      </c>
      <c r="D162" s="239">
        <v>4607111037206</v>
      </c>
      <c r="E162" s="183"/>
      <c r="F162" s="158">
        <v>3.7</v>
      </c>
      <c r="G162" s="33">
        <v>1</v>
      </c>
      <c r="H162" s="158">
        <v>3.7</v>
      </c>
      <c r="I162" s="158">
        <v>3.8919999999999999</v>
      </c>
      <c r="J162" s="33">
        <v>126</v>
      </c>
      <c r="K162" s="34" t="s">
        <v>62</v>
      </c>
      <c r="L162" s="33">
        <v>180</v>
      </c>
      <c r="M162" s="305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62" s="241"/>
      <c r="O162" s="241"/>
      <c r="P162" s="241"/>
      <c r="Q162" s="183"/>
      <c r="R162" s="35"/>
      <c r="S162" s="35"/>
      <c r="T162" s="36" t="s">
        <v>63</v>
      </c>
      <c r="U162" s="159">
        <v>0</v>
      </c>
      <c r="V162" s="160">
        <f t="shared" si="6"/>
        <v>0</v>
      </c>
      <c r="W162" s="37">
        <f t="shared" si="7"/>
        <v>0</v>
      </c>
      <c r="X162" s="57"/>
      <c r="Y162" s="58"/>
      <c r="AC162" s="62"/>
      <c r="AZ162" s="124" t="s">
        <v>71</v>
      </c>
    </row>
    <row r="163" spans="1:52" ht="27" customHeight="1" x14ac:dyDescent="0.25">
      <c r="A163" s="55" t="s">
        <v>220</v>
      </c>
      <c r="B163" s="55" t="s">
        <v>221</v>
      </c>
      <c r="C163" s="32">
        <v>4301135091</v>
      </c>
      <c r="D163" s="239">
        <v>4607111037244</v>
      </c>
      <c r="E163" s="183"/>
      <c r="F163" s="158">
        <v>3.7</v>
      </c>
      <c r="G163" s="33">
        <v>1</v>
      </c>
      <c r="H163" s="158">
        <v>3.7</v>
      </c>
      <c r="I163" s="158">
        <v>3.8919999999999999</v>
      </c>
      <c r="J163" s="33">
        <v>126</v>
      </c>
      <c r="K163" s="34" t="s">
        <v>62</v>
      </c>
      <c r="L163" s="33">
        <v>180</v>
      </c>
      <c r="M163" s="306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63" s="241"/>
      <c r="O163" s="241"/>
      <c r="P163" s="241"/>
      <c r="Q163" s="183"/>
      <c r="R163" s="35"/>
      <c r="S163" s="35"/>
      <c r="T163" s="36" t="s">
        <v>63</v>
      </c>
      <c r="U163" s="159">
        <v>51</v>
      </c>
      <c r="V163" s="160">
        <f t="shared" si="6"/>
        <v>51</v>
      </c>
      <c r="W163" s="37">
        <f t="shared" si="7"/>
        <v>0.47736000000000001</v>
      </c>
      <c r="X163" s="57"/>
      <c r="Y163" s="58"/>
      <c r="AC163" s="62"/>
      <c r="AZ163" s="125" t="s">
        <v>71</v>
      </c>
    </row>
    <row r="164" spans="1:52" ht="27" customHeight="1" x14ac:dyDescent="0.25">
      <c r="A164" s="55" t="s">
        <v>222</v>
      </c>
      <c r="B164" s="55" t="s">
        <v>223</v>
      </c>
      <c r="C164" s="32">
        <v>4301135128</v>
      </c>
      <c r="D164" s="239">
        <v>4607111036797</v>
      </c>
      <c r="E164" s="183"/>
      <c r="F164" s="158">
        <v>3.7</v>
      </c>
      <c r="G164" s="33">
        <v>1</v>
      </c>
      <c r="H164" s="158">
        <v>3.7</v>
      </c>
      <c r="I164" s="158">
        <v>3.8919999999999999</v>
      </c>
      <c r="J164" s="33">
        <v>126</v>
      </c>
      <c r="K164" s="34" t="s">
        <v>62</v>
      </c>
      <c r="L164" s="33">
        <v>180</v>
      </c>
      <c r="M164" s="307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64" s="241"/>
      <c r="O164" s="241"/>
      <c r="P164" s="241"/>
      <c r="Q164" s="183"/>
      <c r="R164" s="35"/>
      <c r="S164" s="35"/>
      <c r="T164" s="36" t="s">
        <v>63</v>
      </c>
      <c r="U164" s="159">
        <v>32</v>
      </c>
      <c r="V164" s="160">
        <f t="shared" si="6"/>
        <v>32</v>
      </c>
      <c r="W164" s="37">
        <f t="shared" si="7"/>
        <v>0.29952000000000001</v>
      </c>
      <c r="X164" s="57"/>
      <c r="Y164" s="58"/>
      <c r="AC164" s="62"/>
      <c r="AZ164" s="126" t="s">
        <v>71</v>
      </c>
    </row>
    <row r="165" spans="1:52" ht="27" customHeight="1" x14ac:dyDescent="0.25">
      <c r="A165" s="55" t="s">
        <v>224</v>
      </c>
      <c r="B165" s="55" t="s">
        <v>225</v>
      </c>
      <c r="C165" s="32">
        <v>4301135004</v>
      </c>
      <c r="D165" s="239">
        <v>4607111035707</v>
      </c>
      <c r="E165" s="183"/>
      <c r="F165" s="158">
        <v>5.5</v>
      </c>
      <c r="G165" s="33">
        <v>1</v>
      </c>
      <c r="H165" s="158">
        <v>5.5</v>
      </c>
      <c r="I165" s="158">
        <v>5.7350000000000003</v>
      </c>
      <c r="J165" s="33">
        <v>84</v>
      </c>
      <c r="K165" s="34" t="s">
        <v>62</v>
      </c>
      <c r="L165" s="33">
        <v>180</v>
      </c>
      <c r="M165" s="308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5" s="241"/>
      <c r="O165" s="241"/>
      <c r="P165" s="241"/>
      <c r="Q165" s="183"/>
      <c r="R165" s="35"/>
      <c r="S165" s="35"/>
      <c r="T165" s="36" t="s">
        <v>63</v>
      </c>
      <c r="U165" s="159">
        <v>0</v>
      </c>
      <c r="V165" s="160">
        <f t="shared" si="6"/>
        <v>0</v>
      </c>
      <c r="W165" s="37">
        <f>IFERROR(IF(U165="","",U165*0.0155),"")</f>
        <v>0</v>
      </c>
      <c r="X165" s="57"/>
      <c r="Y165" s="58"/>
      <c r="AC165" s="62"/>
      <c r="AZ165" s="127" t="s">
        <v>71</v>
      </c>
    </row>
    <row r="166" spans="1:52" ht="37.5" customHeight="1" x14ac:dyDescent="0.25">
      <c r="A166" s="55" t="s">
        <v>226</v>
      </c>
      <c r="B166" s="55" t="s">
        <v>227</v>
      </c>
      <c r="C166" s="32">
        <v>4301135129</v>
      </c>
      <c r="D166" s="239">
        <v>4607111036841</v>
      </c>
      <c r="E166" s="183"/>
      <c r="F166" s="158">
        <v>3.5</v>
      </c>
      <c r="G166" s="33">
        <v>1</v>
      </c>
      <c r="H166" s="158">
        <v>3.5</v>
      </c>
      <c r="I166" s="158">
        <v>3.6920000000000002</v>
      </c>
      <c r="J166" s="33">
        <v>126</v>
      </c>
      <c r="K166" s="34" t="s">
        <v>62</v>
      </c>
      <c r="L166" s="33">
        <v>180</v>
      </c>
      <c r="M166" s="309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6" s="241"/>
      <c r="O166" s="241"/>
      <c r="P166" s="241"/>
      <c r="Q166" s="183"/>
      <c r="R166" s="35"/>
      <c r="S166" s="35"/>
      <c r="T166" s="36" t="s">
        <v>63</v>
      </c>
      <c r="U166" s="159">
        <v>0</v>
      </c>
      <c r="V166" s="160">
        <f t="shared" si="6"/>
        <v>0</v>
      </c>
      <c r="W166" s="37">
        <f>IFERROR(IF(U166="","",U166*0.00936),"")</f>
        <v>0</v>
      </c>
      <c r="X166" s="57"/>
      <c r="Y166" s="58"/>
      <c r="AC166" s="62"/>
      <c r="AZ166" s="128" t="s">
        <v>71</v>
      </c>
    </row>
    <row r="167" spans="1:52" ht="27" customHeight="1" x14ac:dyDescent="0.25">
      <c r="A167" s="55" t="s">
        <v>228</v>
      </c>
      <c r="B167" s="55" t="s">
        <v>229</v>
      </c>
      <c r="C167" s="32">
        <v>4301135177</v>
      </c>
      <c r="D167" s="239">
        <v>4607111037862</v>
      </c>
      <c r="E167" s="183"/>
      <c r="F167" s="158">
        <v>1.8</v>
      </c>
      <c r="G167" s="33">
        <v>1</v>
      </c>
      <c r="H167" s="158">
        <v>1.8</v>
      </c>
      <c r="I167" s="158">
        <v>1.9119999999999999</v>
      </c>
      <c r="J167" s="33">
        <v>234</v>
      </c>
      <c r="K167" s="34" t="s">
        <v>62</v>
      </c>
      <c r="L167" s="33">
        <v>180</v>
      </c>
      <c r="M167" s="310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7" s="241"/>
      <c r="O167" s="241"/>
      <c r="P167" s="241"/>
      <c r="Q167" s="183"/>
      <c r="R167" s="35"/>
      <c r="S167" s="35"/>
      <c r="T167" s="36" t="s">
        <v>63</v>
      </c>
      <c r="U167" s="159">
        <v>100</v>
      </c>
      <c r="V167" s="160">
        <f t="shared" si="6"/>
        <v>100</v>
      </c>
      <c r="W167" s="37">
        <f>IFERROR(IF(U167="","",U167*0.00502),"")</f>
        <v>0.502</v>
      </c>
      <c r="X167" s="57"/>
      <c r="Y167" s="58"/>
      <c r="AC167" s="62"/>
      <c r="AZ167" s="129" t="s">
        <v>71</v>
      </c>
    </row>
    <row r="168" spans="1:52" ht="27" customHeight="1" x14ac:dyDescent="0.25">
      <c r="A168" s="55" t="s">
        <v>230</v>
      </c>
      <c r="B168" s="55" t="s">
        <v>231</v>
      </c>
      <c r="C168" s="32">
        <v>4301135161</v>
      </c>
      <c r="D168" s="239">
        <v>4607111037305</v>
      </c>
      <c r="E168" s="183"/>
      <c r="F168" s="158">
        <v>3</v>
      </c>
      <c r="G168" s="33">
        <v>1</v>
      </c>
      <c r="H168" s="158">
        <v>3</v>
      </c>
      <c r="I168" s="158">
        <v>3.1920000000000002</v>
      </c>
      <c r="J168" s="33">
        <v>126</v>
      </c>
      <c r="K168" s="34" t="s">
        <v>62</v>
      </c>
      <c r="L168" s="33">
        <v>180</v>
      </c>
      <c r="M168" s="311" t="s">
        <v>232</v>
      </c>
      <c r="N168" s="241"/>
      <c r="O168" s="241"/>
      <c r="P168" s="241"/>
      <c r="Q168" s="183"/>
      <c r="R168" s="35"/>
      <c r="S168" s="35"/>
      <c r="T168" s="36" t="s">
        <v>63</v>
      </c>
      <c r="U168" s="159">
        <v>0</v>
      </c>
      <c r="V168" s="160">
        <f t="shared" si="6"/>
        <v>0</v>
      </c>
      <c r="W168" s="37">
        <f>IFERROR(IF(U168="","",U168*0.00936),"")</f>
        <v>0</v>
      </c>
      <c r="X168" s="57"/>
      <c r="Y168" s="58"/>
      <c r="AC168" s="62"/>
      <c r="AZ168" s="130" t="s">
        <v>71</v>
      </c>
    </row>
    <row r="169" spans="1:52" x14ac:dyDescent="0.2">
      <c r="A169" s="243"/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244"/>
      <c r="M169" s="242" t="s">
        <v>64</v>
      </c>
      <c r="N169" s="195"/>
      <c r="O169" s="195"/>
      <c r="P169" s="195"/>
      <c r="Q169" s="195"/>
      <c r="R169" s="195"/>
      <c r="S169" s="196"/>
      <c r="T169" s="38" t="s">
        <v>63</v>
      </c>
      <c r="U169" s="161">
        <f>IFERROR(SUM(U159:U168),"0")</f>
        <v>308</v>
      </c>
      <c r="V169" s="161">
        <f>IFERROR(SUM(V159:V168),"0")</f>
        <v>308</v>
      </c>
      <c r="W169" s="161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</f>
        <v>2.4488799999999999</v>
      </c>
      <c r="X169" s="162"/>
      <c r="Y169" s="162"/>
    </row>
    <row r="170" spans="1:52" x14ac:dyDescent="0.2">
      <c r="A170" s="167"/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244"/>
      <c r="M170" s="242" t="s">
        <v>64</v>
      </c>
      <c r="N170" s="195"/>
      <c r="O170" s="195"/>
      <c r="P170" s="195"/>
      <c r="Q170" s="195"/>
      <c r="R170" s="195"/>
      <c r="S170" s="196"/>
      <c r="T170" s="38" t="s">
        <v>65</v>
      </c>
      <c r="U170" s="161">
        <f>IFERROR(SUMPRODUCT(U159:U168*H159:H168),"0")</f>
        <v>907.6</v>
      </c>
      <c r="V170" s="161">
        <f>IFERROR(SUMPRODUCT(V159:V168*H159:H168),"0")</f>
        <v>907.6</v>
      </c>
      <c r="W170" s="38"/>
      <c r="X170" s="162"/>
      <c r="Y170" s="162"/>
    </row>
    <row r="171" spans="1:52" ht="16.5" customHeight="1" x14ac:dyDescent="0.25">
      <c r="A171" s="237" t="s">
        <v>233</v>
      </c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7"/>
      <c r="N171" s="167"/>
      <c r="O171" s="167"/>
      <c r="P171" s="167"/>
      <c r="Q171" s="167"/>
      <c r="R171" s="167"/>
      <c r="S171" s="167"/>
      <c r="T171" s="167"/>
      <c r="U171" s="167"/>
      <c r="V171" s="167"/>
      <c r="W171" s="167"/>
      <c r="X171" s="154"/>
      <c r="Y171" s="154"/>
    </row>
    <row r="172" spans="1:52" ht="14.25" customHeight="1" x14ac:dyDescent="0.25">
      <c r="A172" s="238" t="s">
        <v>189</v>
      </c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67"/>
      <c r="N172" s="167"/>
      <c r="O172" s="167"/>
      <c r="P172" s="167"/>
      <c r="Q172" s="167"/>
      <c r="R172" s="167"/>
      <c r="S172" s="167"/>
      <c r="T172" s="167"/>
      <c r="U172" s="167"/>
      <c r="V172" s="167"/>
      <c r="W172" s="167"/>
      <c r="X172" s="155"/>
      <c r="Y172" s="155"/>
    </row>
    <row r="173" spans="1:52" ht="16.5" customHeight="1" x14ac:dyDescent="0.25">
      <c r="A173" s="55" t="s">
        <v>234</v>
      </c>
      <c r="B173" s="55" t="s">
        <v>235</v>
      </c>
      <c r="C173" s="32">
        <v>4301071010</v>
      </c>
      <c r="D173" s="239">
        <v>4607111037701</v>
      </c>
      <c r="E173" s="183"/>
      <c r="F173" s="158">
        <v>5</v>
      </c>
      <c r="G173" s="33">
        <v>1</v>
      </c>
      <c r="H173" s="158">
        <v>5</v>
      </c>
      <c r="I173" s="158">
        <v>5.2</v>
      </c>
      <c r="J173" s="33">
        <v>144</v>
      </c>
      <c r="K173" s="34" t="s">
        <v>62</v>
      </c>
      <c r="L173" s="33">
        <v>180</v>
      </c>
      <c r="M173" s="31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73" s="241"/>
      <c r="O173" s="241"/>
      <c r="P173" s="241"/>
      <c r="Q173" s="183"/>
      <c r="R173" s="35"/>
      <c r="S173" s="35"/>
      <c r="T173" s="36" t="s">
        <v>63</v>
      </c>
      <c r="U173" s="159">
        <v>0</v>
      </c>
      <c r="V173" s="160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31" t="s">
        <v>71</v>
      </c>
    </row>
    <row r="174" spans="1:52" x14ac:dyDescent="0.2">
      <c r="A174" s="243"/>
      <c r="B174" s="167"/>
      <c r="C174" s="167"/>
      <c r="D174" s="167"/>
      <c r="E174" s="167"/>
      <c r="F174" s="167"/>
      <c r="G174" s="167"/>
      <c r="H174" s="167"/>
      <c r="I174" s="167"/>
      <c r="J174" s="167"/>
      <c r="K174" s="167"/>
      <c r="L174" s="244"/>
      <c r="M174" s="242" t="s">
        <v>64</v>
      </c>
      <c r="N174" s="195"/>
      <c r="O174" s="195"/>
      <c r="P174" s="195"/>
      <c r="Q174" s="195"/>
      <c r="R174" s="195"/>
      <c r="S174" s="196"/>
      <c r="T174" s="38" t="s">
        <v>63</v>
      </c>
      <c r="U174" s="161">
        <f>IFERROR(SUM(U173:U173),"0")</f>
        <v>0</v>
      </c>
      <c r="V174" s="161">
        <f>IFERROR(SUM(V173:V173),"0")</f>
        <v>0</v>
      </c>
      <c r="W174" s="161">
        <f>IFERROR(IF(W173="",0,W173),"0")</f>
        <v>0</v>
      </c>
      <c r="X174" s="162"/>
      <c r="Y174" s="162"/>
    </row>
    <row r="175" spans="1:52" x14ac:dyDescent="0.2">
      <c r="A175" s="167"/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244"/>
      <c r="M175" s="242" t="s">
        <v>64</v>
      </c>
      <c r="N175" s="195"/>
      <c r="O175" s="195"/>
      <c r="P175" s="195"/>
      <c r="Q175" s="195"/>
      <c r="R175" s="195"/>
      <c r="S175" s="196"/>
      <c r="T175" s="38" t="s">
        <v>65</v>
      </c>
      <c r="U175" s="161">
        <f>IFERROR(SUMPRODUCT(U173:U173*H173:H173),"0")</f>
        <v>0</v>
      </c>
      <c r="V175" s="161">
        <f>IFERROR(SUMPRODUCT(V173:V173*H173:H173),"0")</f>
        <v>0</v>
      </c>
      <c r="W175" s="38"/>
      <c r="X175" s="162"/>
      <c r="Y175" s="162"/>
    </row>
    <row r="176" spans="1:52" ht="16.5" customHeight="1" x14ac:dyDescent="0.25">
      <c r="A176" s="237" t="s">
        <v>236</v>
      </c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54"/>
      <c r="Y176" s="154"/>
    </row>
    <row r="177" spans="1:52" ht="14.25" customHeight="1" x14ac:dyDescent="0.25">
      <c r="A177" s="238" t="s">
        <v>59</v>
      </c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7"/>
      <c r="M177" s="167"/>
      <c r="N177" s="167"/>
      <c r="O177" s="167"/>
      <c r="P177" s="167"/>
      <c r="Q177" s="167"/>
      <c r="R177" s="167"/>
      <c r="S177" s="167"/>
      <c r="T177" s="167"/>
      <c r="U177" s="167"/>
      <c r="V177" s="167"/>
      <c r="W177" s="167"/>
      <c r="X177" s="155"/>
      <c r="Y177" s="155"/>
    </row>
    <row r="178" spans="1:52" ht="16.5" customHeight="1" x14ac:dyDescent="0.25">
      <c r="A178" s="55" t="s">
        <v>237</v>
      </c>
      <c r="B178" s="55" t="s">
        <v>238</v>
      </c>
      <c r="C178" s="32">
        <v>4301070871</v>
      </c>
      <c r="D178" s="239">
        <v>4607111036384</v>
      </c>
      <c r="E178" s="183"/>
      <c r="F178" s="158">
        <v>1</v>
      </c>
      <c r="G178" s="33">
        <v>5</v>
      </c>
      <c r="H178" s="158">
        <v>5</v>
      </c>
      <c r="I178" s="158">
        <v>5.2530000000000001</v>
      </c>
      <c r="J178" s="33">
        <v>144</v>
      </c>
      <c r="K178" s="34" t="s">
        <v>62</v>
      </c>
      <c r="L178" s="33">
        <v>90</v>
      </c>
      <c r="M178" s="31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8" s="241"/>
      <c r="O178" s="241"/>
      <c r="P178" s="241"/>
      <c r="Q178" s="183"/>
      <c r="R178" s="35"/>
      <c r="S178" s="35"/>
      <c r="T178" s="36" t="s">
        <v>63</v>
      </c>
      <c r="U178" s="159">
        <v>0</v>
      </c>
      <c r="V178" s="160">
        <f>IFERROR(IF(U178="","",U178),"")</f>
        <v>0</v>
      </c>
      <c r="W178" s="37">
        <f>IFERROR(IF(U178="","",U178*0.00866),"")</f>
        <v>0</v>
      </c>
      <c r="X178" s="57"/>
      <c r="Y178" s="58"/>
      <c r="AC178" s="62"/>
      <c r="AZ178" s="132" t="s">
        <v>1</v>
      </c>
    </row>
    <row r="179" spans="1:52" ht="27" customHeight="1" x14ac:dyDescent="0.25">
      <c r="A179" s="55" t="s">
        <v>239</v>
      </c>
      <c r="B179" s="55" t="s">
        <v>240</v>
      </c>
      <c r="C179" s="32">
        <v>4301070858</v>
      </c>
      <c r="D179" s="239">
        <v>4607111036193</v>
      </c>
      <c r="E179" s="183"/>
      <c r="F179" s="158">
        <v>1</v>
      </c>
      <c r="G179" s="33">
        <v>5</v>
      </c>
      <c r="H179" s="158">
        <v>5</v>
      </c>
      <c r="I179" s="158">
        <v>5.2750000000000004</v>
      </c>
      <c r="J179" s="33">
        <v>144</v>
      </c>
      <c r="K179" s="34" t="s">
        <v>62</v>
      </c>
      <c r="L179" s="33">
        <v>90</v>
      </c>
      <c r="M179" s="314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9" s="241"/>
      <c r="O179" s="241"/>
      <c r="P179" s="241"/>
      <c r="Q179" s="183"/>
      <c r="R179" s="35"/>
      <c r="S179" s="35"/>
      <c r="T179" s="36" t="s">
        <v>63</v>
      </c>
      <c r="U179" s="159">
        <v>20</v>
      </c>
      <c r="V179" s="160">
        <f>IFERROR(IF(U179="","",U179),"")</f>
        <v>20</v>
      </c>
      <c r="W179" s="37">
        <f>IFERROR(IF(U179="","",U179*0.00866),"")</f>
        <v>0.17319999999999999</v>
      </c>
      <c r="X179" s="57"/>
      <c r="Y179" s="58"/>
      <c r="AC179" s="62"/>
      <c r="AZ179" s="133" t="s">
        <v>1</v>
      </c>
    </row>
    <row r="180" spans="1:52" ht="27" customHeight="1" x14ac:dyDescent="0.25">
      <c r="A180" s="55" t="s">
        <v>241</v>
      </c>
      <c r="B180" s="55" t="s">
        <v>242</v>
      </c>
      <c r="C180" s="32">
        <v>4301070827</v>
      </c>
      <c r="D180" s="239">
        <v>4607111036216</v>
      </c>
      <c r="E180" s="183"/>
      <c r="F180" s="158">
        <v>1</v>
      </c>
      <c r="G180" s="33">
        <v>5</v>
      </c>
      <c r="H180" s="158">
        <v>5</v>
      </c>
      <c r="I180" s="158">
        <v>5.266</v>
      </c>
      <c r="J180" s="33">
        <v>144</v>
      </c>
      <c r="K180" s="34" t="s">
        <v>62</v>
      </c>
      <c r="L180" s="33">
        <v>90</v>
      </c>
      <c r="M180" s="31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80" s="241"/>
      <c r="O180" s="241"/>
      <c r="P180" s="241"/>
      <c r="Q180" s="183"/>
      <c r="R180" s="35"/>
      <c r="S180" s="35"/>
      <c r="T180" s="36" t="s">
        <v>63</v>
      </c>
      <c r="U180" s="159">
        <v>50</v>
      </c>
      <c r="V180" s="160">
        <f>IFERROR(IF(U180="","",U180),"")</f>
        <v>50</v>
      </c>
      <c r="W180" s="37">
        <f>IFERROR(IF(U180="","",U180*0.00866),"")</f>
        <v>0.43299999999999994</v>
      </c>
      <c r="X180" s="57"/>
      <c r="Y180" s="58"/>
      <c r="AC180" s="62"/>
      <c r="AZ180" s="134" t="s">
        <v>1</v>
      </c>
    </row>
    <row r="181" spans="1:52" ht="27" customHeight="1" x14ac:dyDescent="0.25">
      <c r="A181" s="55" t="s">
        <v>243</v>
      </c>
      <c r="B181" s="55" t="s">
        <v>244</v>
      </c>
      <c r="C181" s="32">
        <v>4301070911</v>
      </c>
      <c r="D181" s="239">
        <v>4607111036278</v>
      </c>
      <c r="E181" s="183"/>
      <c r="F181" s="158">
        <v>1</v>
      </c>
      <c r="G181" s="33">
        <v>5</v>
      </c>
      <c r="H181" s="158">
        <v>5</v>
      </c>
      <c r="I181" s="158">
        <v>5.2830000000000004</v>
      </c>
      <c r="J181" s="33">
        <v>84</v>
      </c>
      <c r="K181" s="34" t="s">
        <v>62</v>
      </c>
      <c r="L181" s="33">
        <v>120</v>
      </c>
      <c r="M181" s="31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81" s="241"/>
      <c r="O181" s="241"/>
      <c r="P181" s="241"/>
      <c r="Q181" s="183"/>
      <c r="R181" s="35"/>
      <c r="S181" s="35"/>
      <c r="T181" s="36" t="s">
        <v>63</v>
      </c>
      <c r="U181" s="159">
        <v>0</v>
      </c>
      <c r="V181" s="160">
        <f>IFERROR(IF(U181="","",U181),"")</f>
        <v>0</v>
      </c>
      <c r="W181" s="37">
        <f>IFERROR(IF(U181="","",U181*0.0155),"")</f>
        <v>0</v>
      </c>
      <c r="X181" s="57"/>
      <c r="Y181" s="58"/>
      <c r="AC181" s="62"/>
      <c r="AZ181" s="135" t="s">
        <v>1</v>
      </c>
    </row>
    <row r="182" spans="1:52" x14ac:dyDescent="0.2">
      <c r="A182" s="243"/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244"/>
      <c r="M182" s="242" t="s">
        <v>64</v>
      </c>
      <c r="N182" s="195"/>
      <c r="O182" s="195"/>
      <c r="P182" s="195"/>
      <c r="Q182" s="195"/>
      <c r="R182" s="195"/>
      <c r="S182" s="196"/>
      <c r="T182" s="38" t="s">
        <v>63</v>
      </c>
      <c r="U182" s="161">
        <f>IFERROR(SUM(U178:U181),"0")</f>
        <v>70</v>
      </c>
      <c r="V182" s="161">
        <f>IFERROR(SUM(V178:V181),"0")</f>
        <v>70</v>
      </c>
      <c r="W182" s="161">
        <f>IFERROR(IF(W178="",0,W178),"0")+IFERROR(IF(W179="",0,W179),"0")+IFERROR(IF(W180="",0,W180),"0")+IFERROR(IF(W181="",0,W181),"0")</f>
        <v>0.60619999999999996</v>
      </c>
      <c r="X182" s="162"/>
      <c r="Y182" s="162"/>
    </row>
    <row r="183" spans="1:52" x14ac:dyDescent="0.2">
      <c r="A183" s="167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244"/>
      <c r="M183" s="242" t="s">
        <v>64</v>
      </c>
      <c r="N183" s="195"/>
      <c r="O183" s="195"/>
      <c r="P183" s="195"/>
      <c r="Q183" s="195"/>
      <c r="R183" s="195"/>
      <c r="S183" s="196"/>
      <c r="T183" s="38" t="s">
        <v>65</v>
      </c>
      <c r="U183" s="161">
        <f>IFERROR(SUMPRODUCT(U178:U181*H178:H181),"0")</f>
        <v>350</v>
      </c>
      <c r="V183" s="161">
        <f>IFERROR(SUMPRODUCT(V178:V181*H178:H181),"0")</f>
        <v>350</v>
      </c>
      <c r="W183" s="38"/>
      <c r="X183" s="162"/>
      <c r="Y183" s="162"/>
    </row>
    <row r="184" spans="1:52" ht="14.25" customHeight="1" x14ac:dyDescent="0.25">
      <c r="A184" s="238" t="s">
        <v>245</v>
      </c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67"/>
      <c r="O184" s="167"/>
      <c r="P184" s="167"/>
      <c r="Q184" s="167"/>
      <c r="R184" s="167"/>
      <c r="S184" s="167"/>
      <c r="T184" s="167"/>
      <c r="U184" s="167"/>
      <c r="V184" s="167"/>
      <c r="W184" s="167"/>
      <c r="X184" s="155"/>
      <c r="Y184" s="155"/>
    </row>
    <row r="185" spans="1:52" ht="27" customHeight="1" x14ac:dyDescent="0.25">
      <c r="A185" s="55" t="s">
        <v>246</v>
      </c>
      <c r="B185" s="55" t="s">
        <v>247</v>
      </c>
      <c r="C185" s="32">
        <v>4301080153</v>
      </c>
      <c r="D185" s="239">
        <v>4607111036827</v>
      </c>
      <c r="E185" s="183"/>
      <c r="F185" s="158">
        <v>1</v>
      </c>
      <c r="G185" s="33">
        <v>5</v>
      </c>
      <c r="H185" s="158">
        <v>5</v>
      </c>
      <c r="I185" s="158">
        <v>5.2</v>
      </c>
      <c r="J185" s="33">
        <v>144</v>
      </c>
      <c r="K185" s="34" t="s">
        <v>62</v>
      </c>
      <c r="L185" s="33">
        <v>90</v>
      </c>
      <c r="M185" s="31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5" s="241"/>
      <c r="O185" s="241"/>
      <c r="P185" s="241"/>
      <c r="Q185" s="183"/>
      <c r="R185" s="35"/>
      <c r="S185" s="35"/>
      <c r="T185" s="36" t="s">
        <v>63</v>
      </c>
      <c r="U185" s="159">
        <v>10</v>
      </c>
      <c r="V185" s="160">
        <f>IFERROR(IF(U185="","",U185),"")</f>
        <v>10</v>
      </c>
      <c r="W185" s="37">
        <f>IFERROR(IF(U185="","",U185*0.00866),"")</f>
        <v>8.6599999999999996E-2</v>
      </c>
      <c r="X185" s="57"/>
      <c r="Y185" s="58"/>
      <c r="AC185" s="62"/>
      <c r="AZ185" s="136" t="s">
        <v>1</v>
      </c>
    </row>
    <row r="186" spans="1:52" ht="27" customHeight="1" x14ac:dyDescent="0.25">
      <c r="A186" s="55" t="s">
        <v>248</v>
      </c>
      <c r="B186" s="55" t="s">
        <v>249</v>
      </c>
      <c r="C186" s="32">
        <v>4301080154</v>
      </c>
      <c r="D186" s="239">
        <v>4607111036834</v>
      </c>
      <c r="E186" s="183"/>
      <c r="F186" s="158">
        <v>1</v>
      </c>
      <c r="G186" s="33">
        <v>5</v>
      </c>
      <c r="H186" s="158">
        <v>5</v>
      </c>
      <c r="I186" s="158">
        <v>5.2530000000000001</v>
      </c>
      <c r="J186" s="33">
        <v>144</v>
      </c>
      <c r="K186" s="34" t="s">
        <v>62</v>
      </c>
      <c r="L186" s="33">
        <v>90</v>
      </c>
      <c r="M186" s="31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6" s="241"/>
      <c r="O186" s="241"/>
      <c r="P186" s="241"/>
      <c r="Q186" s="183"/>
      <c r="R186" s="35"/>
      <c r="S186" s="35"/>
      <c r="T186" s="36" t="s">
        <v>63</v>
      </c>
      <c r="U186" s="159">
        <v>0</v>
      </c>
      <c r="V186" s="160">
        <f>IFERROR(IF(U186="","",U186),"")</f>
        <v>0</v>
      </c>
      <c r="W186" s="37">
        <f>IFERROR(IF(U186="","",U186*0.00866),"")</f>
        <v>0</v>
      </c>
      <c r="X186" s="57"/>
      <c r="Y186" s="58"/>
      <c r="AC186" s="62"/>
      <c r="AZ186" s="137" t="s">
        <v>1</v>
      </c>
    </row>
    <row r="187" spans="1:52" x14ac:dyDescent="0.2">
      <c r="A187" s="243"/>
      <c r="B187" s="167"/>
      <c r="C187" s="167"/>
      <c r="D187" s="167"/>
      <c r="E187" s="167"/>
      <c r="F187" s="167"/>
      <c r="G187" s="167"/>
      <c r="H187" s="167"/>
      <c r="I187" s="167"/>
      <c r="J187" s="167"/>
      <c r="K187" s="167"/>
      <c r="L187" s="244"/>
      <c r="M187" s="242" t="s">
        <v>64</v>
      </c>
      <c r="N187" s="195"/>
      <c r="O187" s="195"/>
      <c r="P187" s="195"/>
      <c r="Q187" s="195"/>
      <c r="R187" s="195"/>
      <c r="S187" s="196"/>
      <c r="T187" s="38" t="s">
        <v>63</v>
      </c>
      <c r="U187" s="161">
        <f>IFERROR(SUM(U185:U186),"0")</f>
        <v>10</v>
      </c>
      <c r="V187" s="161">
        <f>IFERROR(SUM(V185:V186),"0")</f>
        <v>10</v>
      </c>
      <c r="W187" s="161">
        <f>IFERROR(IF(W185="",0,W185),"0")+IFERROR(IF(W186="",0,W186),"0")</f>
        <v>8.6599999999999996E-2</v>
      </c>
      <c r="X187" s="162"/>
      <c r="Y187" s="162"/>
    </row>
    <row r="188" spans="1:52" x14ac:dyDescent="0.2">
      <c r="A188" s="167"/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244"/>
      <c r="M188" s="242" t="s">
        <v>64</v>
      </c>
      <c r="N188" s="195"/>
      <c r="O188" s="195"/>
      <c r="P188" s="195"/>
      <c r="Q188" s="195"/>
      <c r="R188" s="195"/>
      <c r="S188" s="196"/>
      <c r="T188" s="38" t="s">
        <v>65</v>
      </c>
      <c r="U188" s="161">
        <f>IFERROR(SUMPRODUCT(U185:U186*H185:H186),"0")</f>
        <v>50</v>
      </c>
      <c r="V188" s="161">
        <f>IFERROR(SUMPRODUCT(V185:V186*H185:H186),"0")</f>
        <v>50</v>
      </c>
      <c r="W188" s="38"/>
      <c r="X188" s="162"/>
      <c r="Y188" s="162"/>
    </row>
    <row r="189" spans="1:52" ht="27.75" customHeight="1" x14ac:dyDescent="0.2">
      <c r="A189" s="235" t="s">
        <v>250</v>
      </c>
      <c r="B189" s="236"/>
      <c r="C189" s="236"/>
      <c r="D189" s="236"/>
      <c r="E189" s="236"/>
      <c r="F189" s="236"/>
      <c r="G189" s="236"/>
      <c r="H189" s="236"/>
      <c r="I189" s="236"/>
      <c r="J189" s="236"/>
      <c r="K189" s="236"/>
      <c r="L189" s="236"/>
      <c r="M189" s="236"/>
      <c r="N189" s="236"/>
      <c r="O189" s="236"/>
      <c r="P189" s="236"/>
      <c r="Q189" s="236"/>
      <c r="R189" s="236"/>
      <c r="S189" s="236"/>
      <c r="T189" s="236"/>
      <c r="U189" s="236"/>
      <c r="V189" s="236"/>
      <c r="W189" s="236"/>
      <c r="X189" s="49"/>
      <c r="Y189" s="49"/>
    </row>
    <row r="190" spans="1:52" ht="16.5" customHeight="1" x14ac:dyDescent="0.25">
      <c r="A190" s="237" t="s">
        <v>251</v>
      </c>
      <c r="B190" s="167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167"/>
      <c r="N190" s="167"/>
      <c r="O190" s="167"/>
      <c r="P190" s="167"/>
      <c r="Q190" s="167"/>
      <c r="R190" s="167"/>
      <c r="S190" s="167"/>
      <c r="T190" s="167"/>
      <c r="U190" s="167"/>
      <c r="V190" s="167"/>
      <c r="W190" s="167"/>
      <c r="X190" s="154"/>
      <c r="Y190" s="154"/>
    </row>
    <row r="191" spans="1:52" ht="14.25" customHeight="1" x14ac:dyDescent="0.25">
      <c r="A191" s="238" t="s">
        <v>68</v>
      </c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7"/>
      <c r="N191" s="167"/>
      <c r="O191" s="167"/>
      <c r="P191" s="167"/>
      <c r="Q191" s="167"/>
      <c r="R191" s="167"/>
      <c r="S191" s="167"/>
      <c r="T191" s="167"/>
      <c r="U191" s="167"/>
      <c r="V191" s="167"/>
      <c r="W191" s="167"/>
      <c r="X191" s="155"/>
      <c r="Y191" s="155"/>
    </row>
    <row r="192" spans="1:52" ht="16.5" customHeight="1" x14ac:dyDescent="0.25">
      <c r="A192" s="55" t="s">
        <v>252</v>
      </c>
      <c r="B192" s="55" t="s">
        <v>253</v>
      </c>
      <c r="C192" s="32">
        <v>4301132048</v>
      </c>
      <c r="D192" s="239">
        <v>4607111035721</v>
      </c>
      <c r="E192" s="183"/>
      <c r="F192" s="158">
        <v>0.25</v>
      </c>
      <c r="G192" s="33">
        <v>12</v>
      </c>
      <c r="H192" s="158">
        <v>3</v>
      </c>
      <c r="I192" s="158">
        <v>3.3879999999999999</v>
      </c>
      <c r="J192" s="33">
        <v>70</v>
      </c>
      <c r="K192" s="34" t="s">
        <v>62</v>
      </c>
      <c r="L192" s="33">
        <v>180</v>
      </c>
      <c r="M192" s="31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92" s="241"/>
      <c r="O192" s="241"/>
      <c r="P192" s="241"/>
      <c r="Q192" s="183"/>
      <c r="R192" s="35"/>
      <c r="S192" s="35"/>
      <c r="T192" s="36" t="s">
        <v>63</v>
      </c>
      <c r="U192" s="159">
        <v>60</v>
      </c>
      <c r="V192" s="160">
        <f>IFERROR(IF(U192="","",U192),"")</f>
        <v>60</v>
      </c>
      <c r="W192" s="37">
        <f>IFERROR(IF(U192="","",U192*0.01788),"")</f>
        <v>1.0728</v>
      </c>
      <c r="X192" s="57"/>
      <c r="Y192" s="58"/>
      <c r="AC192" s="62"/>
      <c r="AZ192" s="138" t="s">
        <v>71</v>
      </c>
    </row>
    <row r="193" spans="1:52" ht="27" customHeight="1" x14ac:dyDescent="0.25">
      <c r="A193" s="55" t="s">
        <v>254</v>
      </c>
      <c r="B193" s="55" t="s">
        <v>255</v>
      </c>
      <c r="C193" s="32">
        <v>4301132046</v>
      </c>
      <c r="D193" s="239">
        <v>4607111035691</v>
      </c>
      <c r="E193" s="183"/>
      <c r="F193" s="158">
        <v>0.25</v>
      </c>
      <c r="G193" s="33">
        <v>12</v>
      </c>
      <c r="H193" s="158">
        <v>3</v>
      </c>
      <c r="I193" s="158">
        <v>3.3879999999999999</v>
      </c>
      <c r="J193" s="33">
        <v>70</v>
      </c>
      <c r="K193" s="34" t="s">
        <v>62</v>
      </c>
      <c r="L193" s="33">
        <v>180</v>
      </c>
      <c r="M193" s="32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93" s="241"/>
      <c r="O193" s="241"/>
      <c r="P193" s="241"/>
      <c r="Q193" s="183"/>
      <c r="R193" s="35"/>
      <c r="S193" s="35"/>
      <c r="T193" s="36" t="s">
        <v>63</v>
      </c>
      <c r="U193" s="159">
        <v>80</v>
      </c>
      <c r="V193" s="160">
        <f>IFERROR(IF(U193="","",U193),"")</f>
        <v>80</v>
      </c>
      <c r="W193" s="37">
        <f>IFERROR(IF(U193="","",U193*0.01788),"")</f>
        <v>1.4304000000000001</v>
      </c>
      <c r="X193" s="57"/>
      <c r="Y193" s="58"/>
      <c r="AC193" s="62"/>
      <c r="AZ193" s="139" t="s">
        <v>71</v>
      </c>
    </row>
    <row r="194" spans="1:52" x14ac:dyDescent="0.2">
      <c r="A194" s="243"/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244"/>
      <c r="M194" s="242" t="s">
        <v>64</v>
      </c>
      <c r="N194" s="195"/>
      <c r="O194" s="195"/>
      <c r="P194" s="195"/>
      <c r="Q194" s="195"/>
      <c r="R194" s="195"/>
      <c r="S194" s="196"/>
      <c r="T194" s="38" t="s">
        <v>63</v>
      </c>
      <c r="U194" s="161">
        <f>IFERROR(SUM(U192:U193),"0")</f>
        <v>140</v>
      </c>
      <c r="V194" s="161">
        <f>IFERROR(SUM(V192:V193),"0")</f>
        <v>140</v>
      </c>
      <c r="W194" s="161">
        <f>IFERROR(IF(W192="",0,W192),"0")+IFERROR(IF(W193="",0,W193),"0")</f>
        <v>2.5032000000000001</v>
      </c>
      <c r="X194" s="162"/>
      <c r="Y194" s="162"/>
    </row>
    <row r="195" spans="1:52" x14ac:dyDescent="0.2">
      <c r="A195" s="167"/>
      <c r="B195" s="167"/>
      <c r="C195" s="167"/>
      <c r="D195" s="167"/>
      <c r="E195" s="167"/>
      <c r="F195" s="167"/>
      <c r="G195" s="167"/>
      <c r="H195" s="167"/>
      <c r="I195" s="167"/>
      <c r="J195" s="167"/>
      <c r="K195" s="167"/>
      <c r="L195" s="244"/>
      <c r="M195" s="242" t="s">
        <v>64</v>
      </c>
      <c r="N195" s="195"/>
      <c r="O195" s="195"/>
      <c r="P195" s="195"/>
      <c r="Q195" s="195"/>
      <c r="R195" s="195"/>
      <c r="S195" s="196"/>
      <c r="T195" s="38" t="s">
        <v>65</v>
      </c>
      <c r="U195" s="161">
        <f>IFERROR(SUMPRODUCT(U192:U193*H192:H193),"0")</f>
        <v>420</v>
      </c>
      <c r="V195" s="161">
        <f>IFERROR(SUMPRODUCT(V192:V193*H192:H193),"0")</f>
        <v>420</v>
      </c>
      <c r="W195" s="38"/>
      <c r="X195" s="162"/>
      <c r="Y195" s="162"/>
    </row>
    <row r="196" spans="1:52" ht="16.5" customHeight="1" x14ac:dyDescent="0.25">
      <c r="A196" s="237" t="s">
        <v>256</v>
      </c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67"/>
      <c r="N196" s="167"/>
      <c r="O196" s="167"/>
      <c r="P196" s="167"/>
      <c r="Q196" s="167"/>
      <c r="R196" s="167"/>
      <c r="S196" s="167"/>
      <c r="T196" s="167"/>
      <c r="U196" s="167"/>
      <c r="V196" s="167"/>
      <c r="W196" s="167"/>
      <c r="X196" s="154"/>
      <c r="Y196" s="154"/>
    </row>
    <row r="197" spans="1:52" ht="14.25" customHeight="1" x14ac:dyDescent="0.25">
      <c r="A197" s="238" t="s">
        <v>256</v>
      </c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  <c r="N197" s="167"/>
      <c r="O197" s="167"/>
      <c r="P197" s="167"/>
      <c r="Q197" s="167"/>
      <c r="R197" s="167"/>
      <c r="S197" s="167"/>
      <c r="T197" s="167"/>
      <c r="U197" s="167"/>
      <c r="V197" s="167"/>
      <c r="W197" s="167"/>
      <c r="X197" s="155"/>
      <c r="Y197" s="155"/>
    </row>
    <row r="198" spans="1:52" ht="27" customHeight="1" x14ac:dyDescent="0.25">
      <c r="A198" s="55" t="s">
        <v>257</v>
      </c>
      <c r="B198" s="55" t="s">
        <v>258</v>
      </c>
      <c r="C198" s="32">
        <v>4301133002</v>
      </c>
      <c r="D198" s="239">
        <v>4607111035783</v>
      </c>
      <c r="E198" s="183"/>
      <c r="F198" s="158">
        <v>0.2</v>
      </c>
      <c r="G198" s="33">
        <v>8</v>
      </c>
      <c r="H198" s="158">
        <v>1.6</v>
      </c>
      <c r="I198" s="158">
        <v>2.12</v>
      </c>
      <c r="J198" s="33">
        <v>72</v>
      </c>
      <c r="K198" s="34" t="s">
        <v>62</v>
      </c>
      <c r="L198" s="33">
        <v>180</v>
      </c>
      <c r="M198" s="32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8" s="241"/>
      <c r="O198" s="241"/>
      <c r="P198" s="241"/>
      <c r="Q198" s="183"/>
      <c r="R198" s="35"/>
      <c r="S198" s="35"/>
      <c r="T198" s="36" t="s">
        <v>63</v>
      </c>
      <c r="U198" s="159">
        <v>0</v>
      </c>
      <c r="V198" s="160">
        <f>IFERROR(IF(U198="","",U198),"")</f>
        <v>0</v>
      </c>
      <c r="W198" s="37">
        <f>IFERROR(IF(U198="","",U198*0.01157),"")</f>
        <v>0</v>
      </c>
      <c r="X198" s="57"/>
      <c r="Y198" s="58"/>
      <c r="AC198" s="62"/>
      <c r="AZ198" s="140" t="s">
        <v>71</v>
      </c>
    </row>
    <row r="199" spans="1:52" x14ac:dyDescent="0.2">
      <c r="A199" s="243"/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244"/>
      <c r="M199" s="242" t="s">
        <v>64</v>
      </c>
      <c r="N199" s="195"/>
      <c r="O199" s="195"/>
      <c r="P199" s="195"/>
      <c r="Q199" s="195"/>
      <c r="R199" s="195"/>
      <c r="S199" s="196"/>
      <c r="T199" s="38" t="s">
        <v>63</v>
      </c>
      <c r="U199" s="161">
        <f>IFERROR(SUM(U198:U198),"0")</f>
        <v>0</v>
      </c>
      <c r="V199" s="161">
        <f>IFERROR(SUM(V198:V198),"0")</f>
        <v>0</v>
      </c>
      <c r="W199" s="161">
        <f>IFERROR(IF(W198="",0,W198),"0")</f>
        <v>0</v>
      </c>
      <c r="X199" s="162"/>
      <c r="Y199" s="162"/>
    </row>
    <row r="200" spans="1:52" x14ac:dyDescent="0.2">
      <c r="A200" s="167"/>
      <c r="B200" s="167"/>
      <c r="C200" s="167"/>
      <c r="D200" s="167"/>
      <c r="E200" s="167"/>
      <c r="F200" s="167"/>
      <c r="G200" s="167"/>
      <c r="H200" s="167"/>
      <c r="I200" s="167"/>
      <c r="J200" s="167"/>
      <c r="K200" s="167"/>
      <c r="L200" s="244"/>
      <c r="M200" s="242" t="s">
        <v>64</v>
      </c>
      <c r="N200" s="195"/>
      <c r="O200" s="195"/>
      <c r="P200" s="195"/>
      <c r="Q200" s="195"/>
      <c r="R200" s="195"/>
      <c r="S200" s="196"/>
      <c r="T200" s="38" t="s">
        <v>65</v>
      </c>
      <c r="U200" s="161">
        <f>IFERROR(SUMPRODUCT(U198:U198*H198:H198),"0")</f>
        <v>0</v>
      </c>
      <c r="V200" s="161">
        <f>IFERROR(SUMPRODUCT(V198:V198*H198:H198),"0")</f>
        <v>0</v>
      </c>
      <c r="W200" s="38"/>
      <c r="X200" s="162"/>
      <c r="Y200" s="162"/>
    </row>
    <row r="201" spans="1:52" ht="16.5" customHeight="1" x14ac:dyDescent="0.25">
      <c r="A201" s="237" t="s">
        <v>250</v>
      </c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167"/>
      <c r="N201" s="167"/>
      <c r="O201" s="167"/>
      <c r="P201" s="167"/>
      <c r="Q201" s="167"/>
      <c r="R201" s="167"/>
      <c r="S201" s="167"/>
      <c r="T201" s="167"/>
      <c r="U201" s="167"/>
      <c r="V201" s="167"/>
      <c r="W201" s="167"/>
      <c r="X201" s="154"/>
      <c r="Y201" s="154"/>
    </row>
    <row r="202" spans="1:52" ht="14.25" customHeight="1" x14ac:dyDescent="0.25">
      <c r="A202" s="238" t="s">
        <v>259</v>
      </c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67"/>
      <c r="N202" s="167"/>
      <c r="O202" s="167"/>
      <c r="P202" s="167"/>
      <c r="Q202" s="167"/>
      <c r="R202" s="167"/>
      <c r="S202" s="167"/>
      <c r="T202" s="167"/>
      <c r="U202" s="167"/>
      <c r="V202" s="167"/>
      <c r="W202" s="167"/>
      <c r="X202" s="155"/>
      <c r="Y202" s="155"/>
    </row>
    <row r="203" spans="1:52" ht="27" customHeight="1" x14ac:dyDescent="0.25">
      <c r="A203" s="55" t="s">
        <v>260</v>
      </c>
      <c r="B203" s="55" t="s">
        <v>261</v>
      </c>
      <c r="C203" s="32">
        <v>4301051319</v>
      </c>
      <c r="D203" s="239">
        <v>4680115881204</v>
      </c>
      <c r="E203" s="183"/>
      <c r="F203" s="158">
        <v>0.33</v>
      </c>
      <c r="G203" s="33">
        <v>6</v>
      </c>
      <c r="H203" s="158">
        <v>1.98</v>
      </c>
      <c r="I203" s="158">
        <v>2.246</v>
      </c>
      <c r="J203" s="33">
        <v>156</v>
      </c>
      <c r="K203" s="34" t="s">
        <v>262</v>
      </c>
      <c r="L203" s="33">
        <v>365</v>
      </c>
      <c r="M203" s="322" t="s">
        <v>263</v>
      </c>
      <c r="N203" s="241"/>
      <c r="O203" s="241"/>
      <c r="P203" s="241"/>
      <c r="Q203" s="183"/>
      <c r="R203" s="35"/>
      <c r="S203" s="35"/>
      <c r="T203" s="36" t="s">
        <v>63</v>
      </c>
      <c r="U203" s="159">
        <v>0</v>
      </c>
      <c r="V203" s="160">
        <f>IFERROR(IF(U203="","",U203),"")</f>
        <v>0</v>
      </c>
      <c r="W203" s="37">
        <f>IFERROR(IF(U203="","",U203*0.00753),"")</f>
        <v>0</v>
      </c>
      <c r="X203" s="57"/>
      <c r="Y203" s="58"/>
      <c r="AC203" s="62"/>
      <c r="AZ203" s="141" t="s">
        <v>264</v>
      </c>
    </row>
    <row r="204" spans="1:52" x14ac:dyDescent="0.2">
      <c r="A204" s="243"/>
      <c r="B204" s="167"/>
      <c r="C204" s="167"/>
      <c r="D204" s="167"/>
      <c r="E204" s="167"/>
      <c r="F204" s="167"/>
      <c r="G204" s="167"/>
      <c r="H204" s="167"/>
      <c r="I204" s="167"/>
      <c r="J204" s="167"/>
      <c r="K204" s="167"/>
      <c r="L204" s="244"/>
      <c r="M204" s="242" t="s">
        <v>64</v>
      </c>
      <c r="N204" s="195"/>
      <c r="O204" s="195"/>
      <c r="P204" s="195"/>
      <c r="Q204" s="195"/>
      <c r="R204" s="195"/>
      <c r="S204" s="196"/>
      <c r="T204" s="38" t="s">
        <v>63</v>
      </c>
      <c r="U204" s="161">
        <f>IFERROR(SUM(U203:U203),"0")</f>
        <v>0</v>
      </c>
      <c r="V204" s="161">
        <f>IFERROR(SUM(V203:V203),"0")</f>
        <v>0</v>
      </c>
      <c r="W204" s="161">
        <f>IFERROR(IF(W203="",0,W203),"0")</f>
        <v>0</v>
      </c>
      <c r="X204" s="162"/>
      <c r="Y204" s="162"/>
    </row>
    <row r="205" spans="1:52" x14ac:dyDescent="0.2">
      <c r="A205" s="167"/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244"/>
      <c r="M205" s="242" t="s">
        <v>64</v>
      </c>
      <c r="N205" s="195"/>
      <c r="O205" s="195"/>
      <c r="P205" s="195"/>
      <c r="Q205" s="195"/>
      <c r="R205" s="195"/>
      <c r="S205" s="196"/>
      <c r="T205" s="38" t="s">
        <v>65</v>
      </c>
      <c r="U205" s="161">
        <f>IFERROR(SUMPRODUCT(U203:U203*H203:H203),"0")</f>
        <v>0</v>
      </c>
      <c r="V205" s="161">
        <f>IFERROR(SUMPRODUCT(V203:V203*H203:H203),"0")</f>
        <v>0</v>
      </c>
      <c r="W205" s="38"/>
      <c r="X205" s="162"/>
      <c r="Y205" s="162"/>
    </row>
    <row r="206" spans="1:52" ht="27.75" customHeight="1" x14ac:dyDescent="0.2">
      <c r="A206" s="235" t="s">
        <v>265</v>
      </c>
      <c r="B206" s="236"/>
      <c r="C206" s="236"/>
      <c r="D206" s="236"/>
      <c r="E206" s="236"/>
      <c r="F206" s="236"/>
      <c r="G206" s="236"/>
      <c r="H206" s="236"/>
      <c r="I206" s="236"/>
      <c r="J206" s="236"/>
      <c r="K206" s="236"/>
      <c r="L206" s="236"/>
      <c r="M206" s="236"/>
      <c r="N206" s="236"/>
      <c r="O206" s="236"/>
      <c r="P206" s="236"/>
      <c r="Q206" s="236"/>
      <c r="R206" s="236"/>
      <c r="S206" s="236"/>
      <c r="T206" s="236"/>
      <c r="U206" s="236"/>
      <c r="V206" s="236"/>
      <c r="W206" s="236"/>
      <c r="X206" s="49"/>
      <c r="Y206" s="49"/>
    </row>
    <row r="207" spans="1:52" ht="16.5" customHeight="1" x14ac:dyDescent="0.25">
      <c r="A207" s="237" t="s">
        <v>266</v>
      </c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167"/>
      <c r="N207" s="167"/>
      <c r="O207" s="167"/>
      <c r="P207" s="167"/>
      <c r="Q207" s="167"/>
      <c r="R207" s="167"/>
      <c r="S207" s="167"/>
      <c r="T207" s="167"/>
      <c r="U207" s="167"/>
      <c r="V207" s="167"/>
      <c r="W207" s="167"/>
      <c r="X207" s="154"/>
      <c r="Y207" s="154"/>
    </row>
    <row r="208" spans="1:52" ht="14.25" customHeight="1" x14ac:dyDescent="0.25">
      <c r="A208" s="238" t="s">
        <v>59</v>
      </c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67"/>
      <c r="N208" s="167"/>
      <c r="O208" s="167"/>
      <c r="P208" s="167"/>
      <c r="Q208" s="167"/>
      <c r="R208" s="167"/>
      <c r="S208" s="167"/>
      <c r="T208" s="167"/>
      <c r="U208" s="167"/>
      <c r="V208" s="167"/>
      <c r="W208" s="167"/>
      <c r="X208" s="155"/>
      <c r="Y208" s="155"/>
    </row>
    <row r="209" spans="1:52" ht="27" customHeight="1" x14ac:dyDescent="0.25">
      <c r="A209" s="55" t="s">
        <v>267</v>
      </c>
      <c r="B209" s="55" t="s">
        <v>268</v>
      </c>
      <c r="C209" s="32">
        <v>4301070948</v>
      </c>
      <c r="D209" s="239">
        <v>4607111037022</v>
      </c>
      <c r="E209" s="183"/>
      <c r="F209" s="158">
        <v>0.7</v>
      </c>
      <c r="G209" s="33">
        <v>8</v>
      </c>
      <c r="H209" s="158">
        <v>5.6</v>
      </c>
      <c r="I209" s="158">
        <v>5.87</v>
      </c>
      <c r="J209" s="33">
        <v>84</v>
      </c>
      <c r="K209" s="34" t="s">
        <v>62</v>
      </c>
      <c r="L209" s="33">
        <v>180</v>
      </c>
      <c r="M209" s="32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9" s="241"/>
      <c r="O209" s="241"/>
      <c r="P209" s="241"/>
      <c r="Q209" s="183"/>
      <c r="R209" s="35"/>
      <c r="S209" s="35"/>
      <c r="T209" s="36" t="s">
        <v>63</v>
      </c>
      <c r="U209" s="159">
        <v>120</v>
      </c>
      <c r="V209" s="160">
        <f>IFERROR(IF(U209="","",U209),"")</f>
        <v>120</v>
      </c>
      <c r="W209" s="37">
        <f>IFERROR(IF(U209="","",U209*0.0155),"")</f>
        <v>1.8599999999999999</v>
      </c>
      <c r="X209" s="57"/>
      <c r="Y209" s="58"/>
      <c r="AC209" s="62"/>
      <c r="AZ209" s="142" t="s">
        <v>1</v>
      </c>
    </row>
    <row r="210" spans="1:52" x14ac:dyDescent="0.2">
      <c r="A210" s="243"/>
      <c r="B210" s="167"/>
      <c r="C210" s="167"/>
      <c r="D210" s="167"/>
      <c r="E210" s="167"/>
      <c r="F210" s="167"/>
      <c r="G210" s="167"/>
      <c r="H210" s="167"/>
      <c r="I210" s="167"/>
      <c r="J210" s="167"/>
      <c r="K210" s="167"/>
      <c r="L210" s="244"/>
      <c r="M210" s="242" t="s">
        <v>64</v>
      </c>
      <c r="N210" s="195"/>
      <c r="O210" s="195"/>
      <c r="P210" s="195"/>
      <c r="Q210" s="195"/>
      <c r="R210" s="195"/>
      <c r="S210" s="196"/>
      <c r="T210" s="38" t="s">
        <v>63</v>
      </c>
      <c r="U210" s="161">
        <f>IFERROR(SUM(U209:U209),"0")</f>
        <v>120</v>
      </c>
      <c r="V210" s="161">
        <f>IFERROR(SUM(V209:V209),"0")</f>
        <v>120</v>
      </c>
      <c r="W210" s="161">
        <f>IFERROR(IF(W209="",0,W209),"0")</f>
        <v>1.8599999999999999</v>
      </c>
      <c r="X210" s="162"/>
      <c r="Y210" s="162"/>
    </row>
    <row r="211" spans="1:52" x14ac:dyDescent="0.2">
      <c r="A211" s="167"/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244"/>
      <c r="M211" s="242" t="s">
        <v>64</v>
      </c>
      <c r="N211" s="195"/>
      <c r="O211" s="195"/>
      <c r="P211" s="195"/>
      <c r="Q211" s="195"/>
      <c r="R211" s="195"/>
      <c r="S211" s="196"/>
      <c r="T211" s="38" t="s">
        <v>65</v>
      </c>
      <c r="U211" s="161">
        <f>IFERROR(SUMPRODUCT(U209:U209*H209:H209),"0")</f>
        <v>672</v>
      </c>
      <c r="V211" s="161">
        <f>IFERROR(SUMPRODUCT(V209:V209*H209:H209),"0")</f>
        <v>672</v>
      </c>
      <c r="W211" s="38"/>
      <c r="X211" s="162"/>
      <c r="Y211" s="162"/>
    </row>
    <row r="212" spans="1:52" ht="16.5" customHeight="1" x14ac:dyDescent="0.25">
      <c r="A212" s="237" t="s">
        <v>269</v>
      </c>
      <c r="B212" s="167"/>
      <c r="C212" s="167"/>
      <c r="D212" s="167"/>
      <c r="E212" s="167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67"/>
      <c r="R212" s="167"/>
      <c r="S212" s="167"/>
      <c r="T212" s="167"/>
      <c r="U212" s="167"/>
      <c r="V212" s="167"/>
      <c r="W212" s="167"/>
      <c r="X212" s="154"/>
      <c r="Y212" s="154"/>
    </row>
    <row r="213" spans="1:52" ht="14.25" customHeight="1" x14ac:dyDescent="0.25">
      <c r="A213" s="238" t="s">
        <v>59</v>
      </c>
      <c r="B213" s="167"/>
      <c r="C213" s="167"/>
      <c r="D213" s="167"/>
      <c r="E213" s="167"/>
      <c r="F213" s="167"/>
      <c r="G213" s="167"/>
      <c r="H213" s="167"/>
      <c r="I213" s="167"/>
      <c r="J213" s="167"/>
      <c r="K213" s="167"/>
      <c r="L213" s="167"/>
      <c r="M213" s="167"/>
      <c r="N213" s="167"/>
      <c r="O213" s="167"/>
      <c r="P213" s="167"/>
      <c r="Q213" s="167"/>
      <c r="R213" s="167"/>
      <c r="S213" s="167"/>
      <c r="T213" s="167"/>
      <c r="U213" s="167"/>
      <c r="V213" s="167"/>
      <c r="W213" s="167"/>
      <c r="X213" s="155"/>
      <c r="Y213" s="155"/>
    </row>
    <row r="214" spans="1:52" ht="27" customHeight="1" x14ac:dyDescent="0.25">
      <c r="A214" s="55" t="s">
        <v>270</v>
      </c>
      <c r="B214" s="55" t="s">
        <v>271</v>
      </c>
      <c r="C214" s="32">
        <v>4301070915</v>
      </c>
      <c r="D214" s="239">
        <v>4607111035882</v>
      </c>
      <c r="E214" s="183"/>
      <c r="F214" s="158">
        <v>0.43</v>
      </c>
      <c r="G214" s="33">
        <v>16</v>
      </c>
      <c r="H214" s="158">
        <v>6.88</v>
      </c>
      <c r="I214" s="158">
        <v>7.19</v>
      </c>
      <c r="J214" s="33">
        <v>84</v>
      </c>
      <c r="K214" s="34" t="s">
        <v>62</v>
      </c>
      <c r="L214" s="33">
        <v>180</v>
      </c>
      <c r="M214" s="32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14" s="241"/>
      <c r="O214" s="241"/>
      <c r="P214" s="241"/>
      <c r="Q214" s="183"/>
      <c r="R214" s="35"/>
      <c r="S214" s="35"/>
      <c r="T214" s="36" t="s">
        <v>63</v>
      </c>
      <c r="U214" s="159">
        <v>0</v>
      </c>
      <c r="V214" s="160">
        <f>IFERROR(IF(U214="","",U214),"")</f>
        <v>0</v>
      </c>
      <c r="W214" s="37">
        <f>IFERROR(IF(U214="","",U214*0.0155),"")</f>
        <v>0</v>
      </c>
      <c r="X214" s="57"/>
      <c r="Y214" s="58"/>
      <c r="AC214" s="62"/>
      <c r="AZ214" s="143" t="s">
        <v>1</v>
      </c>
    </row>
    <row r="215" spans="1:52" ht="27" customHeight="1" x14ac:dyDescent="0.25">
      <c r="A215" s="55" t="s">
        <v>272</v>
      </c>
      <c r="B215" s="55" t="s">
        <v>273</v>
      </c>
      <c r="C215" s="32">
        <v>4301070921</v>
      </c>
      <c r="D215" s="239">
        <v>4607111035905</v>
      </c>
      <c r="E215" s="183"/>
      <c r="F215" s="158">
        <v>0.9</v>
      </c>
      <c r="G215" s="33">
        <v>8</v>
      </c>
      <c r="H215" s="158">
        <v>7.2</v>
      </c>
      <c r="I215" s="158">
        <v>7.47</v>
      </c>
      <c r="J215" s="33">
        <v>84</v>
      </c>
      <c r="K215" s="34" t="s">
        <v>62</v>
      </c>
      <c r="L215" s="33">
        <v>180</v>
      </c>
      <c r="M215" s="32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5" s="241"/>
      <c r="O215" s="241"/>
      <c r="P215" s="241"/>
      <c r="Q215" s="183"/>
      <c r="R215" s="35"/>
      <c r="S215" s="35"/>
      <c r="T215" s="36" t="s">
        <v>63</v>
      </c>
      <c r="U215" s="159">
        <v>5</v>
      </c>
      <c r="V215" s="160">
        <f>IFERROR(IF(U215="","",U215),"")</f>
        <v>5</v>
      </c>
      <c r="W215" s="37">
        <f>IFERROR(IF(U215="","",U215*0.0155),"")</f>
        <v>7.7499999999999999E-2</v>
      </c>
      <c r="X215" s="57"/>
      <c r="Y215" s="58"/>
      <c r="AC215" s="62"/>
      <c r="AZ215" s="144" t="s">
        <v>1</v>
      </c>
    </row>
    <row r="216" spans="1:52" ht="27" customHeight="1" x14ac:dyDescent="0.25">
      <c r="A216" s="55" t="s">
        <v>274</v>
      </c>
      <c r="B216" s="55" t="s">
        <v>275</v>
      </c>
      <c r="C216" s="32">
        <v>4301070917</v>
      </c>
      <c r="D216" s="239">
        <v>4607111035912</v>
      </c>
      <c r="E216" s="183"/>
      <c r="F216" s="158">
        <v>0.43</v>
      </c>
      <c r="G216" s="33">
        <v>16</v>
      </c>
      <c r="H216" s="158">
        <v>6.88</v>
      </c>
      <c r="I216" s="158">
        <v>7.19</v>
      </c>
      <c r="J216" s="33">
        <v>84</v>
      </c>
      <c r="K216" s="34" t="s">
        <v>62</v>
      </c>
      <c r="L216" s="33">
        <v>180</v>
      </c>
      <c r="M216" s="32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6" s="241"/>
      <c r="O216" s="241"/>
      <c r="P216" s="241"/>
      <c r="Q216" s="183"/>
      <c r="R216" s="35"/>
      <c r="S216" s="35"/>
      <c r="T216" s="36" t="s">
        <v>63</v>
      </c>
      <c r="U216" s="159">
        <v>0</v>
      </c>
      <c r="V216" s="160">
        <f>IFERROR(IF(U216="","",U216),"")</f>
        <v>0</v>
      </c>
      <c r="W216" s="37">
        <f>IFERROR(IF(U216="","",U216*0.0155),"")</f>
        <v>0</v>
      </c>
      <c r="X216" s="57"/>
      <c r="Y216" s="58"/>
      <c r="AC216" s="62"/>
      <c r="AZ216" s="145" t="s">
        <v>1</v>
      </c>
    </row>
    <row r="217" spans="1:52" ht="27" customHeight="1" x14ac:dyDescent="0.25">
      <c r="A217" s="55" t="s">
        <v>276</v>
      </c>
      <c r="B217" s="55" t="s">
        <v>277</v>
      </c>
      <c r="C217" s="32">
        <v>4301070920</v>
      </c>
      <c r="D217" s="239">
        <v>4607111035929</v>
      </c>
      <c r="E217" s="183"/>
      <c r="F217" s="158">
        <v>0.9</v>
      </c>
      <c r="G217" s="33">
        <v>8</v>
      </c>
      <c r="H217" s="158">
        <v>7.2</v>
      </c>
      <c r="I217" s="158">
        <v>7.47</v>
      </c>
      <c r="J217" s="33">
        <v>84</v>
      </c>
      <c r="K217" s="34" t="s">
        <v>62</v>
      </c>
      <c r="L217" s="33">
        <v>180</v>
      </c>
      <c r="M217" s="32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7" s="241"/>
      <c r="O217" s="241"/>
      <c r="P217" s="241"/>
      <c r="Q217" s="183"/>
      <c r="R217" s="35"/>
      <c r="S217" s="35"/>
      <c r="T217" s="36" t="s">
        <v>63</v>
      </c>
      <c r="U217" s="159">
        <v>45</v>
      </c>
      <c r="V217" s="160">
        <f>IFERROR(IF(U217="","",U217),"")</f>
        <v>45</v>
      </c>
      <c r="W217" s="37">
        <f>IFERROR(IF(U217="","",U217*0.0155),"")</f>
        <v>0.69750000000000001</v>
      </c>
      <c r="X217" s="57"/>
      <c r="Y217" s="58"/>
      <c r="AC217" s="62"/>
      <c r="AZ217" s="146" t="s">
        <v>1</v>
      </c>
    </row>
    <row r="218" spans="1:52" x14ac:dyDescent="0.2">
      <c r="A218" s="243"/>
      <c r="B218" s="167"/>
      <c r="C218" s="167"/>
      <c r="D218" s="167"/>
      <c r="E218" s="167"/>
      <c r="F218" s="167"/>
      <c r="G218" s="167"/>
      <c r="H218" s="167"/>
      <c r="I218" s="167"/>
      <c r="J218" s="167"/>
      <c r="K218" s="167"/>
      <c r="L218" s="244"/>
      <c r="M218" s="242" t="s">
        <v>64</v>
      </c>
      <c r="N218" s="195"/>
      <c r="O218" s="195"/>
      <c r="P218" s="195"/>
      <c r="Q218" s="195"/>
      <c r="R218" s="195"/>
      <c r="S218" s="196"/>
      <c r="T218" s="38" t="s">
        <v>63</v>
      </c>
      <c r="U218" s="161">
        <f>IFERROR(SUM(U214:U217),"0")</f>
        <v>50</v>
      </c>
      <c r="V218" s="161">
        <f>IFERROR(SUM(V214:V217),"0")</f>
        <v>50</v>
      </c>
      <c r="W218" s="161">
        <f>IFERROR(IF(W214="",0,W214),"0")+IFERROR(IF(W215="",0,W215),"0")+IFERROR(IF(W216="",0,W216),"0")+IFERROR(IF(W217="",0,W217),"0")</f>
        <v>0.77500000000000002</v>
      </c>
      <c r="X218" s="162"/>
      <c r="Y218" s="162"/>
    </row>
    <row r="219" spans="1:52" x14ac:dyDescent="0.2">
      <c r="A219" s="167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244"/>
      <c r="M219" s="242" t="s">
        <v>64</v>
      </c>
      <c r="N219" s="195"/>
      <c r="O219" s="195"/>
      <c r="P219" s="195"/>
      <c r="Q219" s="195"/>
      <c r="R219" s="195"/>
      <c r="S219" s="196"/>
      <c r="T219" s="38" t="s">
        <v>65</v>
      </c>
      <c r="U219" s="161">
        <f>IFERROR(SUMPRODUCT(U214:U217*H214:H217),"0")</f>
        <v>360</v>
      </c>
      <c r="V219" s="161">
        <f>IFERROR(SUMPRODUCT(V214:V217*H214:H217),"0")</f>
        <v>360</v>
      </c>
      <c r="W219" s="38"/>
      <c r="X219" s="162"/>
      <c r="Y219" s="162"/>
    </row>
    <row r="220" spans="1:52" ht="16.5" customHeight="1" x14ac:dyDescent="0.25">
      <c r="A220" s="237" t="s">
        <v>278</v>
      </c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67"/>
      <c r="N220" s="167"/>
      <c r="O220" s="167"/>
      <c r="P220" s="167"/>
      <c r="Q220" s="167"/>
      <c r="R220" s="167"/>
      <c r="S220" s="167"/>
      <c r="T220" s="167"/>
      <c r="U220" s="167"/>
      <c r="V220" s="167"/>
      <c r="W220" s="167"/>
      <c r="X220" s="154"/>
      <c r="Y220" s="154"/>
    </row>
    <row r="221" spans="1:52" ht="14.25" customHeight="1" x14ac:dyDescent="0.25">
      <c r="A221" s="238" t="s">
        <v>259</v>
      </c>
      <c r="B221" s="167"/>
      <c r="C221" s="167"/>
      <c r="D221" s="167"/>
      <c r="E221" s="167"/>
      <c r="F221" s="167"/>
      <c r="G221" s="167"/>
      <c r="H221" s="167"/>
      <c r="I221" s="167"/>
      <c r="J221" s="167"/>
      <c r="K221" s="167"/>
      <c r="L221" s="167"/>
      <c r="M221" s="167"/>
      <c r="N221" s="167"/>
      <c r="O221" s="167"/>
      <c r="P221" s="167"/>
      <c r="Q221" s="167"/>
      <c r="R221" s="167"/>
      <c r="S221" s="167"/>
      <c r="T221" s="167"/>
      <c r="U221" s="167"/>
      <c r="V221" s="167"/>
      <c r="W221" s="167"/>
      <c r="X221" s="155"/>
      <c r="Y221" s="155"/>
    </row>
    <row r="222" spans="1:52" ht="27" customHeight="1" x14ac:dyDescent="0.25">
      <c r="A222" s="55" t="s">
        <v>279</v>
      </c>
      <c r="B222" s="55" t="s">
        <v>280</v>
      </c>
      <c r="C222" s="32">
        <v>4301051320</v>
      </c>
      <c r="D222" s="239">
        <v>4680115881334</v>
      </c>
      <c r="E222" s="183"/>
      <c r="F222" s="158">
        <v>0.33</v>
      </c>
      <c r="G222" s="33">
        <v>6</v>
      </c>
      <c r="H222" s="158">
        <v>1.98</v>
      </c>
      <c r="I222" s="158">
        <v>2.27</v>
      </c>
      <c r="J222" s="33">
        <v>156</v>
      </c>
      <c r="K222" s="34" t="s">
        <v>262</v>
      </c>
      <c r="L222" s="33">
        <v>365</v>
      </c>
      <c r="M222" s="328" t="s">
        <v>281</v>
      </c>
      <c r="N222" s="241"/>
      <c r="O222" s="241"/>
      <c r="P222" s="241"/>
      <c r="Q222" s="183"/>
      <c r="R222" s="35"/>
      <c r="S222" s="35"/>
      <c r="T222" s="36" t="s">
        <v>63</v>
      </c>
      <c r="U222" s="159">
        <v>0</v>
      </c>
      <c r="V222" s="160">
        <f>IFERROR(IF(U222="","",U222),"")</f>
        <v>0</v>
      </c>
      <c r="W222" s="37">
        <f>IFERROR(IF(U222="","",U222*0.00753),"")</f>
        <v>0</v>
      </c>
      <c r="X222" s="57"/>
      <c r="Y222" s="58"/>
      <c r="AC222" s="62"/>
      <c r="AZ222" s="147" t="s">
        <v>264</v>
      </c>
    </row>
    <row r="223" spans="1:52" x14ac:dyDescent="0.2">
      <c r="A223" s="243"/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244"/>
      <c r="M223" s="242" t="s">
        <v>64</v>
      </c>
      <c r="N223" s="195"/>
      <c r="O223" s="195"/>
      <c r="P223" s="195"/>
      <c r="Q223" s="195"/>
      <c r="R223" s="195"/>
      <c r="S223" s="196"/>
      <c r="T223" s="38" t="s">
        <v>63</v>
      </c>
      <c r="U223" s="161">
        <f>IFERROR(SUM(U222:U222),"0")</f>
        <v>0</v>
      </c>
      <c r="V223" s="161">
        <f>IFERROR(SUM(V222:V222),"0")</f>
        <v>0</v>
      </c>
      <c r="W223" s="161">
        <f>IFERROR(IF(W222="",0,W222),"0")</f>
        <v>0</v>
      </c>
      <c r="X223" s="162"/>
      <c r="Y223" s="162"/>
    </row>
    <row r="224" spans="1:52" x14ac:dyDescent="0.2">
      <c r="A224" s="167"/>
      <c r="B224" s="167"/>
      <c r="C224" s="167"/>
      <c r="D224" s="167"/>
      <c r="E224" s="167"/>
      <c r="F224" s="167"/>
      <c r="G224" s="167"/>
      <c r="H224" s="167"/>
      <c r="I224" s="167"/>
      <c r="J224" s="167"/>
      <c r="K224" s="167"/>
      <c r="L224" s="244"/>
      <c r="M224" s="242" t="s">
        <v>64</v>
      </c>
      <c r="N224" s="195"/>
      <c r="O224" s="195"/>
      <c r="P224" s="195"/>
      <c r="Q224" s="195"/>
      <c r="R224" s="195"/>
      <c r="S224" s="196"/>
      <c r="T224" s="38" t="s">
        <v>65</v>
      </c>
      <c r="U224" s="161">
        <f>IFERROR(SUMPRODUCT(U222:U222*H222:H222),"0")</f>
        <v>0</v>
      </c>
      <c r="V224" s="161">
        <f>IFERROR(SUMPRODUCT(V222:V222*H222:H222),"0")</f>
        <v>0</v>
      </c>
      <c r="W224" s="38"/>
      <c r="X224" s="162"/>
      <c r="Y224" s="162"/>
    </row>
    <row r="225" spans="1:52" ht="16.5" customHeight="1" x14ac:dyDescent="0.25">
      <c r="A225" s="237" t="s">
        <v>282</v>
      </c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  <c r="N225" s="167"/>
      <c r="O225" s="167"/>
      <c r="P225" s="167"/>
      <c r="Q225" s="167"/>
      <c r="R225" s="167"/>
      <c r="S225" s="167"/>
      <c r="T225" s="167"/>
      <c r="U225" s="167"/>
      <c r="V225" s="167"/>
      <c r="W225" s="167"/>
      <c r="X225" s="154"/>
      <c r="Y225" s="154"/>
    </row>
    <row r="226" spans="1:52" ht="14.25" customHeight="1" x14ac:dyDescent="0.25">
      <c r="A226" s="238" t="s">
        <v>59</v>
      </c>
      <c r="B226" s="167"/>
      <c r="C226" s="167"/>
      <c r="D226" s="167"/>
      <c r="E226" s="167"/>
      <c r="F226" s="167"/>
      <c r="G226" s="167"/>
      <c r="H226" s="167"/>
      <c r="I226" s="167"/>
      <c r="J226" s="167"/>
      <c r="K226" s="167"/>
      <c r="L226" s="167"/>
      <c r="M226" s="167"/>
      <c r="N226" s="167"/>
      <c r="O226" s="167"/>
      <c r="P226" s="167"/>
      <c r="Q226" s="167"/>
      <c r="R226" s="167"/>
      <c r="S226" s="167"/>
      <c r="T226" s="167"/>
      <c r="U226" s="167"/>
      <c r="V226" s="167"/>
      <c r="W226" s="167"/>
      <c r="X226" s="155"/>
      <c r="Y226" s="155"/>
    </row>
    <row r="227" spans="1:52" ht="16.5" customHeight="1" x14ac:dyDescent="0.25">
      <c r="A227" s="55" t="s">
        <v>283</v>
      </c>
      <c r="B227" s="55" t="s">
        <v>284</v>
      </c>
      <c r="C227" s="32">
        <v>4301070874</v>
      </c>
      <c r="D227" s="239">
        <v>4607111035332</v>
      </c>
      <c r="E227" s="183"/>
      <c r="F227" s="158">
        <v>0.43</v>
      </c>
      <c r="G227" s="33">
        <v>16</v>
      </c>
      <c r="H227" s="158">
        <v>6.88</v>
      </c>
      <c r="I227" s="158">
        <v>7.2060000000000004</v>
      </c>
      <c r="J227" s="33">
        <v>84</v>
      </c>
      <c r="K227" s="34" t="s">
        <v>62</v>
      </c>
      <c r="L227" s="33">
        <v>180</v>
      </c>
      <c r="M227" s="32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7" s="241"/>
      <c r="O227" s="241"/>
      <c r="P227" s="241"/>
      <c r="Q227" s="183"/>
      <c r="R227" s="35"/>
      <c r="S227" s="35"/>
      <c r="T227" s="36" t="s">
        <v>63</v>
      </c>
      <c r="U227" s="159">
        <v>0</v>
      </c>
      <c r="V227" s="160">
        <f>IFERROR(IF(U227="","",U227),"")</f>
        <v>0</v>
      </c>
      <c r="W227" s="37">
        <f>IFERROR(IF(U227="","",U227*0.0155),"")</f>
        <v>0</v>
      </c>
      <c r="X227" s="57"/>
      <c r="Y227" s="58"/>
      <c r="AC227" s="62"/>
      <c r="AZ227" s="148" t="s">
        <v>1</v>
      </c>
    </row>
    <row r="228" spans="1:52" ht="16.5" customHeight="1" x14ac:dyDescent="0.25">
      <c r="A228" s="55" t="s">
        <v>285</v>
      </c>
      <c r="B228" s="55" t="s">
        <v>286</v>
      </c>
      <c r="C228" s="32">
        <v>4301070873</v>
      </c>
      <c r="D228" s="239">
        <v>4607111035080</v>
      </c>
      <c r="E228" s="183"/>
      <c r="F228" s="158">
        <v>0.9</v>
      </c>
      <c r="G228" s="33">
        <v>8</v>
      </c>
      <c r="H228" s="158">
        <v>7.2</v>
      </c>
      <c r="I228" s="158">
        <v>7.47</v>
      </c>
      <c r="J228" s="33">
        <v>84</v>
      </c>
      <c r="K228" s="34" t="s">
        <v>62</v>
      </c>
      <c r="L228" s="33">
        <v>180</v>
      </c>
      <c r="M228" s="33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8" s="241"/>
      <c r="O228" s="241"/>
      <c r="P228" s="241"/>
      <c r="Q228" s="183"/>
      <c r="R228" s="35"/>
      <c r="S228" s="35"/>
      <c r="T228" s="36" t="s">
        <v>63</v>
      </c>
      <c r="U228" s="159">
        <v>50</v>
      </c>
      <c r="V228" s="160">
        <f>IFERROR(IF(U228="","",U228),"")</f>
        <v>50</v>
      </c>
      <c r="W228" s="37">
        <f>IFERROR(IF(U228="","",U228*0.0155),"")</f>
        <v>0.77500000000000002</v>
      </c>
      <c r="X228" s="57"/>
      <c r="Y228" s="58"/>
      <c r="AC228" s="62"/>
      <c r="AZ228" s="149" t="s">
        <v>1</v>
      </c>
    </row>
    <row r="229" spans="1:52" x14ac:dyDescent="0.2">
      <c r="A229" s="243"/>
      <c r="B229" s="167"/>
      <c r="C229" s="167"/>
      <c r="D229" s="167"/>
      <c r="E229" s="167"/>
      <c r="F229" s="167"/>
      <c r="G229" s="167"/>
      <c r="H229" s="167"/>
      <c r="I229" s="167"/>
      <c r="J229" s="167"/>
      <c r="K229" s="167"/>
      <c r="L229" s="244"/>
      <c r="M229" s="242" t="s">
        <v>64</v>
      </c>
      <c r="N229" s="195"/>
      <c r="O229" s="195"/>
      <c r="P229" s="195"/>
      <c r="Q229" s="195"/>
      <c r="R229" s="195"/>
      <c r="S229" s="196"/>
      <c r="T229" s="38" t="s">
        <v>63</v>
      </c>
      <c r="U229" s="161">
        <f>IFERROR(SUM(U227:U228),"0")</f>
        <v>50</v>
      </c>
      <c r="V229" s="161">
        <f>IFERROR(SUM(V227:V228),"0")</f>
        <v>50</v>
      </c>
      <c r="W229" s="161">
        <f>IFERROR(IF(W227="",0,W227),"0")+IFERROR(IF(W228="",0,W228),"0")</f>
        <v>0.77500000000000002</v>
      </c>
      <c r="X229" s="162"/>
      <c r="Y229" s="162"/>
    </row>
    <row r="230" spans="1:52" x14ac:dyDescent="0.2">
      <c r="A230" s="167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244"/>
      <c r="M230" s="242" t="s">
        <v>64</v>
      </c>
      <c r="N230" s="195"/>
      <c r="O230" s="195"/>
      <c r="P230" s="195"/>
      <c r="Q230" s="195"/>
      <c r="R230" s="195"/>
      <c r="S230" s="196"/>
      <c r="T230" s="38" t="s">
        <v>65</v>
      </c>
      <c r="U230" s="161">
        <f>IFERROR(SUMPRODUCT(U227:U228*H227:H228),"0")</f>
        <v>360</v>
      </c>
      <c r="V230" s="161">
        <f>IFERROR(SUMPRODUCT(V227:V228*H227:H228),"0")</f>
        <v>360</v>
      </c>
      <c r="W230" s="38"/>
      <c r="X230" s="162"/>
      <c r="Y230" s="162"/>
    </row>
    <row r="231" spans="1:52" ht="27.75" customHeight="1" x14ac:dyDescent="0.2">
      <c r="A231" s="235" t="s">
        <v>287</v>
      </c>
      <c r="B231" s="236"/>
      <c r="C231" s="236"/>
      <c r="D231" s="236"/>
      <c r="E231" s="236"/>
      <c r="F231" s="236"/>
      <c r="G231" s="236"/>
      <c r="H231" s="236"/>
      <c r="I231" s="236"/>
      <c r="J231" s="236"/>
      <c r="K231" s="236"/>
      <c r="L231" s="236"/>
      <c r="M231" s="236"/>
      <c r="N231" s="236"/>
      <c r="O231" s="236"/>
      <c r="P231" s="236"/>
      <c r="Q231" s="236"/>
      <c r="R231" s="236"/>
      <c r="S231" s="236"/>
      <c r="T231" s="236"/>
      <c r="U231" s="236"/>
      <c r="V231" s="236"/>
      <c r="W231" s="236"/>
      <c r="X231" s="49"/>
      <c r="Y231" s="49"/>
    </row>
    <row r="232" spans="1:52" ht="16.5" customHeight="1" x14ac:dyDescent="0.25">
      <c r="A232" s="237" t="s">
        <v>288</v>
      </c>
      <c r="B232" s="167"/>
      <c r="C232" s="167"/>
      <c r="D232" s="167"/>
      <c r="E232" s="167"/>
      <c r="F232" s="167"/>
      <c r="G232" s="167"/>
      <c r="H232" s="167"/>
      <c r="I232" s="167"/>
      <c r="J232" s="167"/>
      <c r="K232" s="167"/>
      <c r="L232" s="167"/>
      <c r="M232" s="167"/>
      <c r="N232" s="167"/>
      <c r="O232" s="167"/>
      <c r="P232" s="167"/>
      <c r="Q232" s="167"/>
      <c r="R232" s="167"/>
      <c r="S232" s="167"/>
      <c r="T232" s="167"/>
      <c r="U232" s="167"/>
      <c r="V232" s="167"/>
      <c r="W232" s="167"/>
      <c r="X232" s="154"/>
      <c r="Y232" s="154"/>
    </row>
    <row r="233" spans="1:52" ht="14.25" customHeight="1" x14ac:dyDescent="0.25">
      <c r="A233" s="238" t="s">
        <v>59</v>
      </c>
      <c r="B233" s="167"/>
      <c r="C233" s="167"/>
      <c r="D233" s="167"/>
      <c r="E233" s="167"/>
      <c r="F233" s="167"/>
      <c r="G233" s="167"/>
      <c r="H233" s="167"/>
      <c r="I233" s="167"/>
      <c r="J233" s="167"/>
      <c r="K233" s="167"/>
      <c r="L233" s="167"/>
      <c r="M233" s="167"/>
      <c r="N233" s="167"/>
      <c r="O233" s="167"/>
      <c r="P233" s="167"/>
      <c r="Q233" s="167"/>
      <c r="R233" s="167"/>
      <c r="S233" s="167"/>
      <c r="T233" s="167"/>
      <c r="U233" s="167"/>
      <c r="V233" s="167"/>
      <c r="W233" s="167"/>
      <c r="X233" s="155"/>
      <c r="Y233" s="155"/>
    </row>
    <row r="234" spans="1:52" ht="27" customHeight="1" x14ac:dyDescent="0.25">
      <c r="A234" s="55" t="s">
        <v>289</v>
      </c>
      <c r="B234" s="55" t="s">
        <v>290</v>
      </c>
      <c r="C234" s="32">
        <v>4301070941</v>
      </c>
      <c r="D234" s="239">
        <v>4607111036162</v>
      </c>
      <c r="E234" s="183"/>
      <c r="F234" s="158">
        <v>0.8</v>
      </c>
      <c r="G234" s="33">
        <v>8</v>
      </c>
      <c r="H234" s="158">
        <v>6.4</v>
      </c>
      <c r="I234" s="158">
        <v>6.6811999999999996</v>
      </c>
      <c r="J234" s="33">
        <v>84</v>
      </c>
      <c r="K234" s="34" t="s">
        <v>62</v>
      </c>
      <c r="L234" s="33">
        <v>90</v>
      </c>
      <c r="M234" s="33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34" s="241"/>
      <c r="O234" s="241"/>
      <c r="P234" s="241"/>
      <c r="Q234" s="183"/>
      <c r="R234" s="35"/>
      <c r="S234" s="35"/>
      <c r="T234" s="36" t="s">
        <v>63</v>
      </c>
      <c r="U234" s="159">
        <v>0</v>
      </c>
      <c r="V234" s="160">
        <f>IFERROR(IF(U234="","",U234),"")</f>
        <v>0</v>
      </c>
      <c r="W234" s="37">
        <f>IFERROR(IF(U234="","",U234*0.0155),"")</f>
        <v>0</v>
      </c>
      <c r="X234" s="57"/>
      <c r="Y234" s="58"/>
      <c r="AC234" s="62"/>
      <c r="AZ234" s="150" t="s">
        <v>1</v>
      </c>
    </row>
    <row r="235" spans="1:52" x14ac:dyDescent="0.2">
      <c r="A235" s="243"/>
      <c r="B235" s="167"/>
      <c r="C235" s="167"/>
      <c r="D235" s="167"/>
      <c r="E235" s="167"/>
      <c r="F235" s="167"/>
      <c r="G235" s="167"/>
      <c r="H235" s="167"/>
      <c r="I235" s="167"/>
      <c r="J235" s="167"/>
      <c r="K235" s="167"/>
      <c r="L235" s="244"/>
      <c r="M235" s="242" t="s">
        <v>64</v>
      </c>
      <c r="N235" s="195"/>
      <c r="O235" s="195"/>
      <c r="P235" s="195"/>
      <c r="Q235" s="195"/>
      <c r="R235" s="195"/>
      <c r="S235" s="196"/>
      <c r="T235" s="38" t="s">
        <v>63</v>
      </c>
      <c r="U235" s="161">
        <f>IFERROR(SUM(U234:U234),"0")</f>
        <v>0</v>
      </c>
      <c r="V235" s="161">
        <f>IFERROR(SUM(V234:V234),"0")</f>
        <v>0</v>
      </c>
      <c r="W235" s="161">
        <f>IFERROR(IF(W234="",0,W234),"0")</f>
        <v>0</v>
      </c>
      <c r="X235" s="162"/>
      <c r="Y235" s="162"/>
    </row>
    <row r="236" spans="1:52" x14ac:dyDescent="0.2">
      <c r="A236" s="167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244"/>
      <c r="M236" s="242" t="s">
        <v>64</v>
      </c>
      <c r="N236" s="195"/>
      <c r="O236" s="195"/>
      <c r="P236" s="195"/>
      <c r="Q236" s="195"/>
      <c r="R236" s="195"/>
      <c r="S236" s="196"/>
      <c r="T236" s="38" t="s">
        <v>65</v>
      </c>
      <c r="U236" s="161">
        <f>IFERROR(SUMPRODUCT(U234:U234*H234:H234),"0")</f>
        <v>0</v>
      </c>
      <c r="V236" s="161">
        <f>IFERROR(SUMPRODUCT(V234:V234*H234:H234),"0")</f>
        <v>0</v>
      </c>
      <c r="W236" s="38"/>
      <c r="X236" s="162"/>
      <c r="Y236" s="162"/>
    </row>
    <row r="237" spans="1:52" ht="27.75" customHeight="1" x14ac:dyDescent="0.2">
      <c r="A237" s="235" t="s">
        <v>291</v>
      </c>
      <c r="B237" s="236"/>
      <c r="C237" s="236"/>
      <c r="D237" s="236"/>
      <c r="E237" s="236"/>
      <c r="F237" s="236"/>
      <c r="G237" s="236"/>
      <c r="H237" s="236"/>
      <c r="I237" s="236"/>
      <c r="J237" s="236"/>
      <c r="K237" s="236"/>
      <c r="L237" s="236"/>
      <c r="M237" s="236"/>
      <c r="N237" s="236"/>
      <c r="O237" s="236"/>
      <c r="P237" s="236"/>
      <c r="Q237" s="236"/>
      <c r="R237" s="236"/>
      <c r="S237" s="236"/>
      <c r="T237" s="236"/>
      <c r="U237" s="236"/>
      <c r="V237" s="236"/>
      <c r="W237" s="236"/>
      <c r="X237" s="49"/>
      <c r="Y237" s="49"/>
    </row>
    <row r="238" spans="1:52" ht="16.5" customHeight="1" x14ac:dyDescent="0.25">
      <c r="A238" s="237" t="s">
        <v>292</v>
      </c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54"/>
      <c r="Y238" s="154"/>
    </row>
    <row r="239" spans="1:52" ht="14.25" customHeight="1" x14ac:dyDescent="0.25">
      <c r="A239" s="238" t="s">
        <v>59</v>
      </c>
      <c r="B239" s="167"/>
      <c r="C239" s="167"/>
      <c r="D239" s="167"/>
      <c r="E239" s="167"/>
      <c r="F239" s="167"/>
      <c r="G239" s="167"/>
      <c r="H239" s="167"/>
      <c r="I239" s="167"/>
      <c r="J239" s="167"/>
      <c r="K239" s="167"/>
      <c r="L239" s="167"/>
      <c r="M239" s="167"/>
      <c r="N239" s="167"/>
      <c r="O239" s="167"/>
      <c r="P239" s="167"/>
      <c r="Q239" s="167"/>
      <c r="R239" s="167"/>
      <c r="S239" s="167"/>
      <c r="T239" s="167"/>
      <c r="U239" s="167"/>
      <c r="V239" s="167"/>
      <c r="W239" s="167"/>
      <c r="X239" s="155"/>
      <c r="Y239" s="155"/>
    </row>
    <row r="240" spans="1:52" ht="27" customHeight="1" x14ac:dyDescent="0.25">
      <c r="A240" s="55" t="s">
        <v>293</v>
      </c>
      <c r="B240" s="55" t="s">
        <v>294</v>
      </c>
      <c r="C240" s="32">
        <v>4301070882</v>
      </c>
      <c r="D240" s="239">
        <v>4607111035899</v>
      </c>
      <c r="E240" s="183"/>
      <c r="F240" s="158">
        <v>1</v>
      </c>
      <c r="G240" s="33">
        <v>5</v>
      </c>
      <c r="H240" s="158">
        <v>5</v>
      </c>
      <c r="I240" s="158">
        <v>5.2619999999999996</v>
      </c>
      <c r="J240" s="33">
        <v>84</v>
      </c>
      <c r="K240" s="34" t="s">
        <v>62</v>
      </c>
      <c r="L240" s="33">
        <v>120</v>
      </c>
      <c r="M240" s="332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40" s="241"/>
      <c r="O240" s="241"/>
      <c r="P240" s="241"/>
      <c r="Q240" s="183"/>
      <c r="R240" s="35"/>
      <c r="S240" s="35"/>
      <c r="T240" s="36" t="s">
        <v>63</v>
      </c>
      <c r="U240" s="159">
        <v>80</v>
      </c>
      <c r="V240" s="160">
        <f>IFERROR(IF(U240="","",U240),"")</f>
        <v>80</v>
      </c>
      <c r="W240" s="37">
        <f>IFERROR(IF(U240="","",U240*0.0155),"")</f>
        <v>1.24</v>
      </c>
      <c r="X240" s="57"/>
      <c r="Y240" s="58"/>
      <c r="AC240" s="62"/>
      <c r="AZ240" s="151" t="s">
        <v>1</v>
      </c>
    </row>
    <row r="241" spans="1:52" x14ac:dyDescent="0.2">
      <c r="A241" s="243"/>
      <c r="B241" s="167"/>
      <c r="C241" s="167"/>
      <c r="D241" s="167"/>
      <c r="E241" s="167"/>
      <c r="F241" s="167"/>
      <c r="G241" s="167"/>
      <c r="H241" s="167"/>
      <c r="I241" s="167"/>
      <c r="J241" s="167"/>
      <c r="K241" s="167"/>
      <c r="L241" s="244"/>
      <c r="M241" s="242" t="s">
        <v>64</v>
      </c>
      <c r="N241" s="195"/>
      <c r="O241" s="195"/>
      <c r="P241" s="195"/>
      <c r="Q241" s="195"/>
      <c r="R241" s="195"/>
      <c r="S241" s="196"/>
      <c r="T241" s="38" t="s">
        <v>63</v>
      </c>
      <c r="U241" s="161">
        <f>IFERROR(SUM(U240:U240),"0")</f>
        <v>80</v>
      </c>
      <c r="V241" s="161">
        <f>IFERROR(SUM(V240:V240),"0")</f>
        <v>80</v>
      </c>
      <c r="W241" s="161">
        <f>IFERROR(IF(W240="",0,W240),"0")</f>
        <v>1.24</v>
      </c>
      <c r="X241" s="162"/>
      <c r="Y241" s="162"/>
    </row>
    <row r="242" spans="1:52" x14ac:dyDescent="0.2">
      <c r="A242" s="167"/>
      <c r="B242" s="167"/>
      <c r="C242" s="167"/>
      <c r="D242" s="167"/>
      <c r="E242" s="167"/>
      <c r="F242" s="167"/>
      <c r="G242" s="167"/>
      <c r="H242" s="167"/>
      <c r="I242" s="167"/>
      <c r="J242" s="167"/>
      <c r="K242" s="167"/>
      <c r="L242" s="244"/>
      <c r="M242" s="242" t="s">
        <v>64</v>
      </c>
      <c r="N242" s="195"/>
      <c r="O242" s="195"/>
      <c r="P242" s="195"/>
      <c r="Q242" s="195"/>
      <c r="R242" s="195"/>
      <c r="S242" s="196"/>
      <c r="T242" s="38" t="s">
        <v>65</v>
      </c>
      <c r="U242" s="161">
        <f>IFERROR(SUMPRODUCT(U240:U240*H240:H240),"0")</f>
        <v>400</v>
      </c>
      <c r="V242" s="161">
        <f>IFERROR(SUMPRODUCT(V240:V240*H240:H240),"0")</f>
        <v>400</v>
      </c>
      <c r="W242" s="38"/>
      <c r="X242" s="162"/>
      <c r="Y242" s="162"/>
    </row>
    <row r="243" spans="1:52" ht="16.5" customHeight="1" x14ac:dyDescent="0.25">
      <c r="A243" s="237" t="s">
        <v>295</v>
      </c>
      <c r="B243" s="167"/>
      <c r="C243" s="167"/>
      <c r="D243" s="167"/>
      <c r="E243" s="167"/>
      <c r="F243" s="167"/>
      <c r="G243" s="167"/>
      <c r="H243" s="167"/>
      <c r="I243" s="167"/>
      <c r="J243" s="167"/>
      <c r="K243" s="167"/>
      <c r="L243" s="167"/>
      <c r="M243" s="167"/>
      <c r="N243" s="167"/>
      <c r="O243" s="167"/>
      <c r="P243" s="167"/>
      <c r="Q243" s="167"/>
      <c r="R243" s="167"/>
      <c r="S243" s="167"/>
      <c r="T243" s="167"/>
      <c r="U243" s="167"/>
      <c r="V243" s="167"/>
      <c r="W243" s="167"/>
      <c r="X243" s="154"/>
      <c r="Y243" s="154"/>
    </row>
    <row r="244" spans="1:52" ht="14.25" customHeight="1" x14ac:dyDescent="0.25">
      <c r="A244" s="238" t="s">
        <v>59</v>
      </c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167"/>
      <c r="N244" s="167"/>
      <c r="O244" s="167"/>
      <c r="P244" s="167"/>
      <c r="Q244" s="167"/>
      <c r="R244" s="167"/>
      <c r="S244" s="167"/>
      <c r="T244" s="167"/>
      <c r="U244" s="167"/>
      <c r="V244" s="167"/>
      <c r="W244" s="167"/>
      <c r="X244" s="155"/>
      <c r="Y244" s="155"/>
    </row>
    <row r="245" spans="1:52" ht="27" customHeight="1" x14ac:dyDescent="0.25">
      <c r="A245" s="55" t="s">
        <v>296</v>
      </c>
      <c r="B245" s="55" t="s">
        <v>297</v>
      </c>
      <c r="C245" s="32">
        <v>4301070870</v>
      </c>
      <c r="D245" s="239">
        <v>4607111036711</v>
      </c>
      <c r="E245" s="183"/>
      <c r="F245" s="158">
        <v>0.8</v>
      </c>
      <c r="G245" s="33">
        <v>8</v>
      </c>
      <c r="H245" s="158">
        <v>6.4</v>
      </c>
      <c r="I245" s="158">
        <v>6.67</v>
      </c>
      <c r="J245" s="33">
        <v>84</v>
      </c>
      <c r="K245" s="34" t="s">
        <v>62</v>
      </c>
      <c r="L245" s="33">
        <v>90</v>
      </c>
      <c r="M245" s="33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5" s="241"/>
      <c r="O245" s="241"/>
      <c r="P245" s="241"/>
      <c r="Q245" s="183"/>
      <c r="R245" s="35"/>
      <c r="S245" s="35"/>
      <c r="T245" s="36" t="s">
        <v>63</v>
      </c>
      <c r="U245" s="159">
        <v>0</v>
      </c>
      <c r="V245" s="160">
        <f>IFERROR(IF(U245="","",U245),"")</f>
        <v>0</v>
      </c>
      <c r="W245" s="37">
        <f>IFERROR(IF(U245="","",U245*0.0155),"")</f>
        <v>0</v>
      </c>
      <c r="X245" s="57"/>
      <c r="Y245" s="58"/>
      <c r="AC245" s="62"/>
      <c r="AZ245" s="152" t="s">
        <v>1</v>
      </c>
    </row>
    <row r="246" spans="1:52" x14ac:dyDescent="0.2">
      <c r="A246" s="243"/>
      <c r="B246" s="167"/>
      <c r="C246" s="167"/>
      <c r="D246" s="167"/>
      <c r="E246" s="167"/>
      <c r="F246" s="167"/>
      <c r="G246" s="167"/>
      <c r="H246" s="167"/>
      <c r="I246" s="167"/>
      <c r="J246" s="167"/>
      <c r="K246" s="167"/>
      <c r="L246" s="244"/>
      <c r="M246" s="242" t="s">
        <v>64</v>
      </c>
      <c r="N246" s="195"/>
      <c r="O246" s="195"/>
      <c r="P246" s="195"/>
      <c r="Q246" s="195"/>
      <c r="R246" s="195"/>
      <c r="S246" s="196"/>
      <c r="T246" s="38" t="s">
        <v>63</v>
      </c>
      <c r="U246" s="161">
        <f>IFERROR(SUM(U245:U245),"0")</f>
        <v>0</v>
      </c>
      <c r="V246" s="161">
        <f>IFERROR(SUM(V245:V245),"0")</f>
        <v>0</v>
      </c>
      <c r="W246" s="161">
        <f>IFERROR(IF(W245="",0,W245),"0")</f>
        <v>0</v>
      </c>
      <c r="X246" s="162"/>
      <c r="Y246" s="162"/>
    </row>
    <row r="247" spans="1:52" x14ac:dyDescent="0.2">
      <c r="A247" s="167"/>
      <c r="B247" s="167"/>
      <c r="C247" s="167"/>
      <c r="D247" s="167"/>
      <c r="E247" s="167"/>
      <c r="F247" s="167"/>
      <c r="G247" s="167"/>
      <c r="H247" s="167"/>
      <c r="I247" s="167"/>
      <c r="J247" s="167"/>
      <c r="K247" s="167"/>
      <c r="L247" s="244"/>
      <c r="M247" s="242" t="s">
        <v>64</v>
      </c>
      <c r="N247" s="195"/>
      <c r="O247" s="195"/>
      <c r="P247" s="195"/>
      <c r="Q247" s="195"/>
      <c r="R247" s="195"/>
      <c r="S247" s="196"/>
      <c r="T247" s="38" t="s">
        <v>65</v>
      </c>
      <c r="U247" s="161">
        <f>IFERROR(SUMPRODUCT(U245:U245*H245:H245),"0")</f>
        <v>0</v>
      </c>
      <c r="V247" s="161">
        <f>IFERROR(SUMPRODUCT(V245:V245*H245:H245),"0")</f>
        <v>0</v>
      </c>
      <c r="W247" s="38"/>
      <c r="X247" s="162"/>
      <c r="Y247" s="162"/>
    </row>
    <row r="248" spans="1:52" ht="15" customHeight="1" x14ac:dyDescent="0.2">
      <c r="A248" s="335"/>
      <c r="B248" s="167"/>
      <c r="C248" s="167"/>
      <c r="D248" s="167"/>
      <c r="E248" s="167"/>
      <c r="F248" s="167"/>
      <c r="G248" s="167"/>
      <c r="H248" s="167"/>
      <c r="I248" s="167"/>
      <c r="J248" s="167"/>
      <c r="K248" s="167"/>
      <c r="L248" s="178"/>
      <c r="M248" s="334" t="s">
        <v>298</v>
      </c>
      <c r="N248" s="169"/>
      <c r="O248" s="169"/>
      <c r="P248" s="169"/>
      <c r="Q248" s="169"/>
      <c r="R248" s="169"/>
      <c r="S248" s="170"/>
      <c r="T248" s="38" t="s">
        <v>65</v>
      </c>
      <c r="U248" s="161">
        <f>IFERROR(U24+U33+U41+U47+U59+U66+U71+U77+U87+U94+U105+U111+U116+U124+U129+U135+U140+U146+U150+U157+U170+U175+U183+U188+U195+U200+U205+U211+U219+U224+U230+U236+U242+U247,"0")</f>
        <v>10245.08</v>
      </c>
      <c r="V248" s="161">
        <f>IFERROR(V24+V33+V41+V47+V59+V66+V71+V77+V87+V94+V105+V111+V116+V124+V129+V135+V140+V146+V150+V157+V170+V175+V183+V188+V195+V200+V205+V211+V219+V224+V230+V236+V242+V247,"0")</f>
        <v>10245.08</v>
      </c>
      <c r="W248" s="38"/>
      <c r="X248" s="162"/>
      <c r="Y248" s="162"/>
    </row>
    <row r="249" spans="1:52" x14ac:dyDescent="0.2">
      <c r="A249" s="167"/>
      <c r="B249" s="167"/>
      <c r="C249" s="167"/>
      <c r="D249" s="167"/>
      <c r="E249" s="167"/>
      <c r="F249" s="167"/>
      <c r="G249" s="167"/>
      <c r="H249" s="167"/>
      <c r="I249" s="167"/>
      <c r="J249" s="167"/>
      <c r="K249" s="167"/>
      <c r="L249" s="178"/>
      <c r="M249" s="334" t="s">
        <v>299</v>
      </c>
      <c r="N249" s="169"/>
      <c r="O249" s="169"/>
      <c r="P249" s="169"/>
      <c r="Q249" s="169"/>
      <c r="R249" s="169"/>
      <c r="S249" s="170"/>
      <c r="T249" s="38" t="s">
        <v>65</v>
      </c>
      <c r="U249" s="161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56*I56,"0")+IFERROR(U57*I57,"0")+IFERROR(U62*I62,"0")+IFERROR(U63*I63,"0")+IFERROR(U64*I64,"0")+IFERROR(U69*I69,"0")+IFERROR(U74*I74,"0")+IFERROR(U75*I75,"0")+IFERROR(U80*I80,"0")+IFERROR(U81*I81,"0")+IFERROR(U82*I82,"0")+IFERROR(U83*I83,"0")+IFERROR(U84*I84,"0")+IFERROR(U85*I85,"0")+IFERROR(U90*I90,"0")+IFERROR(U91*I91,"0")+IFERROR(U92*I92,"0")+IFERROR(U97*I97,"0")+IFERROR(U98*I98,"0")+IFERROR(U99*I99,"0")+IFERROR(U100*I100,"0")+IFERROR(U101*I101,"0")+IFERROR(U102*I102,"0")+IFERROR(U103*I103,"0")+IFERROR(U108*I108,"0")+IFERROR(U109*I109,"0")+IFERROR(U114*I114,"0")+IFERROR(U119*I119,"0")+IFERROR(U120*I120,"0")+IFERROR(U121*I121,"0")+IFERROR(U122*I122,"0")+IFERROR(U127*I127,"0")+IFERROR(U132*I132,"0")+IFERROR(U133*I133,"0")+IFERROR(U138*I138,"0")+IFERROR(U144*I144,"0")+IFERROR(U148*I148,"0")+IFERROR(U152*I152,"0")+IFERROR(U153*I153,"0")+IFERROR(U154*I154,"0")+IFERROR(U155*I155,"0")+IFERROR(U159*I159,"0")+IFERROR(U160*I160,"0")+IFERROR(U161*I161,"0")+IFERROR(U162*I162,"0")+IFERROR(U163*I163,"0")+IFERROR(U164*I164,"0")+IFERROR(U165*I165,"0")+IFERROR(U166*I166,"0")+IFERROR(U167*I167,"0")+IFERROR(U168*I168,"0")+IFERROR(U173*I173,"0")+IFERROR(U178*I178,"0")+IFERROR(U179*I179,"0")+IFERROR(U180*I180,"0")+IFERROR(U181*I181,"0")+IFERROR(U185*I185,"0")+IFERROR(U186*I186,"0")+IFERROR(U192*I192,"0")+IFERROR(U193*I193,"0")+IFERROR(U198*I198,"0")+IFERROR(U203*I203,"0")+IFERROR(U209*I209,"0")+IFERROR(U214*I214,"0")+IFERROR(U215*I215,"0")+IFERROR(U216*I216,"0")+IFERROR(U217*I217,"0")+IFERROR(U222*I222,"0")+IFERROR(U227*I227,"0")+IFERROR(U228*I228,"0")+IFERROR(U234*I234,"0")+IFERROR(U240*I240,"0")+IFERROR(U245*I245,"0"),"0")</f>
        <v>11138.981999999998</v>
      </c>
      <c r="V249" s="161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57*I57,"0")+IFERROR(V62*I62,"0")+IFERROR(V63*I63,"0")+IFERROR(V64*I64,"0")+IFERROR(V69*I69,"0")+IFERROR(V74*I74,"0")+IFERROR(V75*I75,"0")+IFERROR(V80*I80,"0")+IFERROR(V81*I81,"0")+IFERROR(V82*I82,"0")+IFERROR(V83*I83,"0")+IFERROR(V84*I84,"0")+IFERROR(V85*I85,"0")+IFERROR(V90*I90,"0")+IFERROR(V91*I91,"0")+IFERROR(V92*I92,"0")+IFERROR(V97*I97,"0")+IFERROR(V98*I98,"0")+IFERROR(V99*I99,"0")+IFERROR(V100*I100,"0")+IFERROR(V101*I101,"0")+IFERROR(V102*I102,"0")+IFERROR(V103*I103,"0")+IFERROR(V108*I108,"0")+IFERROR(V109*I109,"0")+IFERROR(V114*I114,"0")+IFERROR(V119*I119,"0")+IFERROR(V120*I120,"0")+IFERROR(V121*I121,"0")+IFERROR(V122*I122,"0")+IFERROR(V127*I127,"0")+IFERROR(V132*I132,"0")+IFERROR(V133*I133,"0")+IFERROR(V138*I138,"0")+IFERROR(V144*I144,"0")+IFERROR(V148*I148,"0")+IFERROR(V152*I152,"0")+IFERROR(V153*I153,"0")+IFERROR(V154*I154,"0")+IFERROR(V155*I155,"0")+IFERROR(V159*I159,"0")+IFERROR(V160*I160,"0")+IFERROR(V161*I161,"0")+IFERROR(V162*I162,"0")+IFERROR(V163*I163,"0")+IFERROR(V164*I164,"0")+IFERROR(V165*I165,"0")+IFERROR(V166*I166,"0")+IFERROR(V167*I167,"0")+IFERROR(V168*I168,"0")+IFERROR(V173*I173,"0")+IFERROR(V178*I178,"0")+IFERROR(V179*I179,"0")+IFERROR(V180*I180,"0")+IFERROR(V181*I181,"0")+IFERROR(V185*I185,"0")+IFERROR(V186*I186,"0")+IFERROR(V192*I192,"0")+IFERROR(V193*I193,"0")+IFERROR(V198*I198,"0")+IFERROR(V203*I203,"0")+IFERROR(V209*I209,"0")+IFERROR(V214*I214,"0")+IFERROR(V215*I215,"0")+IFERROR(V216*I216,"0")+IFERROR(V217*I217,"0")+IFERROR(V222*I222,"0")+IFERROR(V227*I227,"0")+IFERROR(V228*I228,"0")+IFERROR(V234*I234,"0")+IFERROR(V240*I240,"0")+IFERROR(V245*I245,"0"),"0")</f>
        <v>11138.981999999998</v>
      </c>
      <c r="W249" s="38"/>
      <c r="X249" s="162"/>
      <c r="Y249" s="162"/>
    </row>
    <row r="250" spans="1:52" x14ac:dyDescent="0.2">
      <c r="A250" s="167"/>
      <c r="B250" s="167"/>
      <c r="C250" s="167"/>
      <c r="D250" s="167"/>
      <c r="E250" s="167"/>
      <c r="F250" s="167"/>
      <c r="G250" s="167"/>
      <c r="H250" s="167"/>
      <c r="I250" s="167"/>
      <c r="J250" s="167"/>
      <c r="K250" s="167"/>
      <c r="L250" s="178"/>
      <c r="M250" s="334" t="s">
        <v>300</v>
      </c>
      <c r="N250" s="169"/>
      <c r="O250" s="169"/>
      <c r="P250" s="169"/>
      <c r="Q250" s="169"/>
      <c r="R250" s="169"/>
      <c r="S250" s="170"/>
      <c r="T250" s="38" t="s">
        <v>301</v>
      </c>
      <c r="U250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56/J56,"0")+IFERROR(U57/J57,"0")+IFERROR(U62/J62,"0")+IFERROR(U63/J63,"0")+IFERROR(U64/J64,"0")+IFERROR(U69/J69,"0")+IFERROR(U74/J74,"0")+IFERROR(U75/J75,"0")+IFERROR(U80/J80,"0")+IFERROR(U81/J81,"0")+IFERROR(U82/J82,"0")+IFERROR(U83/J83,"0")+IFERROR(U84/J84,"0")+IFERROR(U85/J85,"0")+IFERROR(U90/J90,"0")+IFERROR(U91/J91,"0")+IFERROR(U92/J92,"0")+IFERROR(U97/J97,"0")+IFERROR(U98/J98,"0")+IFERROR(U99/J99,"0")+IFERROR(U100/J100,"0")+IFERROR(U101/J101,"0")+IFERROR(U102/J102,"0")+IFERROR(U103/J103,"0")+IFERROR(U108/J108,"0")+IFERROR(U109/J109,"0")+IFERROR(U114/J114,"0")+IFERROR(U119/J119,"0")+IFERROR(U120/J120,"0")+IFERROR(U121/J121,"0")+IFERROR(U122/J122,"0")+IFERROR(U127/J127,"0")+IFERROR(U132/J132,"0")+IFERROR(U133/J133,"0")+IFERROR(U138/J138,"0")+IFERROR(U144/J144,"0")+IFERROR(U148/J148,"0")+IFERROR(U152/J152,"0")+IFERROR(U153/J153,"0")+IFERROR(U154/J154,"0")+IFERROR(U155/J155,"0")+IFERROR(U159/J159,"0")+IFERROR(U160/J160,"0")+IFERROR(U161/J161,"0")+IFERROR(U162/J162,"0")+IFERROR(U163/J163,"0")+IFERROR(U164/J164,"0")+IFERROR(U165/J165,"0")+IFERROR(U166/J166,"0")+IFERROR(U167/J167,"0")+IFERROR(U168/J168,"0")+IFERROR(U173/J173,"0")+IFERROR(U178/J178,"0")+IFERROR(U179/J179,"0")+IFERROR(U180/J180,"0")+IFERROR(U181/J181,"0")+IFERROR(U185/J185,"0")+IFERROR(U186/J186,"0")+IFERROR(U192/J192,"0")+IFERROR(U193/J193,"0")+IFERROR(U198/J198,"0")+IFERROR(U203/J203,"0")+IFERROR(U209/J209,"0")+IFERROR(U214/J214,"0")+IFERROR(U215/J215,"0")+IFERROR(U216/J216,"0")+IFERROR(U217/J217,"0")+IFERROR(U222/J222,"0")+IFERROR(U227/J227,"0")+IFERROR(U228/J228,"0")+IFERROR(U234/J234,"0")+IFERROR(U240/J240,"0")+IFERROR(U245/J245,"0"),0)</f>
        <v>26</v>
      </c>
      <c r="V250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57/J57,"0")+IFERROR(V62/J62,"0")+IFERROR(V63/J63,"0")+IFERROR(V64/J64,"0")+IFERROR(V69/J69,"0")+IFERROR(V74/J74,"0")+IFERROR(V75/J75,"0")+IFERROR(V80/J80,"0")+IFERROR(V81/J81,"0")+IFERROR(V82/J82,"0")+IFERROR(V83/J83,"0")+IFERROR(V84/J84,"0")+IFERROR(V85/J85,"0")+IFERROR(V90/J90,"0")+IFERROR(V91/J91,"0")+IFERROR(V92/J92,"0")+IFERROR(V97/J97,"0")+IFERROR(V98/J98,"0")+IFERROR(V99/J99,"0")+IFERROR(V100/J100,"0")+IFERROR(V101/J101,"0")+IFERROR(V102/J102,"0")+IFERROR(V103/J103,"0")+IFERROR(V108/J108,"0")+IFERROR(V109/J109,"0")+IFERROR(V114/J114,"0")+IFERROR(V119/J119,"0")+IFERROR(V120/J120,"0")+IFERROR(V121/J121,"0")+IFERROR(V122/J122,"0")+IFERROR(V127/J127,"0")+IFERROR(V132/J132,"0")+IFERROR(V133/J133,"0")+IFERROR(V138/J138,"0")+IFERROR(V144/J144,"0")+IFERROR(V148/J148,"0")+IFERROR(V152/J152,"0")+IFERROR(V153/J153,"0")+IFERROR(V154/J154,"0")+IFERROR(V155/J155,"0")+IFERROR(V159/J159,"0")+IFERROR(V160/J160,"0")+IFERROR(V161/J161,"0")+IFERROR(V162/J162,"0")+IFERROR(V163/J163,"0")+IFERROR(V164/J164,"0")+IFERROR(V165/J165,"0")+IFERROR(V166/J166,"0")+IFERROR(V167/J167,"0")+IFERROR(V168/J168,"0")+IFERROR(V173/J173,"0")+IFERROR(V178/J178,"0")+IFERROR(V179/J179,"0")+IFERROR(V180/J180,"0")+IFERROR(V181/J181,"0")+IFERROR(V185/J185,"0")+IFERROR(V186/J186,"0")+IFERROR(V192/J192,"0")+IFERROR(V193/J193,"0")+IFERROR(V198/J198,"0")+IFERROR(V203/J203,"0")+IFERROR(V209/J209,"0")+IFERROR(V214/J214,"0")+IFERROR(V215/J215,"0")+IFERROR(V216/J216,"0")+IFERROR(V217/J217,"0")+IFERROR(V222/J222,"0")+IFERROR(V227/J227,"0")+IFERROR(V228/J228,"0")+IFERROR(V234/J234,"0")+IFERROR(V240/J240,"0")+IFERROR(V245/J245,"0"),0)</f>
        <v>26</v>
      </c>
      <c r="W250" s="38"/>
      <c r="X250" s="162"/>
      <c r="Y250" s="162"/>
    </row>
    <row r="251" spans="1:52" x14ac:dyDescent="0.2">
      <c r="A251" s="167"/>
      <c r="B251" s="167"/>
      <c r="C251" s="167"/>
      <c r="D251" s="167"/>
      <c r="E251" s="167"/>
      <c r="F251" s="167"/>
      <c r="G251" s="167"/>
      <c r="H251" s="167"/>
      <c r="I251" s="167"/>
      <c r="J251" s="167"/>
      <c r="K251" s="167"/>
      <c r="L251" s="178"/>
      <c r="M251" s="334" t="s">
        <v>302</v>
      </c>
      <c r="N251" s="169"/>
      <c r="O251" s="169"/>
      <c r="P251" s="169"/>
      <c r="Q251" s="169"/>
      <c r="R251" s="169"/>
      <c r="S251" s="170"/>
      <c r="T251" s="38" t="s">
        <v>65</v>
      </c>
      <c r="U251" s="161">
        <f>GrossWeightTotal+PalletQtyTotal*25</f>
        <v>11788.981999999998</v>
      </c>
      <c r="V251" s="161">
        <f>GrossWeightTotalR+PalletQtyTotalR*25</f>
        <v>11788.981999999998</v>
      </c>
      <c r="W251" s="38"/>
      <c r="X251" s="162"/>
      <c r="Y251" s="162"/>
    </row>
    <row r="252" spans="1:52" x14ac:dyDescent="0.2">
      <c r="A252" s="167"/>
      <c r="B252" s="167"/>
      <c r="C252" s="167"/>
      <c r="D252" s="167"/>
      <c r="E252" s="167"/>
      <c r="F252" s="167"/>
      <c r="G252" s="167"/>
      <c r="H252" s="167"/>
      <c r="I252" s="167"/>
      <c r="J252" s="167"/>
      <c r="K252" s="167"/>
      <c r="L252" s="178"/>
      <c r="M252" s="334" t="s">
        <v>303</v>
      </c>
      <c r="N252" s="169"/>
      <c r="O252" s="169"/>
      <c r="P252" s="169"/>
      <c r="Q252" s="169"/>
      <c r="R252" s="169"/>
      <c r="S252" s="170"/>
      <c r="T252" s="38" t="s">
        <v>301</v>
      </c>
      <c r="U252" s="161">
        <f>IFERROR(U23+U32+U40+U46+U58+U65+U70+U76+U86+U93+U104+U110+U115+U123+U128+U134+U139+U145+U149+U156+U169+U174+U182+U187+U194+U199+U204+U210+U218+U223+U229+U235+U241+U246,"0")</f>
        <v>2337</v>
      </c>
      <c r="V252" s="161">
        <f>IFERROR(V23+V32+V40+V46+V58+V65+V70+V76+V86+V93+V104+V110+V115+V123+V128+V134+V139+V145+V149+V156+V169+V174+V182+V187+V194+V199+V204+V210+V218+V223+V229+V235+V241+V246,"0")</f>
        <v>2337</v>
      </c>
      <c r="W252" s="38"/>
      <c r="X252" s="162"/>
      <c r="Y252" s="162"/>
    </row>
    <row r="253" spans="1:52" ht="14.25" customHeight="1" x14ac:dyDescent="0.2">
      <c r="A253" s="167"/>
      <c r="B253" s="167"/>
      <c r="C253" s="167"/>
      <c r="D253" s="167"/>
      <c r="E253" s="167"/>
      <c r="F253" s="167"/>
      <c r="G253" s="167"/>
      <c r="H253" s="167"/>
      <c r="I253" s="167"/>
      <c r="J253" s="167"/>
      <c r="K253" s="167"/>
      <c r="L253" s="178"/>
      <c r="M253" s="334" t="s">
        <v>304</v>
      </c>
      <c r="N253" s="169"/>
      <c r="O253" s="169"/>
      <c r="P253" s="169"/>
      <c r="Q253" s="169"/>
      <c r="R253" s="169"/>
      <c r="S253" s="170"/>
      <c r="T253" s="40" t="s">
        <v>305</v>
      </c>
      <c r="U253" s="38"/>
      <c r="V253" s="38"/>
      <c r="W253" s="38">
        <f>IFERROR(W23+W32+W40+W46+W58+W65+W70+W76+W86+W93+W104+W110+W115+W123+W128+W134+W139+W145+W149+W156+W169+W174+W182+W187+W194+W199+W204+W210+W218+W223+W229+W235+W241+W246,"0")</f>
        <v>32.735900000000001</v>
      </c>
      <c r="X253" s="162"/>
      <c r="Y253" s="162"/>
    </row>
    <row r="254" spans="1:52" ht="13.5" customHeight="1" thickBot="1" x14ac:dyDescent="0.25"/>
    <row r="255" spans="1:52" ht="27" customHeight="1" thickTop="1" thickBot="1" x14ac:dyDescent="0.25">
      <c r="A255" s="41" t="s">
        <v>306</v>
      </c>
      <c r="B255" s="153" t="s">
        <v>58</v>
      </c>
      <c r="C255" s="336" t="s">
        <v>66</v>
      </c>
      <c r="D255" s="337"/>
      <c r="E255" s="337"/>
      <c r="F255" s="337"/>
      <c r="G255" s="337"/>
      <c r="H255" s="337"/>
      <c r="I255" s="337"/>
      <c r="J255" s="337"/>
      <c r="K255" s="337"/>
      <c r="L255" s="337"/>
      <c r="M255" s="337"/>
      <c r="N255" s="337"/>
      <c r="O255" s="337"/>
      <c r="P255" s="337"/>
      <c r="Q255" s="337"/>
      <c r="R255" s="338"/>
      <c r="S255" s="336" t="s">
        <v>197</v>
      </c>
      <c r="T255" s="337"/>
      <c r="U255" s="338"/>
      <c r="V255" s="336" t="s">
        <v>250</v>
      </c>
      <c r="W255" s="337"/>
      <c r="X255" s="338"/>
      <c r="Y255" s="336" t="s">
        <v>265</v>
      </c>
      <c r="Z255" s="337"/>
      <c r="AA255" s="337"/>
      <c r="AB255" s="338"/>
      <c r="AC255" s="153" t="s">
        <v>287</v>
      </c>
      <c r="AD255" s="336" t="s">
        <v>291</v>
      </c>
      <c r="AE255" s="338"/>
    </row>
    <row r="256" spans="1:52" ht="14.25" customHeight="1" thickTop="1" x14ac:dyDescent="0.2">
      <c r="A256" s="339" t="s">
        <v>307</v>
      </c>
      <c r="B256" s="336" t="s">
        <v>58</v>
      </c>
      <c r="C256" s="336" t="s">
        <v>67</v>
      </c>
      <c r="D256" s="336" t="s">
        <v>78</v>
      </c>
      <c r="E256" s="336" t="s">
        <v>88</v>
      </c>
      <c r="F256" s="336" t="s">
        <v>94</v>
      </c>
      <c r="G256" s="336" t="s">
        <v>112</v>
      </c>
      <c r="H256" s="336" t="s">
        <v>120</v>
      </c>
      <c r="I256" s="336" t="s">
        <v>124</v>
      </c>
      <c r="J256" s="336" t="s">
        <v>130</v>
      </c>
      <c r="K256" s="336" t="s">
        <v>143</v>
      </c>
      <c r="L256" s="336" t="s">
        <v>150</v>
      </c>
      <c r="M256" s="336" t="s">
        <v>166</v>
      </c>
      <c r="N256" s="336" t="s">
        <v>171</v>
      </c>
      <c r="O256" s="336" t="s">
        <v>174</v>
      </c>
      <c r="P256" s="336" t="s">
        <v>185</v>
      </c>
      <c r="Q256" s="336" t="s">
        <v>188</v>
      </c>
      <c r="R256" s="336" t="s">
        <v>194</v>
      </c>
      <c r="S256" s="336" t="s">
        <v>198</v>
      </c>
      <c r="T256" s="336" t="s">
        <v>233</v>
      </c>
      <c r="U256" s="336" t="s">
        <v>236</v>
      </c>
      <c r="V256" s="336" t="s">
        <v>251</v>
      </c>
      <c r="W256" s="336" t="s">
        <v>256</v>
      </c>
      <c r="X256" s="336" t="s">
        <v>250</v>
      </c>
      <c r="Y256" s="336" t="s">
        <v>266</v>
      </c>
      <c r="Z256" s="336" t="s">
        <v>269</v>
      </c>
      <c r="AA256" s="336" t="s">
        <v>278</v>
      </c>
      <c r="AB256" s="336" t="s">
        <v>282</v>
      </c>
      <c r="AC256" s="336" t="s">
        <v>288</v>
      </c>
      <c r="AD256" s="336" t="s">
        <v>292</v>
      </c>
      <c r="AE256" s="336" t="s">
        <v>295</v>
      </c>
    </row>
    <row r="257" spans="1:31" ht="13.5" customHeight="1" thickBot="1" x14ac:dyDescent="0.25">
      <c r="A257" s="340"/>
      <c r="B257" s="341"/>
      <c r="C257" s="341"/>
      <c r="D257" s="341"/>
      <c r="E257" s="341"/>
      <c r="F257" s="341"/>
      <c r="G257" s="341"/>
      <c r="H257" s="341"/>
      <c r="I257" s="341"/>
      <c r="J257" s="341"/>
      <c r="K257" s="341"/>
      <c r="L257" s="341"/>
      <c r="M257" s="341"/>
      <c r="N257" s="341"/>
      <c r="O257" s="341"/>
      <c r="P257" s="341"/>
      <c r="Q257" s="341"/>
      <c r="R257" s="341"/>
      <c r="S257" s="341"/>
      <c r="T257" s="341"/>
      <c r="U257" s="341"/>
      <c r="V257" s="341"/>
      <c r="W257" s="341"/>
      <c r="X257" s="341"/>
      <c r="Y257" s="341"/>
      <c r="Z257" s="341"/>
      <c r="AA257" s="341"/>
      <c r="AB257" s="341"/>
      <c r="AC257" s="341"/>
      <c r="AD257" s="341"/>
      <c r="AE257" s="341"/>
    </row>
    <row r="258" spans="1:31" ht="18" customHeight="1" thickTop="1" thickBot="1" x14ac:dyDescent="0.25">
      <c r="A258" s="41" t="s">
        <v>308</v>
      </c>
      <c r="B258" s="47">
        <f>IFERROR(U22*H22,"0")</f>
        <v>0</v>
      </c>
      <c r="C258" s="47">
        <f>IFERROR(U28*H28,"0")+IFERROR(U29*H29,"0")+IFERROR(U30*H30,"0")+IFERROR(U31*H31,"0")</f>
        <v>225</v>
      </c>
      <c r="D258" s="47">
        <f>IFERROR(U36*H36,"0")+IFERROR(U37*H37,"0")+IFERROR(U38*H38,"0")+IFERROR(U39*H39,"0")</f>
        <v>120</v>
      </c>
      <c r="E258" s="47">
        <f>IFERROR(U44*H44,"0")+IFERROR(U45*H45,"0")</f>
        <v>48</v>
      </c>
      <c r="F258" s="47">
        <f>IFERROR(U50*H50,"0")+IFERROR(U51*H51,"0")+IFERROR(U52*H52,"0")+IFERROR(U53*H53,"0")+IFERROR(U54*H54,"0")+IFERROR(U55*H55,"0")+IFERROR(U56*H56,"0")+IFERROR(U57*H57,"0")</f>
        <v>713.6</v>
      </c>
      <c r="G258" s="47">
        <f>IFERROR(U62*H62,"0")+IFERROR(U63*H63,"0")+IFERROR(U64*H64,"0")</f>
        <v>700</v>
      </c>
      <c r="H258" s="47">
        <f>IFERROR(U69*H69,"0")</f>
        <v>0</v>
      </c>
      <c r="I258" s="47">
        <f>IFERROR(U74*H74,"0")+IFERROR(U75*H75,"0")</f>
        <v>36</v>
      </c>
      <c r="J258" s="47">
        <f>IFERROR(U80*H80,"0")+IFERROR(U81*H81,"0")+IFERROR(U82*H82,"0")+IFERROR(U83*H83,"0")+IFERROR(U84*H84,"0")+IFERROR(U85*H85,"0")</f>
        <v>588</v>
      </c>
      <c r="K258" s="47">
        <f>IFERROR(U90*H90,"0")+IFERROR(U91*H91,"0")+IFERROR(U92*H92,"0")</f>
        <v>43.2</v>
      </c>
      <c r="L258" s="47">
        <f>IFERROR(U97*H97,"0")+IFERROR(U98*H98,"0")+IFERROR(U99*H99,"0")+IFERROR(U100*H100,"0")+IFERROR(U101*H101,"0")+IFERROR(U102*H102,"0")+IFERROR(U103*H103,"0")</f>
        <v>2710.4</v>
      </c>
      <c r="M258" s="47">
        <f>IFERROR(U108*H108,"0")+IFERROR(U109*H109,"0")</f>
        <v>900</v>
      </c>
      <c r="N258" s="47">
        <f>IFERROR(U114*H114,"0")</f>
        <v>180</v>
      </c>
      <c r="O258" s="47">
        <f>IFERROR(U119*H119,"0")+IFERROR(U120*H120,"0")+IFERROR(U121*H121,"0")+IFERROR(U122*H122,"0")</f>
        <v>210</v>
      </c>
      <c r="P258" s="47">
        <f>IFERROR(U127*H127,"0")</f>
        <v>0</v>
      </c>
      <c r="Q258" s="47">
        <f>IFERROR(U132*H132,"0")+IFERROR(U133*H133,"0")</f>
        <v>0</v>
      </c>
      <c r="R258" s="47">
        <f>IFERROR(U138*H138,"0")</f>
        <v>0</v>
      </c>
      <c r="S258" s="47">
        <f>IFERROR(U144*H144,"0")+IFERROR(U148*H148,"0")+IFERROR(U152*H152,"0")+IFERROR(U153*H153,"0")+IFERROR(U154*H154,"0")+IFERROR(U155*H155,"0")+IFERROR(U159*H159,"0")+IFERROR(U160*H160,"0")+IFERROR(U161*H161,"0")+IFERROR(U162*H162,"0")+IFERROR(U163*H163,"0")+IFERROR(U164*H164,"0")+IFERROR(U165*H165,"0")+IFERROR(U166*H166,"0")+IFERROR(U167*H167,"0")+IFERROR(U168*H168,"0")</f>
        <v>1158.8800000000001</v>
      </c>
      <c r="T258" s="47">
        <f>IFERROR(U173*H173,"0")</f>
        <v>0</v>
      </c>
      <c r="U258" s="47">
        <f>IFERROR(U178*H178,"0")+IFERROR(U179*H179,"0")+IFERROR(U180*H180,"0")+IFERROR(U181*H181,"0")+IFERROR(U185*H185,"0")+IFERROR(U186*H186,"0")</f>
        <v>400</v>
      </c>
      <c r="V258" s="47">
        <f>IFERROR(U192*H192,"0")+IFERROR(U193*H193,"0")</f>
        <v>420</v>
      </c>
      <c r="W258" s="47">
        <f>IFERROR(U198*H198,"0")</f>
        <v>0</v>
      </c>
      <c r="X258" s="47">
        <f>IFERROR(U203*H203,"0")</f>
        <v>0</v>
      </c>
      <c r="Y258" s="47">
        <f>IFERROR(U209*H209,"0")</f>
        <v>672</v>
      </c>
      <c r="Z258" s="47">
        <f>IFERROR(U214*H214,"0")+IFERROR(U215*H215,"0")+IFERROR(U216*H216,"0")+IFERROR(U217*H217,"0")</f>
        <v>360</v>
      </c>
      <c r="AA258" s="47">
        <f>IFERROR(U222*H222,"0")</f>
        <v>0</v>
      </c>
      <c r="AB258" s="47">
        <f>IFERROR(U227*H227,"0")+IFERROR(U228*H228,"0")</f>
        <v>360</v>
      </c>
      <c r="AC258" s="47">
        <f>IFERROR(U234*H234,"0")</f>
        <v>0</v>
      </c>
      <c r="AD258" s="47">
        <f>IFERROR(U240*H240,"0")</f>
        <v>400</v>
      </c>
      <c r="AE258" s="47">
        <f>IFERROR(U245*H245,"0")</f>
        <v>0</v>
      </c>
    </row>
    <row r="259" spans="1:31" ht="13.5" customHeight="1" thickTop="1" x14ac:dyDescent="0.2">
      <c r="C259" s="1"/>
    </row>
    <row r="260" spans="1:31" ht="19.5" customHeight="1" x14ac:dyDescent="0.2">
      <c r="A260" s="59" t="s">
        <v>309</v>
      </c>
      <c r="B260" s="59" t="s">
        <v>310</v>
      </c>
      <c r="C260" s="59" t="s">
        <v>311</v>
      </c>
    </row>
    <row r="261" spans="1:31" x14ac:dyDescent="0.2">
      <c r="A261" s="60">
        <f>SUMPRODUCT(--(AZ:AZ="ЗПФ"),--(T:T="кор"),H:H,V:V)+SUMPRODUCT(--(AZ:AZ="ЗПФ"),--(T:T="кг"),V:V)</f>
        <v>6436</v>
      </c>
      <c r="B261" s="61">
        <f>SUMPRODUCT(--(AZ:AZ="ПГП"),--(T:T="кор"),H:H,V:V)+SUMPRODUCT(--(AZ:AZ="ПГП"),--(T:T="кг"),V:V)</f>
        <v>3809.08</v>
      </c>
      <c r="C261" s="61">
        <f>SUMPRODUCT(--(AZ:AZ="КИЗ"),--(T:T="кор"),H:H,V:V)+SUMPRODUCT(--(AZ:AZ="КИЗ"),--(T:T="кг"),V:V)</f>
        <v>0</v>
      </c>
    </row>
  </sheetData>
  <sheetProtection algorithmName="SHA-512" hashValue="kv54LsRl/qNeKgU8pFYiPVDar6w/bU1STLlw1n/rHWIBV9bxnc0uZX6k7KcX9AAQUx6ZdN5XZJia8ayfdPaJVQ==" saltValue="MVC4+4vTbj0/ESukzPJWe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60">
    <mergeCell ref="AC256:AC257"/>
    <mergeCell ref="AD256:AD257"/>
    <mergeCell ref="AE256:AE257"/>
    <mergeCell ref="T256:T257"/>
    <mergeCell ref="U256:U257"/>
    <mergeCell ref="V256:V257"/>
    <mergeCell ref="W256:W257"/>
    <mergeCell ref="X256:X257"/>
    <mergeCell ref="Y256:Y257"/>
    <mergeCell ref="Z256:Z257"/>
    <mergeCell ref="AA256:AA257"/>
    <mergeCell ref="AB256:AB257"/>
    <mergeCell ref="C255:R255"/>
    <mergeCell ref="S255:U255"/>
    <mergeCell ref="V255:X255"/>
    <mergeCell ref="Y255:AB255"/>
    <mergeCell ref="AD255:AE255"/>
    <mergeCell ref="A256:A257"/>
    <mergeCell ref="B256:B257"/>
    <mergeCell ref="C256:C257"/>
    <mergeCell ref="D256:D257"/>
    <mergeCell ref="E256:E257"/>
    <mergeCell ref="F256:F257"/>
    <mergeCell ref="G256:G257"/>
    <mergeCell ref="H256:H257"/>
    <mergeCell ref="I256:I257"/>
    <mergeCell ref="J256:J257"/>
    <mergeCell ref="K256:K257"/>
    <mergeCell ref="L256:L257"/>
    <mergeCell ref="M256:M257"/>
    <mergeCell ref="N256:N257"/>
    <mergeCell ref="O256:O257"/>
    <mergeCell ref="P256:P257"/>
    <mergeCell ref="Q256:Q257"/>
    <mergeCell ref="R256:R257"/>
    <mergeCell ref="S256:S257"/>
    <mergeCell ref="A243:W243"/>
    <mergeCell ref="A244:W244"/>
    <mergeCell ref="D245:E245"/>
    <mergeCell ref="M245:Q245"/>
    <mergeCell ref="M246:S246"/>
    <mergeCell ref="A246:L247"/>
    <mergeCell ref="M247:S247"/>
    <mergeCell ref="M248:S248"/>
    <mergeCell ref="A248:L253"/>
    <mergeCell ref="M249:S249"/>
    <mergeCell ref="M250:S250"/>
    <mergeCell ref="M251:S251"/>
    <mergeCell ref="M252:S252"/>
    <mergeCell ref="M253:S253"/>
    <mergeCell ref="M235:S235"/>
    <mergeCell ref="A235:L236"/>
    <mergeCell ref="M236:S236"/>
    <mergeCell ref="A237:W237"/>
    <mergeCell ref="A238:W238"/>
    <mergeCell ref="A239:W239"/>
    <mergeCell ref="D240:E240"/>
    <mergeCell ref="M240:Q240"/>
    <mergeCell ref="M241:S241"/>
    <mergeCell ref="A241:L242"/>
    <mergeCell ref="M242:S242"/>
    <mergeCell ref="D228:E228"/>
    <mergeCell ref="M228:Q228"/>
    <mergeCell ref="M229:S229"/>
    <mergeCell ref="A229:L230"/>
    <mergeCell ref="M230:S230"/>
    <mergeCell ref="A231:W231"/>
    <mergeCell ref="A232:W232"/>
    <mergeCell ref="A233:W233"/>
    <mergeCell ref="D234:E234"/>
    <mergeCell ref="M234:Q234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16:E216"/>
    <mergeCell ref="M216:Q216"/>
    <mergeCell ref="D217:E217"/>
    <mergeCell ref="M217:Q217"/>
    <mergeCell ref="M218:S218"/>
    <mergeCell ref="A218:L219"/>
    <mergeCell ref="M219:S219"/>
    <mergeCell ref="A220:W220"/>
    <mergeCell ref="A221:W221"/>
    <mergeCell ref="M210:S210"/>
    <mergeCell ref="A210:L211"/>
    <mergeCell ref="M211:S211"/>
    <mergeCell ref="A212:W212"/>
    <mergeCell ref="A213:W213"/>
    <mergeCell ref="D214:E214"/>
    <mergeCell ref="M214:Q214"/>
    <mergeCell ref="D215:E215"/>
    <mergeCell ref="M215:Q215"/>
    <mergeCell ref="D203:E203"/>
    <mergeCell ref="M203:Q203"/>
    <mergeCell ref="M204:S204"/>
    <mergeCell ref="A204:L205"/>
    <mergeCell ref="M205:S205"/>
    <mergeCell ref="A206:W206"/>
    <mergeCell ref="A207:W207"/>
    <mergeCell ref="A208:W208"/>
    <mergeCell ref="D209:E209"/>
    <mergeCell ref="M209:Q209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190:W190"/>
    <mergeCell ref="A191:W191"/>
    <mergeCell ref="D192:E192"/>
    <mergeCell ref="M192:Q192"/>
    <mergeCell ref="D193:E193"/>
    <mergeCell ref="M193:Q193"/>
    <mergeCell ref="M194:S194"/>
    <mergeCell ref="A194:L195"/>
    <mergeCell ref="M195:S195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D173:E173"/>
    <mergeCell ref="M173:Q173"/>
    <mergeCell ref="M174:S174"/>
    <mergeCell ref="A174:L175"/>
    <mergeCell ref="M175:S175"/>
    <mergeCell ref="A176:W176"/>
    <mergeCell ref="A177:W177"/>
    <mergeCell ref="D178:E178"/>
    <mergeCell ref="M178:Q178"/>
    <mergeCell ref="D167:E167"/>
    <mergeCell ref="M167:Q167"/>
    <mergeCell ref="D168:E168"/>
    <mergeCell ref="M168:Q168"/>
    <mergeCell ref="M169:S169"/>
    <mergeCell ref="A169:L170"/>
    <mergeCell ref="M170:S170"/>
    <mergeCell ref="A171:W171"/>
    <mergeCell ref="A172:W172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M156:S156"/>
    <mergeCell ref="A156:L157"/>
    <mergeCell ref="M157:S157"/>
    <mergeCell ref="A158:W158"/>
    <mergeCell ref="D159:E159"/>
    <mergeCell ref="M159:Q159"/>
    <mergeCell ref="D160:E160"/>
    <mergeCell ref="M160:Q160"/>
    <mergeCell ref="D161:E161"/>
    <mergeCell ref="M161:Q161"/>
    <mergeCell ref="A151:W151"/>
    <mergeCell ref="D152:E152"/>
    <mergeCell ref="M152:Q152"/>
    <mergeCell ref="D153:E153"/>
    <mergeCell ref="M153:Q153"/>
    <mergeCell ref="D154:E154"/>
    <mergeCell ref="M154:Q154"/>
    <mergeCell ref="D155:E155"/>
    <mergeCell ref="M155:Q155"/>
    <mergeCell ref="M145:S145"/>
    <mergeCell ref="A145:L146"/>
    <mergeCell ref="M146:S146"/>
    <mergeCell ref="A147:W147"/>
    <mergeCell ref="D148:E148"/>
    <mergeCell ref="M148:Q148"/>
    <mergeCell ref="M149:S149"/>
    <mergeCell ref="A149:L150"/>
    <mergeCell ref="M150:S150"/>
    <mergeCell ref="D138:E138"/>
    <mergeCell ref="M138:Q138"/>
    <mergeCell ref="M139:S139"/>
    <mergeCell ref="A139:L140"/>
    <mergeCell ref="M140:S140"/>
    <mergeCell ref="A141:W141"/>
    <mergeCell ref="A142:W142"/>
    <mergeCell ref="A143:W143"/>
    <mergeCell ref="D144:E144"/>
    <mergeCell ref="M144:Q144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A125:W125"/>
    <mergeCell ref="A126:W126"/>
    <mergeCell ref="D127:E127"/>
    <mergeCell ref="M127:Q127"/>
    <mergeCell ref="M128:S128"/>
    <mergeCell ref="A128:L129"/>
    <mergeCell ref="M129:S129"/>
    <mergeCell ref="A130:W130"/>
    <mergeCell ref="A131:W131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A113:W113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91:E91"/>
    <mergeCell ref="M91:Q91"/>
    <mergeCell ref="D92:E92"/>
    <mergeCell ref="M92:Q92"/>
    <mergeCell ref="M93:S93"/>
    <mergeCell ref="A93:L94"/>
    <mergeCell ref="M94:S94"/>
    <mergeCell ref="A95:W95"/>
    <mergeCell ref="A96:W96"/>
    <mergeCell ref="D85:E85"/>
    <mergeCell ref="M85:Q85"/>
    <mergeCell ref="M86:S86"/>
    <mergeCell ref="A86:L87"/>
    <mergeCell ref="M87:S87"/>
    <mergeCell ref="A88:W88"/>
    <mergeCell ref="A89:W89"/>
    <mergeCell ref="D90:E90"/>
    <mergeCell ref="M90:Q90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M76:S76"/>
    <mergeCell ref="A76:L77"/>
    <mergeCell ref="M77:S77"/>
    <mergeCell ref="A78:W78"/>
    <mergeCell ref="A79:W79"/>
    <mergeCell ref="A67:W67"/>
    <mergeCell ref="A68:W68"/>
    <mergeCell ref="D69:E69"/>
    <mergeCell ref="M69:Q69"/>
    <mergeCell ref="M70:S70"/>
    <mergeCell ref="A70:L71"/>
    <mergeCell ref="M71:S71"/>
    <mergeCell ref="A72:W72"/>
    <mergeCell ref="A73:W73"/>
    <mergeCell ref="A60:W60"/>
    <mergeCell ref="A61:W61"/>
    <mergeCell ref="D62:E62"/>
    <mergeCell ref="M62:Q62"/>
    <mergeCell ref="D63:E63"/>
    <mergeCell ref="M63:Q63"/>
    <mergeCell ref="D64:E64"/>
    <mergeCell ref="M64:Q64"/>
    <mergeCell ref="M65:S65"/>
    <mergeCell ref="A65:L66"/>
    <mergeCell ref="M66:S66"/>
    <mergeCell ref="D55:E55"/>
    <mergeCell ref="M55:Q55"/>
    <mergeCell ref="D56:E56"/>
    <mergeCell ref="M56:Q56"/>
    <mergeCell ref="D57:E57"/>
    <mergeCell ref="M57:Q57"/>
    <mergeCell ref="M58:S58"/>
    <mergeCell ref="A58:L59"/>
    <mergeCell ref="M59:S5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312</v>
      </c>
      <c r="H1" s="53"/>
    </row>
    <row r="3" spans="2:8" x14ac:dyDescent="0.2">
      <c r="B3" s="48" t="s">
        <v>313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314</v>
      </c>
      <c r="D6" s="48" t="s">
        <v>315</v>
      </c>
      <c r="E6" s="48"/>
    </row>
    <row r="8" spans="2:8" x14ac:dyDescent="0.2">
      <c r="B8" s="48" t="s">
        <v>18</v>
      </c>
      <c r="C8" s="48" t="s">
        <v>314</v>
      </c>
      <c r="D8" s="48"/>
      <c r="E8" s="48"/>
    </row>
    <row r="10" spans="2:8" x14ac:dyDescent="0.2">
      <c r="B10" s="48" t="s">
        <v>316</v>
      </c>
      <c r="C10" s="48"/>
      <c r="D10" s="48"/>
      <c r="E10" s="48"/>
    </row>
    <row r="11" spans="2:8" x14ac:dyDescent="0.2">
      <c r="B11" s="48" t="s">
        <v>317</v>
      </c>
      <c r="C11" s="48"/>
      <c r="D11" s="48"/>
      <c r="E11" s="48"/>
    </row>
    <row r="12" spans="2:8" x14ac:dyDescent="0.2">
      <c r="B12" s="48" t="s">
        <v>318</v>
      </c>
      <c r="C12" s="48"/>
      <c r="D12" s="48"/>
      <c r="E12" s="48"/>
    </row>
    <row r="13" spans="2:8" x14ac:dyDescent="0.2">
      <c r="B13" s="48" t="s">
        <v>319</v>
      </c>
      <c r="C13" s="48"/>
      <c r="D13" s="48"/>
      <c r="E13" s="48"/>
    </row>
    <row r="14" spans="2:8" x14ac:dyDescent="0.2">
      <c r="B14" s="48" t="s">
        <v>320</v>
      </c>
      <c r="C14" s="48"/>
      <c r="D14" s="48"/>
      <c r="E14" s="48"/>
    </row>
    <row r="15" spans="2:8" x14ac:dyDescent="0.2">
      <c r="B15" s="48" t="s">
        <v>321</v>
      </c>
      <c r="C15" s="48"/>
      <c r="D15" s="48"/>
      <c r="E15" s="48"/>
    </row>
    <row r="16" spans="2:8" x14ac:dyDescent="0.2">
      <c r="B16" s="48" t="s">
        <v>322</v>
      </c>
      <c r="C16" s="48"/>
      <c r="D16" s="48"/>
      <c r="E16" s="48"/>
    </row>
    <row r="17" spans="2:5" x14ac:dyDescent="0.2">
      <c r="B17" s="48" t="s">
        <v>323</v>
      </c>
      <c r="C17" s="48"/>
      <c r="D17" s="48"/>
      <c r="E17" s="48"/>
    </row>
    <row r="18" spans="2:5" x14ac:dyDescent="0.2">
      <c r="B18" s="48" t="s">
        <v>324</v>
      </c>
      <c r="C18" s="48"/>
      <c r="D18" s="48"/>
      <c r="E18" s="48"/>
    </row>
    <row r="19" spans="2:5" x14ac:dyDescent="0.2">
      <c r="B19" s="48" t="s">
        <v>325</v>
      </c>
      <c r="C19" s="48"/>
      <c r="D19" s="48"/>
      <c r="E19" s="48"/>
    </row>
    <row r="20" spans="2:5" x14ac:dyDescent="0.2">
      <c r="B20" s="48" t="s">
        <v>326</v>
      </c>
      <c r="C20" s="48"/>
      <c r="D20" s="48"/>
      <c r="E20" s="48"/>
    </row>
  </sheetData>
  <sheetProtection algorithmName="SHA-512" hashValue="qfVksXy5K6Wj01M4ycv567p8hdm/F6js4Cn8uFjDaTEqAFNQ+/XeRuyruh6238XWNdzmqngUZ96DxoDfM29zbw==" saltValue="2ORINXNVE3F4k90yHW/Y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401</vt:i4>
      </vt:variant>
    </vt:vector>
  </HeadingPairs>
  <TitlesOfParts>
    <vt:vector size="4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2023-09-29T07:30:08Z</dcterms:modified>
</cp:coreProperties>
</file>