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05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V461" i="1" s="1"/>
  <c r="M460" i="1"/>
  <c r="U458" i="1"/>
  <c r="U457" i="1"/>
  <c r="V456" i="1"/>
  <c r="M456" i="1"/>
  <c r="U453" i="1"/>
  <c r="U452" i="1"/>
  <c r="V451" i="1"/>
  <c r="W451" i="1" s="1"/>
  <c r="M451" i="1"/>
  <c r="V450" i="1"/>
  <c r="V452" i="1" s="1"/>
  <c r="M450" i="1"/>
  <c r="U448" i="1"/>
  <c r="U447" i="1"/>
  <c r="V446" i="1"/>
  <c r="V448" i="1" s="1"/>
  <c r="M446" i="1"/>
  <c r="U444" i="1"/>
  <c r="U443" i="1"/>
  <c r="V442" i="1"/>
  <c r="W442" i="1" s="1"/>
  <c r="M442" i="1"/>
  <c r="V441" i="1"/>
  <c r="M441" i="1"/>
  <c r="U439" i="1"/>
  <c r="U438" i="1"/>
  <c r="V437" i="1"/>
  <c r="M437" i="1"/>
  <c r="V436" i="1"/>
  <c r="W436" i="1" s="1"/>
  <c r="M436" i="1"/>
  <c r="U432" i="1"/>
  <c r="U431" i="1"/>
  <c r="V430" i="1"/>
  <c r="W430" i="1" s="1"/>
  <c r="M430" i="1"/>
  <c r="V429" i="1"/>
  <c r="V431" i="1" s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V421" i="1"/>
  <c r="W421" i="1" s="1"/>
  <c r="M421" i="1"/>
  <c r="V420" i="1"/>
  <c r="M420" i="1"/>
  <c r="U418" i="1"/>
  <c r="U417" i="1"/>
  <c r="V416" i="1"/>
  <c r="W416" i="1" s="1"/>
  <c r="M416" i="1"/>
  <c r="V415" i="1"/>
  <c r="W415" i="1" s="1"/>
  <c r="W417" i="1" s="1"/>
  <c r="M415" i="1"/>
  <c r="U413" i="1"/>
  <c r="U412" i="1"/>
  <c r="V411" i="1"/>
  <c r="W411" i="1" s="1"/>
  <c r="M411" i="1"/>
  <c r="V410" i="1"/>
  <c r="W410" i="1" s="1"/>
  <c r="M410" i="1"/>
  <c r="W409" i="1"/>
  <c r="V409" i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U399" i="1"/>
  <c r="U398" i="1"/>
  <c r="V397" i="1"/>
  <c r="V399" i="1" s="1"/>
  <c r="M397" i="1"/>
  <c r="U395" i="1"/>
  <c r="U394" i="1"/>
  <c r="V393" i="1"/>
  <c r="V395" i="1" s="1"/>
  <c r="M393" i="1"/>
  <c r="U391" i="1"/>
  <c r="U390" i="1"/>
  <c r="W389" i="1"/>
  <c r="V389" i="1"/>
  <c r="M389" i="1"/>
  <c r="V388" i="1"/>
  <c r="W388" i="1" s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M383" i="1"/>
  <c r="U381" i="1"/>
  <c r="U380" i="1"/>
  <c r="V379" i="1"/>
  <c r="M379" i="1"/>
  <c r="W378" i="1"/>
  <c r="V378" i="1"/>
  <c r="M378" i="1"/>
  <c r="U375" i="1"/>
  <c r="V374" i="1"/>
  <c r="U374" i="1"/>
  <c r="W373" i="1"/>
  <c r="W374" i="1" s="1"/>
  <c r="V373" i="1"/>
  <c r="V375" i="1" s="1"/>
  <c r="U371" i="1"/>
  <c r="U370" i="1"/>
  <c r="V369" i="1"/>
  <c r="W369" i="1" s="1"/>
  <c r="M369" i="1"/>
  <c r="W368" i="1"/>
  <c r="V368" i="1"/>
  <c r="M368" i="1"/>
  <c r="V367" i="1"/>
  <c r="M367" i="1"/>
  <c r="U365" i="1"/>
  <c r="U364" i="1"/>
  <c r="V363" i="1"/>
  <c r="M363" i="1"/>
  <c r="U361" i="1"/>
  <c r="U360" i="1"/>
  <c r="V359" i="1"/>
  <c r="W359" i="1" s="1"/>
  <c r="M359" i="1"/>
  <c r="V358" i="1"/>
  <c r="W358" i="1" s="1"/>
  <c r="M358" i="1"/>
  <c r="V357" i="1"/>
  <c r="W357" i="1" s="1"/>
  <c r="M357" i="1"/>
  <c r="V356" i="1"/>
  <c r="W356" i="1" s="1"/>
  <c r="M356" i="1"/>
  <c r="U354" i="1"/>
  <c r="U353" i="1"/>
  <c r="V352" i="1"/>
  <c r="W352" i="1" s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M340" i="1"/>
  <c r="U338" i="1"/>
  <c r="U337" i="1"/>
  <c r="V336" i="1"/>
  <c r="W336" i="1" s="1"/>
  <c r="M336" i="1"/>
  <c r="V335" i="1"/>
  <c r="W335" i="1" s="1"/>
  <c r="W337" i="1" s="1"/>
  <c r="M335" i="1"/>
  <c r="U331" i="1"/>
  <c r="U330" i="1"/>
  <c r="V329" i="1"/>
  <c r="V331" i="1" s="1"/>
  <c r="M329" i="1"/>
  <c r="U327" i="1"/>
  <c r="U326" i="1"/>
  <c r="W325" i="1"/>
  <c r="V325" i="1"/>
  <c r="M325" i="1"/>
  <c r="V324" i="1"/>
  <c r="W324" i="1" s="1"/>
  <c r="M324" i="1"/>
  <c r="V323" i="1"/>
  <c r="W323" i="1" s="1"/>
  <c r="M323" i="1"/>
  <c r="V322" i="1"/>
  <c r="M322" i="1"/>
  <c r="U320" i="1"/>
  <c r="U319" i="1"/>
  <c r="V318" i="1"/>
  <c r="W318" i="1" s="1"/>
  <c r="M318" i="1"/>
  <c r="V317" i="1"/>
  <c r="W317" i="1" s="1"/>
  <c r="W319" i="1" s="1"/>
  <c r="M317" i="1"/>
  <c r="U315" i="1"/>
  <c r="U314" i="1"/>
  <c r="V313" i="1"/>
  <c r="W313" i="1" s="1"/>
  <c r="M313" i="1"/>
  <c r="V312" i="1"/>
  <c r="W312" i="1" s="1"/>
  <c r="M312" i="1"/>
  <c r="V311" i="1"/>
  <c r="W311" i="1" s="1"/>
  <c r="M311" i="1"/>
  <c r="W310" i="1"/>
  <c r="V310" i="1"/>
  <c r="M310" i="1"/>
  <c r="U307" i="1"/>
  <c r="V306" i="1"/>
  <c r="U306" i="1"/>
  <c r="W305" i="1"/>
  <c r="W306" i="1" s="1"/>
  <c r="V305" i="1"/>
  <c r="V307" i="1" s="1"/>
  <c r="M305" i="1"/>
  <c r="U303" i="1"/>
  <c r="V302" i="1"/>
  <c r="U302" i="1"/>
  <c r="W301" i="1"/>
  <c r="W302" i="1" s="1"/>
  <c r="V301" i="1"/>
  <c r="V303" i="1" s="1"/>
  <c r="M301" i="1"/>
  <c r="U299" i="1"/>
  <c r="U298" i="1"/>
  <c r="V297" i="1"/>
  <c r="W297" i="1" s="1"/>
  <c r="M297" i="1"/>
  <c r="V296" i="1"/>
  <c r="M296" i="1"/>
  <c r="U294" i="1"/>
  <c r="U293" i="1"/>
  <c r="V292" i="1"/>
  <c r="W292" i="1" s="1"/>
  <c r="M292" i="1"/>
  <c r="V291" i="1"/>
  <c r="W291" i="1" s="1"/>
  <c r="M291" i="1"/>
  <c r="V290" i="1"/>
  <c r="W290" i="1" s="1"/>
  <c r="V289" i="1"/>
  <c r="W289" i="1" s="1"/>
  <c r="M289" i="1"/>
  <c r="V288" i="1"/>
  <c r="W288" i="1" s="1"/>
  <c r="M288" i="1"/>
  <c r="V287" i="1"/>
  <c r="W287" i="1" s="1"/>
  <c r="M287" i="1"/>
  <c r="V286" i="1"/>
  <c r="W286" i="1" s="1"/>
  <c r="M286" i="1"/>
  <c r="V285" i="1"/>
  <c r="M285" i="1"/>
  <c r="U281" i="1"/>
  <c r="U280" i="1"/>
  <c r="V279" i="1"/>
  <c r="M279" i="1"/>
  <c r="U277" i="1"/>
  <c r="U276" i="1"/>
  <c r="V275" i="1"/>
  <c r="M275" i="1"/>
  <c r="U273" i="1"/>
  <c r="U272" i="1"/>
  <c r="V271" i="1"/>
  <c r="W271" i="1" s="1"/>
  <c r="M271" i="1"/>
  <c r="W270" i="1"/>
  <c r="V270" i="1"/>
  <c r="M270" i="1"/>
  <c r="V269" i="1"/>
  <c r="M269" i="1"/>
  <c r="U267" i="1"/>
  <c r="U266" i="1"/>
  <c r="V265" i="1"/>
  <c r="M265" i="1"/>
  <c r="U262" i="1"/>
  <c r="U261" i="1"/>
  <c r="V260" i="1"/>
  <c r="W260" i="1" s="1"/>
  <c r="M260" i="1"/>
  <c r="V259" i="1"/>
  <c r="V261" i="1" s="1"/>
  <c r="M259" i="1"/>
  <c r="U257" i="1"/>
  <c r="U256" i="1"/>
  <c r="V255" i="1"/>
  <c r="W255" i="1" s="1"/>
  <c r="M255" i="1"/>
  <c r="V254" i="1"/>
  <c r="W254" i="1" s="1"/>
  <c r="M254" i="1"/>
  <c r="V253" i="1"/>
  <c r="W253" i="1" s="1"/>
  <c r="M253" i="1"/>
  <c r="V252" i="1"/>
  <c r="W252" i="1" s="1"/>
  <c r="M252" i="1"/>
  <c r="W251" i="1"/>
  <c r="V251" i="1"/>
  <c r="W250" i="1"/>
  <c r="V250" i="1"/>
  <c r="M250" i="1"/>
  <c r="V249" i="1"/>
  <c r="M249" i="1"/>
  <c r="U246" i="1"/>
  <c r="U245" i="1"/>
  <c r="V244" i="1"/>
  <c r="W244" i="1" s="1"/>
  <c r="M244" i="1"/>
  <c r="V243" i="1"/>
  <c r="W243" i="1" s="1"/>
  <c r="M243" i="1"/>
  <c r="V242" i="1"/>
  <c r="M242" i="1"/>
  <c r="U240" i="1"/>
  <c r="U239" i="1"/>
  <c r="V238" i="1"/>
  <c r="W238" i="1" s="1"/>
  <c r="M238" i="1"/>
  <c r="V237" i="1"/>
  <c r="W237" i="1" s="1"/>
  <c r="V236" i="1"/>
  <c r="W236" i="1" s="1"/>
  <c r="U234" i="1"/>
  <c r="U233" i="1"/>
  <c r="V232" i="1"/>
  <c r="W232" i="1" s="1"/>
  <c r="M232" i="1"/>
  <c r="V231" i="1"/>
  <c r="W231" i="1" s="1"/>
  <c r="M231" i="1"/>
  <c r="V230" i="1"/>
  <c r="W230" i="1" s="1"/>
  <c r="M230" i="1"/>
  <c r="V229" i="1"/>
  <c r="W229" i="1" s="1"/>
  <c r="M229" i="1"/>
  <c r="U227" i="1"/>
  <c r="U226" i="1"/>
  <c r="W225" i="1"/>
  <c r="V225" i="1"/>
  <c r="M225" i="1"/>
  <c r="V224" i="1"/>
  <c r="W224" i="1" s="1"/>
  <c r="M224" i="1"/>
  <c r="V223" i="1"/>
  <c r="W223" i="1" s="1"/>
  <c r="M223" i="1"/>
  <c r="V222" i="1"/>
  <c r="W222" i="1" s="1"/>
  <c r="M222" i="1"/>
  <c r="V221" i="1"/>
  <c r="W221" i="1" s="1"/>
  <c r="M221" i="1"/>
  <c r="V220" i="1"/>
  <c r="M220" i="1"/>
  <c r="U218" i="1"/>
  <c r="U217" i="1"/>
  <c r="V216" i="1"/>
  <c r="W216" i="1" s="1"/>
  <c r="M216" i="1"/>
  <c r="V215" i="1"/>
  <c r="W215" i="1" s="1"/>
  <c r="M215" i="1"/>
  <c r="V214" i="1"/>
  <c r="W214" i="1" s="1"/>
  <c r="M214" i="1"/>
  <c r="W213" i="1"/>
  <c r="V213" i="1"/>
  <c r="M213" i="1"/>
  <c r="U211" i="1"/>
  <c r="V210" i="1"/>
  <c r="U210" i="1"/>
  <c r="W209" i="1"/>
  <c r="W210" i="1" s="1"/>
  <c r="V209" i="1"/>
  <c r="V211" i="1" s="1"/>
  <c r="M209" i="1"/>
  <c r="U207" i="1"/>
  <c r="U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W191" i="1"/>
  <c r="V191" i="1"/>
  <c r="M191" i="1"/>
  <c r="U188" i="1"/>
  <c r="U187" i="1"/>
  <c r="V186" i="1"/>
  <c r="W186" i="1" s="1"/>
  <c r="M186" i="1"/>
  <c r="V185" i="1"/>
  <c r="M185" i="1"/>
  <c r="U183" i="1"/>
  <c r="U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W176" i="1"/>
  <c r="V176" i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W168" i="1"/>
  <c r="V168" i="1"/>
  <c r="M168" i="1"/>
  <c r="V167" i="1"/>
  <c r="W167" i="1" s="1"/>
  <c r="V166" i="1"/>
  <c r="W166" i="1" s="1"/>
  <c r="M166" i="1"/>
  <c r="W165" i="1"/>
  <c r="V165" i="1"/>
  <c r="M165" i="1"/>
  <c r="U163" i="1"/>
  <c r="U162" i="1"/>
  <c r="V161" i="1"/>
  <c r="W161" i="1" s="1"/>
  <c r="M161" i="1"/>
  <c r="V160" i="1"/>
  <c r="W160" i="1" s="1"/>
  <c r="M160" i="1"/>
  <c r="V159" i="1"/>
  <c r="W159" i="1" s="1"/>
  <c r="M159" i="1"/>
  <c r="V158" i="1"/>
  <c r="M158" i="1"/>
  <c r="U156" i="1"/>
  <c r="U155" i="1"/>
  <c r="V154" i="1"/>
  <c r="W154" i="1" s="1"/>
  <c r="M154" i="1"/>
  <c r="V153" i="1"/>
  <c r="W153" i="1" s="1"/>
  <c r="W155" i="1" s="1"/>
  <c r="U151" i="1"/>
  <c r="U150" i="1"/>
  <c r="V149" i="1"/>
  <c r="W149" i="1" s="1"/>
  <c r="M149" i="1"/>
  <c r="V148" i="1"/>
  <c r="W148" i="1" s="1"/>
  <c r="W150" i="1" s="1"/>
  <c r="M148" i="1"/>
  <c r="U145" i="1"/>
  <c r="U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W139" i="1"/>
  <c r="V139" i="1"/>
  <c r="M139" i="1"/>
  <c r="V138" i="1"/>
  <c r="W138" i="1" s="1"/>
  <c r="M138" i="1"/>
  <c r="V137" i="1"/>
  <c r="W137" i="1" s="1"/>
  <c r="M137" i="1"/>
  <c r="V136" i="1"/>
  <c r="M136" i="1"/>
  <c r="U133" i="1"/>
  <c r="U132" i="1"/>
  <c r="V131" i="1"/>
  <c r="W131" i="1" s="1"/>
  <c r="M131" i="1"/>
  <c r="V130" i="1"/>
  <c r="W130" i="1" s="1"/>
  <c r="M130" i="1"/>
  <c r="V129" i="1"/>
  <c r="M129" i="1"/>
  <c r="U125" i="1"/>
  <c r="U124" i="1"/>
  <c r="V123" i="1"/>
  <c r="W123" i="1" s="1"/>
  <c r="M123" i="1"/>
  <c r="V122" i="1"/>
  <c r="W122" i="1" s="1"/>
  <c r="M122" i="1"/>
  <c r="V121" i="1"/>
  <c r="W121" i="1" s="1"/>
  <c r="M121" i="1"/>
  <c r="W120" i="1"/>
  <c r="V120" i="1"/>
  <c r="M120" i="1"/>
  <c r="U117" i="1"/>
  <c r="U116" i="1"/>
  <c r="V115" i="1"/>
  <c r="W115" i="1" s="1"/>
  <c r="V114" i="1"/>
  <c r="W114" i="1" s="1"/>
  <c r="M114" i="1"/>
  <c r="V113" i="1"/>
  <c r="W113" i="1" s="1"/>
  <c r="V112" i="1"/>
  <c r="W112" i="1" s="1"/>
  <c r="M112" i="1"/>
  <c r="V111" i="1"/>
  <c r="W111" i="1" s="1"/>
  <c r="M111" i="1"/>
  <c r="U109" i="1"/>
  <c r="U108" i="1"/>
  <c r="V107" i="1"/>
  <c r="W107" i="1" s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W99" i="1" s="1"/>
  <c r="V98" i="1"/>
  <c r="U96" i="1"/>
  <c r="U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W90" i="1"/>
  <c r="V90" i="1"/>
  <c r="M90" i="1"/>
  <c r="V89" i="1"/>
  <c r="W89" i="1" s="1"/>
  <c r="M89" i="1"/>
  <c r="V88" i="1"/>
  <c r="W88" i="1" s="1"/>
  <c r="M88" i="1"/>
  <c r="V87" i="1"/>
  <c r="W87" i="1" s="1"/>
  <c r="M87" i="1"/>
  <c r="V86" i="1"/>
  <c r="W86" i="1" s="1"/>
  <c r="M86" i="1"/>
  <c r="U84" i="1"/>
  <c r="U83" i="1"/>
  <c r="V82" i="1"/>
  <c r="W82" i="1" s="1"/>
  <c r="M82" i="1"/>
  <c r="V81" i="1"/>
  <c r="W81" i="1" s="1"/>
  <c r="M81" i="1"/>
  <c r="W80" i="1"/>
  <c r="V80" i="1"/>
  <c r="W79" i="1"/>
  <c r="V79" i="1"/>
  <c r="W78" i="1"/>
  <c r="V78" i="1"/>
  <c r="M78" i="1"/>
  <c r="V77" i="1"/>
  <c r="U75" i="1"/>
  <c r="U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W65" i="1"/>
  <c r="V65" i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V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W47" i="1" s="1"/>
  <c r="M47" i="1"/>
  <c r="V46" i="1"/>
  <c r="W46" i="1" s="1"/>
  <c r="W48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W28" i="1"/>
  <c r="V28" i="1"/>
  <c r="M28" i="1"/>
  <c r="V27" i="1"/>
  <c r="W27" i="1" s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W233" i="1" l="1"/>
  <c r="U463" i="1"/>
  <c r="V32" i="1"/>
  <c r="W40" i="1"/>
  <c r="W41" i="1" s="1"/>
  <c r="V41" i="1"/>
  <c r="W360" i="1"/>
  <c r="U466" i="1"/>
  <c r="W116" i="1"/>
  <c r="W124" i="1"/>
  <c r="W182" i="1"/>
  <c r="W217" i="1"/>
  <c r="W239" i="1"/>
  <c r="U467" i="1"/>
  <c r="W26" i="1"/>
  <c r="W32" i="1" s="1"/>
  <c r="V96" i="1"/>
  <c r="V239" i="1"/>
  <c r="W259" i="1"/>
  <c r="W261" i="1" s="1"/>
  <c r="V319" i="1"/>
  <c r="W329" i="1"/>
  <c r="W330" i="1" s="1"/>
  <c r="V330" i="1"/>
  <c r="V360" i="1"/>
  <c r="V380" i="1"/>
  <c r="W393" i="1"/>
  <c r="W394" i="1" s="1"/>
  <c r="V394" i="1"/>
  <c r="W397" i="1"/>
  <c r="W398" i="1" s="1"/>
  <c r="V398" i="1"/>
  <c r="V417" i="1"/>
  <c r="W446" i="1"/>
  <c r="W447" i="1" s="1"/>
  <c r="V447" i="1"/>
  <c r="W450" i="1"/>
  <c r="W452" i="1" s="1"/>
  <c r="H9" i="1"/>
  <c r="A10" i="1"/>
  <c r="B473" i="1"/>
  <c r="V465" i="1"/>
  <c r="V464" i="1"/>
  <c r="V24" i="1"/>
  <c r="V49" i="1"/>
  <c r="D473" i="1"/>
  <c r="V56" i="1"/>
  <c r="W52" i="1"/>
  <c r="W55" i="1" s="1"/>
  <c r="V108" i="1"/>
  <c r="V116" i="1"/>
  <c r="V133" i="1"/>
  <c r="H473" i="1"/>
  <c r="V145" i="1"/>
  <c r="W136" i="1"/>
  <c r="W144" i="1" s="1"/>
  <c r="V144" i="1"/>
  <c r="V151" i="1"/>
  <c r="V156" i="1"/>
  <c r="V163" i="1"/>
  <c r="W158" i="1"/>
  <c r="W162" i="1" s="1"/>
  <c r="V162" i="1"/>
  <c r="V183" i="1"/>
  <c r="V188" i="1"/>
  <c r="W185" i="1"/>
  <c r="W187" i="1" s="1"/>
  <c r="V206" i="1"/>
  <c r="V226" i="1"/>
  <c r="V246" i="1"/>
  <c r="K473" i="1"/>
  <c r="V257" i="1"/>
  <c r="W249" i="1"/>
  <c r="W256" i="1" s="1"/>
  <c r="V273" i="1"/>
  <c r="V276" i="1"/>
  <c r="W275" i="1"/>
  <c r="W276" i="1" s="1"/>
  <c r="V277" i="1"/>
  <c r="V280" i="1"/>
  <c r="W279" i="1"/>
  <c r="W280" i="1" s="1"/>
  <c r="V281" i="1"/>
  <c r="M473" i="1"/>
  <c r="V293" i="1"/>
  <c r="W285" i="1"/>
  <c r="W293" i="1" s="1"/>
  <c r="V294" i="1"/>
  <c r="V299" i="1"/>
  <c r="W296" i="1"/>
  <c r="W298" i="1" s="1"/>
  <c r="V361" i="1"/>
  <c r="V364" i="1"/>
  <c r="W363" i="1"/>
  <c r="W364" i="1" s="1"/>
  <c r="V365" i="1"/>
  <c r="V370" i="1"/>
  <c r="W367" i="1"/>
  <c r="W370" i="1" s="1"/>
  <c r="V371" i="1"/>
  <c r="W437" i="1"/>
  <c r="W438" i="1" s="1"/>
  <c r="R473" i="1"/>
  <c r="V439" i="1"/>
  <c r="V444" i="1"/>
  <c r="W441" i="1"/>
  <c r="W443" i="1" s="1"/>
  <c r="V443" i="1"/>
  <c r="F9" i="1"/>
  <c r="J9" i="1"/>
  <c r="W22" i="1"/>
  <c r="W23" i="1" s="1"/>
  <c r="V23" i="1"/>
  <c r="V33" i="1"/>
  <c r="V38" i="1"/>
  <c r="W35" i="1"/>
  <c r="W37" i="1" s="1"/>
  <c r="V55" i="1"/>
  <c r="E473" i="1"/>
  <c r="V75" i="1"/>
  <c r="W59" i="1"/>
  <c r="W74" i="1" s="1"/>
  <c r="V74" i="1"/>
  <c r="V84" i="1"/>
  <c r="W77" i="1"/>
  <c r="W83" i="1" s="1"/>
  <c r="V83" i="1"/>
  <c r="W95" i="1"/>
  <c r="V95" i="1"/>
  <c r="V109" i="1"/>
  <c r="W98" i="1"/>
  <c r="W108" i="1" s="1"/>
  <c r="V117" i="1"/>
  <c r="V125" i="1"/>
  <c r="G473" i="1"/>
  <c r="V132" i="1"/>
  <c r="W129" i="1"/>
  <c r="W132" i="1" s="1"/>
  <c r="V155" i="1"/>
  <c r="V182" i="1"/>
  <c r="V187" i="1"/>
  <c r="W206" i="1"/>
  <c r="V217" i="1"/>
  <c r="V218" i="1"/>
  <c r="V227" i="1"/>
  <c r="W220" i="1"/>
  <c r="W226" i="1" s="1"/>
  <c r="V233" i="1"/>
  <c r="V234" i="1"/>
  <c r="V240" i="1"/>
  <c r="V245" i="1"/>
  <c r="W242" i="1"/>
  <c r="W245" i="1" s="1"/>
  <c r="V256" i="1"/>
  <c r="V262" i="1"/>
  <c r="L473" i="1"/>
  <c r="V266" i="1"/>
  <c r="W265" i="1"/>
  <c r="W266" i="1" s="1"/>
  <c r="V267" i="1"/>
  <c r="V272" i="1"/>
  <c r="W269" i="1"/>
  <c r="W272" i="1" s="1"/>
  <c r="V298" i="1"/>
  <c r="W314" i="1"/>
  <c r="O473" i="1"/>
  <c r="W380" i="1"/>
  <c r="Q473" i="1"/>
  <c r="C473" i="1"/>
  <c r="V48" i="1"/>
  <c r="F473" i="1"/>
  <c r="V124" i="1"/>
  <c r="I473" i="1"/>
  <c r="V150" i="1"/>
  <c r="J473" i="1"/>
  <c r="V207" i="1"/>
  <c r="V315" i="1"/>
  <c r="N473" i="1"/>
  <c r="V314" i="1"/>
  <c r="V320" i="1"/>
  <c r="V327" i="1"/>
  <c r="W322" i="1"/>
  <c r="W326" i="1" s="1"/>
  <c r="V326" i="1"/>
  <c r="V338" i="1"/>
  <c r="V354" i="1"/>
  <c r="W340" i="1"/>
  <c r="W353" i="1" s="1"/>
  <c r="V353" i="1"/>
  <c r="W379" i="1"/>
  <c r="P473" i="1"/>
  <c r="V381" i="1"/>
  <c r="V391" i="1"/>
  <c r="W383" i="1"/>
  <c r="W390" i="1" s="1"/>
  <c r="V390" i="1"/>
  <c r="W412" i="1"/>
  <c r="V412" i="1"/>
  <c r="V418" i="1"/>
  <c r="V426" i="1"/>
  <c r="W420" i="1"/>
  <c r="W426" i="1" s="1"/>
  <c r="V427" i="1"/>
  <c r="V432" i="1"/>
  <c r="W429" i="1"/>
  <c r="W431" i="1" s="1"/>
  <c r="V438" i="1"/>
  <c r="V453" i="1"/>
  <c r="S473" i="1"/>
  <c r="V457" i="1"/>
  <c r="W456" i="1"/>
  <c r="W457" i="1" s="1"/>
  <c r="V458" i="1"/>
  <c r="V462" i="1"/>
  <c r="V337" i="1"/>
  <c r="V413" i="1"/>
  <c r="W460" i="1"/>
  <c r="W461" i="1" s="1"/>
  <c r="W468" i="1" l="1"/>
  <c r="V463" i="1"/>
  <c r="V467" i="1"/>
  <c r="V466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<sst xmlns="http://schemas.openxmlformats.org/spreadsheetml/2006/main" count="1672" uniqueCount="631">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</sst>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14"/>
      <c r="C5" s="315"/>
      <c r="D5" s="631"/>
      <c r="E5" s="632"/>
      <c r="F5" s="633" t="s">
        <v>9</v>
      </c>
      <c r="G5" s="315"/>
      <c r="H5" s="631"/>
      <c r="I5" s="634"/>
      <c r="J5" s="634"/>
      <c r="K5" s="632"/>
      <c r="M5" s="25" t="s">
        <v>10</v>
      </c>
      <c r="N5" s="627">
        <v>45201</v>
      </c>
      <c r="O5" s="605"/>
      <c r="Q5" s="635" t="s">
        <v>11</v>
      </c>
      <c r="R5" s="318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14"/>
      <c r="C6" s="315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Понедельник</v>
      </c>
      <c r="O6" s="328"/>
      <c r="Q6" s="614" t="s">
        <v>16</v>
      </c>
      <c r="R6" s="318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17"/>
      <c r="R7" s="318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2"/>
      <c r="C8" s="323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0.41666666666666669</v>
      </c>
      <c r="O8" s="605"/>
      <c r="Q8" s="317"/>
      <c r="R8" s="318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17"/>
      <c r="R9" s="318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3" t="str">
        <f>IFERROR(VLOOKUP($D$10,Proxy,2,FALSE),"")</f>
        <v/>
      </c>
      <c r="I10" s="317"/>
      <c r="J10" s="317"/>
      <c r="K10" s="317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608"/>
      <c r="O12" s="609"/>
      <c r="P12" s="24"/>
      <c r="R12" s="25"/>
      <c r="S12" s="591"/>
      <c r="T12" s="317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15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17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1"/>
      <c r="Y20" s="301"/>
    </row>
    <row r="21" spans="1:52" ht="14.25" customHeight="1" x14ac:dyDescent="0.25">
      <c r="A21" s="326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7">
        <v>4607091389258</v>
      </c>
      <c r="E22" s="328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30"/>
      <c r="O22" s="330"/>
      <c r="P22" s="330"/>
      <c r="Q22" s="328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4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5"/>
      <c r="M23" s="321" t="s">
        <v>64</v>
      </c>
      <c r="N23" s="322"/>
      <c r="O23" s="322"/>
      <c r="P23" s="322"/>
      <c r="Q23" s="322"/>
      <c r="R23" s="322"/>
      <c r="S23" s="323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5"/>
      <c r="M24" s="321" t="s">
        <v>64</v>
      </c>
      <c r="N24" s="322"/>
      <c r="O24" s="322"/>
      <c r="P24" s="322"/>
      <c r="Q24" s="322"/>
      <c r="R24" s="322"/>
      <c r="S24" s="323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26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7">
        <v>4607091383881</v>
      </c>
      <c r="E26" s="328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30"/>
      <c r="O26" s="330"/>
      <c r="P26" s="330"/>
      <c r="Q26" s="328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7">
        <v>4607091388237</v>
      </c>
      <c r="E27" s="328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30"/>
      <c r="O27" s="330"/>
      <c r="P27" s="330"/>
      <c r="Q27" s="328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7">
        <v>4607091383935</v>
      </c>
      <c r="E28" s="328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30"/>
      <c r="O28" s="330"/>
      <c r="P28" s="330"/>
      <c r="Q28" s="328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7">
        <v>4680115881853</v>
      </c>
      <c r="E29" s="328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30"/>
      <c r="O29" s="330"/>
      <c r="P29" s="330"/>
      <c r="Q29" s="328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7">
        <v>4607091383911</v>
      </c>
      <c r="E30" s="328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30"/>
      <c r="O30" s="330"/>
      <c r="P30" s="330"/>
      <c r="Q30" s="328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7">
        <v>4607091388244</v>
      </c>
      <c r="E31" s="328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30"/>
      <c r="O31" s="330"/>
      <c r="P31" s="330"/>
      <c r="Q31" s="328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4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5"/>
      <c r="M32" s="321" t="s">
        <v>64</v>
      </c>
      <c r="N32" s="322"/>
      <c r="O32" s="322"/>
      <c r="P32" s="322"/>
      <c r="Q32" s="322"/>
      <c r="R32" s="322"/>
      <c r="S32" s="323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5"/>
      <c r="M33" s="321" t="s">
        <v>64</v>
      </c>
      <c r="N33" s="322"/>
      <c r="O33" s="322"/>
      <c r="P33" s="322"/>
      <c r="Q33" s="322"/>
      <c r="R33" s="322"/>
      <c r="S33" s="323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26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7">
        <v>4607091388503</v>
      </c>
      <c r="E35" s="328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30"/>
      <c r="O35" s="330"/>
      <c r="P35" s="330"/>
      <c r="Q35" s="328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7">
        <v>4680115880139</v>
      </c>
      <c r="E36" s="328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30"/>
      <c r="O36" s="330"/>
      <c r="P36" s="330"/>
      <c r="Q36" s="328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4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5"/>
      <c r="M37" s="321" t="s">
        <v>64</v>
      </c>
      <c r="N37" s="322"/>
      <c r="O37" s="322"/>
      <c r="P37" s="322"/>
      <c r="Q37" s="322"/>
      <c r="R37" s="322"/>
      <c r="S37" s="323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7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25"/>
      <c r="M38" s="321" t="s">
        <v>64</v>
      </c>
      <c r="N38" s="322"/>
      <c r="O38" s="322"/>
      <c r="P38" s="322"/>
      <c r="Q38" s="322"/>
      <c r="R38" s="322"/>
      <c r="S38" s="323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26" t="s">
        <v>87</v>
      </c>
      <c r="B39" s="317"/>
      <c r="C39" s="317"/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7">
        <v>4607091388282</v>
      </c>
      <c r="E40" s="328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30"/>
      <c r="O40" s="330"/>
      <c r="P40" s="330"/>
      <c r="Q40" s="328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4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5"/>
      <c r="M41" s="321" t="s">
        <v>64</v>
      </c>
      <c r="N41" s="322"/>
      <c r="O41" s="322"/>
      <c r="P41" s="322"/>
      <c r="Q41" s="322"/>
      <c r="R41" s="322"/>
      <c r="S41" s="323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7"/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25"/>
      <c r="M42" s="321" t="s">
        <v>64</v>
      </c>
      <c r="N42" s="322"/>
      <c r="O42" s="322"/>
      <c r="P42" s="322"/>
      <c r="Q42" s="322"/>
      <c r="R42" s="322"/>
      <c r="S42" s="323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7"/>
      <c r="Q44" s="317"/>
      <c r="R44" s="317"/>
      <c r="S44" s="317"/>
      <c r="T44" s="317"/>
      <c r="U44" s="317"/>
      <c r="V44" s="317"/>
      <c r="W44" s="317"/>
      <c r="X44" s="301"/>
      <c r="Y44" s="301"/>
    </row>
    <row r="45" spans="1:52" ht="14.25" customHeight="1" x14ac:dyDescent="0.25">
      <c r="A45" s="326" t="s">
        <v>93</v>
      </c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317"/>
      <c r="Q45" s="317"/>
      <c r="R45" s="317"/>
      <c r="S45" s="317"/>
      <c r="T45" s="317"/>
      <c r="U45" s="317"/>
      <c r="V45" s="317"/>
      <c r="W45" s="317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7">
        <v>4680115881440</v>
      </c>
      <c r="E46" s="328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30"/>
      <c r="O46" s="330"/>
      <c r="P46" s="330"/>
      <c r="Q46" s="328"/>
      <c r="R46" s="35"/>
      <c r="S46" s="35"/>
      <c r="T46" s="36" t="s">
        <v>63</v>
      </c>
      <c r="U46" s="305">
        <v>84</v>
      </c>
      <c r="V46" s="306">
        <f>IFERROR(IF(U46="",0,CEILING((U46/$H46),1)*$H46),"")</f>
        <v>86.4</v>
      </c>
      <c r="W46" s="37">
        <f>IFERROR(IF(V46=0,"",ROUNDUP(V46/H46,0)*0.02175),"")</f>
        <v>0.17399999999999999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7">
        <v>4680115881433</v>
      </c>
      <c r="E47" s="328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30"/>
      <c r="O47" s="330"/>
      <c r="P47" s="330"/>
      <c r="Q47" s="328"/>
      <c r="R47" s="35"/>
      <c r="S47" s="35"/>
      <c r="T47" s="36" t="s">
        <v>63</v>
      </c>
      <c r="U47" s="305">
        <v>48.375</v>
      </c>
      <c r="V47" s="306">
        <f>IFERROR(IF(U47="",0,CEILING((U47/$H47),1)*$H47),"")</f>
        <v>48.6</v>
      </c>
      <c r="W47" s="37">
        <f>IFERROR(IF(V47=0,"",ROUNDUP(V47/H47,0)*0.00753),"")</f>
        <v>0.13553999999999999</v>
      </c>
      <c r="X47" s="57"/>
      <c r="Y47" s="58"/>
      <c r="AC47" s="59"/>
      <c r="AZ47" s="71" t="s">
        <v>1</v>
      </c>
    </row>
    <row r="48" spans="1:52" x14ac:dyDescent="0.2">
      <c r="A48" s="324"/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25"/>
      <c r="M48" s="321" t="s">
        <v>64</v>
      </c>
      <c r="N48" s="322"/>
      <c r="O48" s="322"/>
      <c r="P48" s="322"/>
      <c r="Q48" s="322"/>
      <c r="R48" s="322"/>
      <c r="S48" s="323"/>
      <c r="T48" s="38" t="s">
        <v>65</v>
      </c>
      <c r="U48" s="307">
        <f>IFERROR(U46/H46,"0")+IFERROR(U47/H47,"0")</f>
        <v>25.694444444444443</v>
      </c>
      <c r="V48" s="307">
        <f>IFERROR(V46/H46,"0")+IFERROR(V47/H47,"0")</f>
        <v>26</v>
      </c>
      <c r="W48" s="307">
        <f>IFERROR(IF(W46="",0,W46),"0")+IFERROR(IF(W47="",0,W47),"0")</f>
        <v>0.30953999999999998</v>
      </c>
      <c r="X48" s="308"/>
      <c r="Y48" s="308"/>
    </row>
    <row r="49" spans="1:52" x14ac:dyDescent="0.2">
      <c r="A49" s="317"/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25"/>
      <c r="M49" s="321" t="s">
        <v>64</v>
      </c>
      <c r="N49" s="322"/>
      <c r="O49" s="322"/>
      <c r="P49" s="322"/>
      <c r="Q49" s="322"/>
      <c r="R49" s="322"/>
      <c r="S49" s="323"/>
      <c r="T49" s="38" t="s">
        <v>63</v>
      </c>
      <c r="U49" s="307">
        <f>IFERROR(SUM(U46:U47),"0")</f>
        <v>132.375</v>
      </c>
      <c r="V49" s="307">
        <f>IFERROR(SUM(V46:V47),"0")</f>
        <v>135</v>
      </c>
      <c r="W49" s="38"/>
      <c r="X49" s="308"/>
      <c r="Y49" s="308"/>
    </row>
    <row r="50" spans="1:52" ht="16.5" customHeight="1" x14ac:dyDescent="0.25">
      <c r="A50" s="332" t="s">
        <v>99</v>
      </c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01"/>
      <c r="Y50" s="301"/>
    </row>
    <row r="51" spans="1:52" ht="14.25" customHeight="1" x14ac:dyDescent="0.25">
      <c r="A51" s="326" t="s">
        <v>100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7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7">
        <v>4680115881426</v>
      </c>
      <c r="E52" s="328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30"/>
      <c r="O52" s="330"/>
      <c r="P52" s="330"/>
      <c r="Q52" s="328"/>
      <c r="R52" s="35"/>
      <c r="S52" s="35"/>
      <c r="T52" s="36" t="s">
        <v>63</v>
      </c>
      <c r="U52" s="305">
        <v>363</v>
      </c>
      <c r="V52" s="306">
        <f>IFERROR(IF(U52="",0,CEILING((U52/$H52),1)*$H52),"")</f>
        <v>367.20000000000005</v>
      </c>
      <c r="W52" s="37">
        <f>IFERROR(IF(V52=0,"",ROUNDUP(V52/H52,0)*0.02175),"")</f>
        <v>0.73949999999999994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7">
        <v>4680115881419</v>
      </c>
      <c r="E53" s="328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30"/>
      <c r="O53" s="330"/>
      <c r="P53" s="330"/>
      <c r="Q53" s="328"/>
      <c r="R53" s="35"/>
      <c r="S53" s="35"/>
      <c r="T53" s="36" t="s">
        <v>63</v>
      </c>
      <c r="U53" s="305">
        <v>315</v>
      </c>
      <c r="V53" s="306">
        <f>IFERROR(IF(U53="",0,CEILING((U53/$H53),1)*$H53),"")</f>
        <v>315</v>
      </c>
      <c r="W53" s="37">
        <f>IFERROR(IF(V53=0,"",ROUNDUP(V53/H53,0)*0.00937),"")</f>
        <v>0.65590000000000004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7">
        <v>4680115881525</v>
      </c>
      <c r="E54" s="328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30"/>
      <c r="O54" s="330"/>
      <c r="P54" s="330"/>
      <c r="Q54" s="328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4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25"/>
      <c r="M55" s="321" t="s">
        <v>64</v>
      </c>
      <c r="N55" s="322"/>
      <c r="O55" s="322"/>
      <c r="P55" s="322"/>
      <c r="Q55" s="322"/>
      <c r="R55" s="322"/>
      <c r="S55" s="323"/>
      <c r="T55" s="38" t="s">
        <v>65</v>
      </c>
      <c r="U55" s="307">
        <f>IFERROR(U52/H52,"0")+IFERROR(U53/H53,"0")+IFERROR(U54/H54,"0")</f>
        <v>103.61111111111111</v>
      </c>
      <c r="V55" s="307">
        <f>IFERROR(V52/H52,"0")+IFERROR(V53/H53,"0")+IFERROR(V54/H54,"0")</f>
        <v>104</v>
      </c>
      <c r="W55" s="307">
        <f>IFERROR(IF(W52="",0,W52),"0")+IFERROR(IF(W53="",0,W53),"0")+IFERROR(IF(W54="",0,W54),"0")</f>
        <v>1.3954</v>
      </c>
      <c r="X55" s="308"/>
      <c r="Y55" s="308"/>
    </row>
    <row r="56" spans="1:52" x14ac:dyDescent="0.2">
      <c r="A56" s="317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25"/>
      <c r="M56" s="321" t="s">
        <v>64</v>
      </c>
      <c r="N56" s="322"/>
      <c r="O56" s="322"/>
      <c r="P56" s="322"/>
      <c r="Q56" s="322"/>
      <c r="R56" s="322"/>
      <c r="S56" s="323"/>
      <c r="T56" s="38" t="s">
        <v>63</v>
      </c>
      <c r="U56" s="307">
        <f>IFERROR(SUM(U52:U54),"0")</f>
        <v>678</v>
      </c>
      <c r="V56" s="307">
        <f>IFERROR(SUM(V52:V54),"0")</f>
        <v>682.2</v>
      </c>
      <c r="W56" s="38"/>
      <c r="X56" s="308"/>
      <c r="Y56" s="308"/>
    </row>
    <row r="57" spans="1:52" ht="16.5" customHeight="1" x14ac:dyDescent="0.25">
      <c r="A57" s="332" t="s">
        <v>91</v>
      </c>
      <c r="B57" s="317"/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01"/>
      <c r="Y57" s="301"/>
    </row>
    <row r="58" spans="1:52" ht="14.25" customHeight="1" x14ac:dyDescent="0.25">
      <c r="A58" s="326" t="s">
        <v>100</v>
      </c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17"/>
      <c r="W58" s="317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27">
        <v>4680115882577</v>
      </c>
      <c r="E59" s="328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553" t="s">
        <v>110</v>
      </c>
      <c r="N59" s="330"/>
      <c r="O59" s="330"/>
      <c r="P59" s="330"/>
      <c r="Q59" s="328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27">
        <v>4607091382945</v>
      </c>
      <c r="E60" s="328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554" t="s">
        <v>114</v>
      </c>
      <c r="N60" s="330"/>
      <c r="O60" s="330"/>
      <c r="P60" s="330"/>
      <c r="Q60" s="328"/>
      <c r="R60" s="35"/>
      <c r="S60" s="35"/>
      <c r="T60" s="36" t="s">
        <v>63</v>
      </c>
      <c r="U60" s="305">
        <v>19.5</v>
      </c>
      <c r="V60" s="306">
        <f t="shared" si="2"/>
        <v>22.4</v>
      </c>
      <c r="W60" s="37">
        <f>IFERROR(IF(V60=0,"",ROUNDUP(V60/H60,0)*0.02175),"")</f>
        <v>4.3499999999999997E-2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27">
        <v>4607091385670</v>
      </c>
      <c r="E61" s="328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30"/>
      <c r="O61" s="330"/>
      <c r="P61" s="330"/>
      <c r="Q61" s="328"/>
      <c r="R61" s="35"/>
      <c r="S61" s="35"/>
      <c r="T61" s="36" t="s">
        <v>63</v>
      </c>
      <c r="U61" s="305">
        <v>132.5</v>
      </c>
      <c r="V61" s="306">
        <f t="shared" si="2"/>
        <v>140.4</v>
      </c>
      <c r="W61" s="37">
        <f>IFERROR(IF(V61=0,"",ROUNDUP(V61/H61,0)*0.02175),"")</f>
        <v>0.28275</v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27">
        <v>4680115881327</v>
      </c>
      <c r="E62" s="328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30"/>
      <c r="O62" s="330"/>
      <c r="P62" s="330"/>
      <c r="Q62" s="328"/>
      <c r="R62" s="35"/>
      <c r="S62" s="35"/>
      <c r="T62" s="36" t="s">
        <v>63</v>
      </c>
      <c r="U62" s="305">
        <v>254</v>
      </c>
      <c r="V62" s="306">
        <f t="shared" si="2"/>
        <v>259.20000000000005</v>
      </c>
      <c r="W62" s="37">
        <f>IFERROR(IF(V62=0,"",ROUNDUP(V62/H62,0)*0.02175),"")</f>
        <v>0.52200000000000002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27">
        <v>4680115882133</v>
      </c>
      <c r="E63" s="328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30"/>
      <c r="O63" s="330"/>
      <c r="P63" s="330"/>
      <c r="Q63" s="328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27">
        <v>4607091382952</v>
      </c>
      <c r="E64" s="328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30"/>
      <c r="O64" s="330"/>
      <c r="P64" s="330"/>
      <c r="Q64" s="328"/>
      <c r="R64" s="35"/>
      <c r="S64" s="35"/>
      <c r="T64" s="36" t="s">
        <v>63</v>
      </c>
      <c r="U64" s="305">
        <v>115</v>
      </c>
      <c r="V64" s="306">
        <f t="shared" si="2"/>
        <v>117</v>
      </c>
      <c r="W64" s="37">
        <f>IFERROR(IF(V64=0,"",ROUNDUP(V64/H64,0)*0.00753),"")</f>
        <v>0.29366999999999999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27">
        <v>4680115882539</v>
      </c>
      <c r="E65" s="328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30"/>
      <c r="O65" s="330"/>
      <c r="P65" s="330"/>
      <c r="Q65" s="328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27">
        <v>4607091385687</v>
      </c>
      <c r="E66" s="328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30"/>
      <c r="O66" s="330"/>
      <c r="P66" s="330"/>
      <c r="Q66" s="328"/>
      <c r="R66" s="35"/>
      <c r="S66" s="35"/>
      <c r="T66" s="36" t="s">
        <v>63</v>
      </c>
      <c r="U66" s="305">
        <v>276</v>
      </c>
      <c r="V66" s="306">
        <f t="shared" si="2"/>
        <v>276</v>
      </c>
      <c r="W66" s="37">
        <f t="shared" si="3"/>
        <v>0.64652999999999994</v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27">
        <v>4607091384604</v>
      </c>
      <c r="E67" s="328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30"/>
      <c r="O67" s="330"/>
      <c r="P67" s="330"/>
      <c r="Q67" s="328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27">
        <v>4680115880283</v>
      </c>
      <c r="E68" s="328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30"/>
      <c r="O68" s="330"/>
      <c r="P68" s="330"/>
      <c r="Q68" s="328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27">
        <v>4680115881518</v>
      </c>
      <c r="E69" s="328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30"/>
      <c r="O69" s="330"/>
      <c r="P69" s="330"/>
      <c r="Q69" s="328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27">
        <v>4680115881303</v>
      </c>
      <c r="E70" s="328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30"/>
      <c r="O70" s="330"/>
      <c r="P70" s="330"/>
      <c r="Q70" s="328"/>
      <c r="R70" s="35"/>
      <c r="S70" s="35"/>
      <c r="T70" s="36" t="s">
        <v>63</v>
      </c>
      <c r="U70" s="305">
        <v>256.5</v>
      </c>
      <c r="V70" s="306">
        <f t="shared" si="2"/>
        <v>256.5</v>
      </c>
      <c r="W70" s="37">
        <f t="shared" si="3"/>
        <v>0.53408999999999995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27">
        <v>4680115880269</v>
      </c>
      <c r="E71" s="328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30"/>
      <c r="O71" s="330"/>
      <c r="P71" s="330"/>
      <c r="Q71" s="328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27">
        <v>4680115880429</v>
      </c>
      <c r="E72" s="328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5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30"/>
      <c r="O72" s="330"/>
      <c r="P72" s="330"/>
      <c r="Q72" s="328"/>
      <c r="R72" s="35"/>
      <c r="S72" s="35"/>
      <c r="T72" s="36" t="s">
        <v>63</v>
      </c>
      <c r="U72" s="305">
        <v>184.5</v>
      </c>
      <c r="V72" s="306">
        <f t="shared" si="2"/>
        <v>184.5</v>
      </c>
      <c r="W72" s="37">
        <f t="shared" si="3"/>
        <v>0.38417000000000001</v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27">
        <v>4680115881457</v>
      </c>
      <c r="E73" s="328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30"/>
      <c r="O73" s="330"/>
      <c r="P73" s="330"/>
      <c r="Q73" s="328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24"/>
      <c r="B74" s="317"/>
      <c r="C74" s="317"/>
      <c r="D74" s="317"/>
      <c r="E74" s="317"/>
      <c r="F74" s="317"/>
      <c r="G74" s="317"/>
      <c r="H74" s="317"/>
      <c r="I74" s="317"/>
      <c r="J74" s="317"/>
      <c r="K74" s="317"/>
      <c r="L74" s="325"/>
      <c r="M74" s="321" t="s">
        <v>64</v>
      </c>
      <c r="N74" s="322"/>
      <c r="O74" s="322"/>
      <c r="P74" s="322"/>
      <c r="Q74" s="322"/>
      <c r="R74" s="322"/>
      <c r="S74" s="323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242.8614417989418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245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2.7067099999999997</v>
      </c>
      <c r="X74" s="308"/>
      <c r="Y74" s="308"/>
    </row>
    <row r="75" spans="1:52" x14ac:dyDescent="0.2">
      <c r="A75" s="317"/>
      <c r="B75" s="317"/>
      <c r="C75" s="317"/>
      <c r="D75" s="317"/>
      <c r="E75" s="317"/>
      <c r="F75" s="317"/>
      <c r="G75" s="317"/>
      <c r="H75" s="317"/>
      <c r="I75" s="317"/>
      <c r="J75" s="317"/>
      <c r="K75" s="317"/>
      <c r="L75" s="325"/>
      <c r="M75" s="321" t="s">
        <v>64</v>
      </c>
      <c r="N75" s="322"/>
      <c r="O75" s="322"/>
      <c r="P75" s="322"/>
      <c r="Q75" s="322"/>
      <c r="R75" s="322"/>
      <c r="S75" s="323"/>
      <c r="T75" s="38" t="s">
        <v>63</v>
      </c>
      <c r="U75" s="307">
        <f>IFERROR(SUM(U59:U73),"0")</f>
        <v>1238</v>
      </c>
      <c r="V75" s="307">
        <f>IFERROR(SUM(V59:V73),"0")</f>
        <v>1256</v>
      </c>
      <c r="W75" s="38"/>
      <c r="X75" s="308"/>
      <c r="Y75" s="308"/>
    </row>
    <row r="76" spans="1:52" ht="14.25" customHeight="1" x14ac:dyDescent="0.25">
      <c r="A76" s="326" t="s">
        <v>93</v>
      </c>
      <c r="B76" s="317"/>
      <c r="C76" s="317"/>
      <c r="D76" s="317"/>
      <c r="E76" s="317"/>
      <c r="F76" s="317"/>
      <c r="G76" s="317"/>
      <c r="H76" s="317"/>
      <c r="I76" s="317"/>
      <c r="J76" s="317"/>
      <c r="K76" s="317"/>
      <c r="L76" s="317"/>
      <c r="M76" s="317"/>
      <c r="N76" s="317"/>
      <c r="O76" s="317"/>
      <c r="P76" s="317"/>
      <c r="Q76" s="317"/>
      <c r="R76" s="317"/>
      <c r="S76" s="317"/>
      <c r="T76" s="317"/>
      <c r="U76" s="317"/>
      <c r="V76" s="317"/>
      <c r="W76" s="317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27">
        <v>4607091384789</v>
      </c>
      <c r="E77" s="328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541" t="s">
        <v>145</v>
      </c>
      <c r="N77" s="330"/>
      <c r="O77" s="330"/>
      <c r="P77" s="330"/>
      <c r="Q77" s="328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27">
        <v>4680115881488</v>
      </c>
      <c r="E78" s="328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30"/>
      <c r="O78" s="330"/>
      <c r="P78" s="330"/>
      <c r="Q78" s="328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27">
        <v>4607091384765</v>
      </c>
      <c r="E79" s="328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536" t="s">
        <v>150</v>
      </c>
      <c r="N79" s="330"/>
      <c r="O79" s="330"/>
      <c r="P79" s="330"/>
      <c r="Q79" s="328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27">
        <v>4680115882775</v>
      </c>
      <c r="E80" s="328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537" t="s">
        <v>153</v>
      </c>
      <c r="N80" s="330"/>
      <c r="O80" s="330"/>
      <c r="P80" s="330"/>
      <c r="Q80" s="328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27">
        <v>4680115880658</v>
      </c>
      <c r="E81" s="328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30"/>
      <c r="O81" s="330"/>
      <c r="P81" s="330"/>
      <c r="Q81" s="328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27">
        <v>4607091381962</v>
      </c>
      <c r="E82" s="328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30"/>
      <c r="O82" s="330"/>
      <c r="P82" s="330"/>
      <c r="Q82" s="328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24"/>
      <c r="B83" s="317"/>
      <c r="C83" s="317"/>
      <c r="D83" s="317"/>
      <c r="E83" s="317"/>
      <c r="F83" s="317"/>
      <c r="G83" s="317"/>
      <c r="H83" s="317"/>
      <c r="I83" s="317"/>
      <c r="J83" s="317"/>
      <c r="K83" s="317"/>
      <c r="L83" s="325"/>
      <c r="M83" s="321" t="s">
        <v>64</v>
      </c>
      <c r="N83" s="322"/>
      <c r="O83" s="322"/>
      <c r="P83" s="322"/>
      <c r="Q83" s="322"/>
      <c r="R83" s="322"/>
      <c r="S83" s="323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7"/>
      <c r="B84" s="317"/>
      <c r="C84" s="317"/>
      <c r="D84" s="317"/>
      <c r="E84" s="317"/>
      <c r="F84" s="317"/>
      <c r="G84" s="317"/>
      <c r="H84" s="317"/>
      <c r="I84" s="317"/>
      <c r="J84" s="317"/>
      <c r="K84" s="317"/>
      <c r="L84" s="325"/>
      <c r="M84" s="321" t="s">
        <v>64</v>
      </c>
      <c r="N84" s="322"/>
      <c r="O84" s="322"/>
      <c r="P84" s="322"/>
      <c r="Q84" s="322"/>
      <c r="R84" s="322"/>
      <c r="S84" s="323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26" t="s">
        <v>59</v>
      </c>
      <c r="B85" s="317"/>
      <c r="C85" s="317"/>
      <c r="D85" s="317"/>
      <c r="E85" s="317"/>
      <c r="F85" s="317"/>
      <c r="G85" s="317"/>
      <c r="H85" s="317"/>
      <c r="I85" s="317"/>
      <c r="J85" s="317"/>
      <c r="K85" s="317"/>
      <c r="L85" s="317"/>
      <c r="M85" s="317"/>
      <c r="N85" s="317"/>
      <c r="O85" s="317"/>
      <c r="P85" s="317"/>
      <c r="Q85" s="317"/>
      <c r="R85" s="317"/>
      <c r="S85" s="317"/>
      <c r="T85" s="317"/>
      <c r="U85" s="317"/>
      <c r="V85" s="317"/>
      <c r="W85" s="317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27">
        <v>4607091387667</v>
      </c>
      <c r="E86" s="328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30"/>
      <c r="O86" s="330"/>
      <c r="P86" s="330"/>
      <c r="Q86" s="328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27">
        <v>4607091387636</v>
      </c>
      <c r="E87" s="328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30"/>
      <c r="O87" s="330"/>
      <c r="P87" s="330"/>
      <c r="Q87" s="328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27">
        <v>4607091384727</v>
      </c>
      <c r="E88" s="328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30"/>
      <c r="O88" s="330"/>
      <c r="P88" s="330"/>
      <c r="Q88" s="328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27">
        <v>4607091386745</v>
      </c>
      <c r="E89" s="328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30"/>
      <c r="O89" s="330"/>
      <c r="P89" s="330"/>
      <c r="Q89" s="328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27">
        <v>4607091382426</v>
      </c>
      <c r="E90" s="328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30"/>
      <c r="O90" s="330"/>
      <c r="P90" s="330"/>
      <c r="Q90" s="328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27">
        <v>4607091386547</v>
      </c>
      <c r="E91" s="328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30"/>
      <c r="O91" s="330"/>
      <c r="P91" s="330"/>
      <c r="Q91" s="328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27">
        <v>4607091384703</v>
      </c>
      <c r="E92" s="328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5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30"/>
      <c r="O92" s="330"/>
      <c r="P92" s="330"/>
      <c r="Q92" s="328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27">
        <v>4607091384734</v>
      </c>
      <c r="E93" s="328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30"/>
      <c r="O93" s="330"/>
      <c r="P93" s="330"/>
      <c r="Q93" s="328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27">
        <v>4607091382464</v>
      </c>
      <c r="E94" s="328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30"/>
      <c r="O94" s="330"/>
      <c r="P94" s="330"/>
      <c r="Q94" s="328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24"/>
      <c r="B95" s="317"/>
      <c r="C95" s="317"/>
      <c r="D95" s="317"/>
      <c r="E95" s="317"/>
      <c r="F95" s="317"/>
      <c r="G95" s="317"/>
      <c r="H95" s="317"/>
      <c r="I95" s="317"/>
      <c r="J95" s="317"/>
      <c r="K95" s="317"/>
      <c r="L95" s="325"/>
      <c r="M95" s="321" t="s">
        <v>64</v>
      </c>
      <c r="N95" s="322"/>
      <c r="O95" s="322"/>
      <c r="P95" s="322"/>
      <c r="Q95" s="322"/>
      <c r="R95" s="322"/>
      <c r="S95" s="323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7"/>
      <c r="B96" s="317"/>
      <c r="C96" s="317"/>
      <c r="D96" s="317"/>
      <c r="E96" s="317"/>
      <c r="F96" s="317"/>
      <c r="G96" s="317"/>
      <c r="H96" s="317"/>
      <c r="I96" s="317"/>
      <c r="J96" s="317"/>
      <c r="K96" s="317"/>
      <c r="L96" s="325"/>
      <c r="M96" s="321" t="s">
        <v>64</v>
      </c>
      <c r="N96" s="322"/>
      <c r="O96" s="322"/>
      <c r="P96" s="322"/>
      <c r="Q96" s="322"/>
      <c r="R96" s="322"/>
      <c r="S96" s="323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26" t="s">
        <v>66</v>
      </c>
      <c r="B97" s="317"/>
      <c r="C97" s="317"/>
      <c r="D97" s="317"/>
      <c r="E97" s="317"/>
      <c r="F97" s="317"/>
      <c r="G97" s="317"/>
      <c r="H97" s="317"/>
      <c r="I97" s="317"/>
      <c r="J97" s="317"/>
      <c r="K97" s="317"/>
      <c r="L97" s="317"/>
      <c r="M97" s="317"/>
      <c r="N97" s="317"/>
      <c r="O97" s="317"/>
      <c r="P97" s="317"/>
      <c r="Q97" s="317"/>
      <c r="R97" s="317"/>
      <c r="S97" s="317"/>
      <c r="T97" s="317"/>
      <c r="U97" s="317"/>
      <c r="V97" s="317"/>
      <c r="W97" s="317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27">
        <v>4680115882584</v>
      </c>
      <c r="E98" s="328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524" t="s">
        <v>178</v>
      </c>
      <c r="N98" s="330"/>
      <c r="O98" s="330"/>
      <c r="P98" s="330"/>
      <c r="Q98" s="328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27">
        <v>4607091386967</v>
      </c>
      <c r="E99" s="328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525" t="s">
        <v>181</v>
      </c>
      <c r="N99" s="330"/>
      <c r="O99" s="330"/>
      <c r="P99" s="330"/>
      <c r="Q99" s="328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27">
        <v>4607091386967</v>
      </c>
      <c r="E100" s="328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526" t="s">
        <v>183</v>
      </c>
      <c r="N100" s="330"/>
      <c r="O100" s="330"/>
      <c r="P100" s="330"/>
      <c r="Q100" s="328"/>
      <c r="R100" s="35"/>
      <c r="S100" s="35"/>
      <c r="T100" s="36" t="s">
        <v>63</v>
      </c>
      <c r="U100" s="305">
        <v>312.5</v>
      </c>
      <c r="V100" s="306">
        <f t="shared" si="6"/>
        <v>319.2</v>
      </c>
      <c r="W100" s="37">
        <f>IFERROR(IF(V100=0,"",ROUNDUP(V100/H100,0)*0.02175),"")</f>
        <v>0.8264999999999999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27">
        <v>4607091385304</v>
      </c>
      <c r="E101" s="328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30"/>
      <c r="O101" s="330"/>
      <c r="P101" s="330"/>
      <c r="Q101" s="328"/>
      <c r="R101" s="35"/>
      <c r="S101" s="35"/>
      <c r="T101" s="36" t="s">
        <v>63</v>
      </c>
      <c r="U101" s="305">
        <v>127</v>
      </c>
      <c r="V101" s="306">
        <f t="shared" si="6"/>
        <v>129.6</v>
      </c>
      <c r="W101" s="37">
        <f>IFERROR(IF(V101=0,"",ROUNDUP(V101/H101,0)*0.02175),"")</f>
        <v>0.34799999999999998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27">
        <v>4607091386264</v>
      </c>
      <c r="E102" s="328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30"/>
      <c r="O102" s="330"/>
      <c r="P102" s="330"/>
      <c r="Q102" s="328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27">
        <v>4607091385731</v>
      </c>
      <c r="E103" s="328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521" t="s">
        <v>190</v>
      </c>
      <c r="N103" s="330"/>
      <c r="O103" s="330"/>
      <c r="P103" s="330"/>
      <c r="Q103" s="328"/>
      <c r="R103" s="35"/>
      <c r="S103" s="35"/>
      <c r="T103" s="36" t="s">
        <v>63</v>
      </c>
      <c r="U103" s="305">
        <v>155.25</v>
      </c>
      <c r="V103" s="306">
        <f t="shared" si="6"/>
        <v>156.60000000000002</v>
      </c>
      <c r="W103" s="37">
        <f>IFERROR(IF(V103=0,"",ROUNDUP(V103/H103,0)*0.00753),"")</f>
        <v>0.43674000000000002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27">
        <v>4680115880214</v>
      </c>
      <c r="E104" s="328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522" t="s">
        <v>193</v>
      </c>
      <c r="N104" s="330"/>
      <c r="O104" s="330"/>
      <c r="P104" s="330"/>
      <c r="Q104" s="328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27">
        <v>4680115880894</v>
      </c>
      <c r="E105" s="328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523" t="s">
        <v>196</v>
      </c>
      <c r="N105" s="330"/>
      <c r="O105" s="330"/>
      <c r="P105" s="330"/>
      <c r="Q105" s="328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27">
        <v>4607091385427</v>
      </c>
      <c r="E106" s="328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30"/>
      <c r="O106" s="330"/>
      <c r="P106" s="330"/>
      <c r="Q106" s="328"/>
      <c r="R106" s="35"/>
      <c r="S106" s="35"/>
      <c r="T106" s="36" t="s">
        <v>63</v>
      </c>
      <c r="U106" s="305">
        <v>61.5</v>
      </c>
      <c r="V106" s="306">
        <f t="shared" si="6"/>
        <v>63</v>
      </c>
      <c r="W106" s="37">
        <f>IFERROR(IF(V106=0,"",ROUNDUP(V106/H106,0)*0.00753),"")</f>
        <v>0.15812999999999999</v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27">
        <v>4680115882645</v>
      </c>
      <c r="E107" s="328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517" t="s">
        <v>201</v>
      </c>
      <c r="N107" s="330"/>
      <c r="O107" s="330"/>
      <c r="P107" s="330"/>
      <c r="Q107" s="328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24"/>
      <c r="B108" s="317"/>
      <c r="C108" s="317"/>
      <c r="D108" s="317"/>
      <c r="E108" s="317"/>
      <c r="F108" s="317"/>
      <c r="G108" s="317"/>
      <c r="H108" s="317"/>
      <c r="I108" s="317"/>
      <c r="J108" s="317"/>
      <c r="K108" s="317"/>
      <c r="L108" s="325"/>
      <c r="M108" s="321" t="s">
        <v>64</v>
      </c>
      <c r="N108" s="322"/>
      <c r="O108" s="322"/>
      <c r="P108" s="322"/>
      <c r="Q108" s="322"/>
      <c r="R108" s="322"/>
      <c r="S108" s="323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130.88139329805995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133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1.7693699999999999</v>
      </c>
      <c r="X108" s="308"/>
      <c r="Y108" s="308"/>
    </row>
    <row r="109" spans="1:52" x14ac:dyDescent="0.2">
      <c r="A109" s="317"/>
      <c r="B109" s="317"/>
      <c r="C109" s="317"/>
      <c r="D109" s="317"/>
      <c r="E109" s="317"/>
      <c r="F109" s="317"/>
      <c r="G109" s="317"/>
      <c r="H109" s="317"/>
      <c r="I109" s="317"/>
      <c r="J109" s="317"/>
      <c r="K109" s="317"/>
      <c r="L109" s="325"/>
      <c r="M109" s="321" t="s">
        <v>64</v>
      </c>
      <c r="N109" s="322"/>
      <c r="O109" s="322"/>
      <c r="P109" s="322"/>
      <c r="Q109" s="322"/>
      <c r="R109" s="322"/>
      <c r="S109" s="323"/>
      <c r="T109" s="38" t="s">
        <v>63</v>
      </c>
      <c r="U109" s="307">
        <f>IFERROR(SUM(U98:U107),"0")</f>
        <v>656.25</v>
      </c>
      <c r="V109" s="307">
        <f>IFERROR(SUM(V98:V107),"0")</f>
        <v>668.4</v>
      </c>
      <c r="W109" s="38"/>
      <c r="X109" s="308"/>
      <c r="Y109" s="308"/>
    </row>
    <row r="110" spans="1:52" ht="14.25" customHeight="1" x14ac:dyDescent="0.25">
      <c r="A110" s="326" t="s">
        <v>202</v>
      </c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7"/>
      <c r="N110" s="317"/>
      <c r="O110" s="317"/>
      <c r="P110" s="317"/>
      <c r="Q110" s="317"/>
      <c r="R110" s="317"/>
      <c r="S110" s="317"/>
      <c r="T110" s="317"/>
      <c r="U110" s="317"/>
      <c r="V110" s="317"/>
      <c r="W110" s="317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27">
        <v>4607091383065</v>
      </c>
      <c r="E111" s="328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30"/>
      <c r="O111" s="330"/>
      <c r="P111" s="330"/>
      <c r="Q111" s="328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27">
        <v>4680115881532</v>
      </c>
      <c r="E112" s="328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30"/>
      <c r="O112" s="330"/>
      <c r="P112" s="330"/>
      <c r="Q112" s="328"/>
      <c r="R112" s="35"/>
      <c r="S112" s="35"/>
      <c r="T112" s="36" t="s">
        <v>63</v>
      </c>
      <c r="U112" s="305">
        <v>174</v>
      </c>
      <c r="V112" s="306">
        <f>IFERROR(IF(U112="",0,CEILING((U112/$H112),1)*$H112),"")</f>
        <v>178.2</v>
      </c>
      <c r="W112" s="37">
        <f>IFERROR(IF(V112=0,"",ROUNDUP(V112/H112,0)*0.02175),"")</f>
        <v>0.47849999999999998</v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27">
        <v>4680115882652</v>
      </c>
      <c r="E113" s="328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513" t="s">
        <v>209</v>
      </c>
      <c r="N113" s="330"/>
      <c r="O113" s="330"/>
      <c r="P113" s="330"/>
      <c r="Q113" s="328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27">
        <v>4680115880238</v>
      </c>
      <c r="E114" s="328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30"/>
      <c r="O114" s="330"/>
      <c r="P114" s="330"/>
      <c r="Q114" s="328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27">
        <v>4680115881464</v>
      </c>
      <c r="E115" s="328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515" t="s">
        <v>214</v>
      </c>
      <c r="N115" s="330"/>
      <c r="O115" s="330"/>
      <c r="P115" s="330"/>
      <c r="Q115" s="328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24"/>
      <c r="B116" s="317"/>
      <c r="C116" s="317"/>
      <c r="D116" s="317"/>
      <c r="E116" s="317"/>
      <c r="F116" s="317"/>
      <c r="G116" s="317"/>
      <c r="H116" s="317"/>
      <c r="I116" s="317"/>
      <c r="J116" s="317"/>
      <c r="K116" s="317"/>
      <c r="L116" s="325"/>
      <c r="M116" s="321" t="s">
        <v>64</v>
      </c>
      <c r="N116" s="322"/>
      <c r="O116" s="322"/>
      <c r="P116" s="322"/>
      <c r="Q116" s="322"/>
      <c r="R116" s="322"/>
      <c r="S116" s="323"/>
      <c r="T116" s="38" t="s">
        <v>65</v>
      </c>
      <c r="U116" s="307">
        <f>IFERROR(U111/H111,"0")+IFERROR(U112/H112,"0")+IFERROR(U113/H113,"0")+IFERROR(U114/H114,"0")+IFERROR(U115/H115,"0")</f>
        <v>21.481481481481481</v>
      </c>
      <c r="V116" s="307">
        <f>IFERROR(V111/H111,"0")+IFERROR(V112/H112,"0")+IFERROR(V113/H113,"0")+IFERROR(V114/H114,"0")+IFERROR(V115/H115,"0")</f>
        <v>22</v>
      </c>
      <c r="W116" s="307">
        <f>IFERROR(IF(W111="",0,W111),"0")+IFERROR(IF(W112="",0,W112),"0")+IFERROR(IF(W113="",0,W113),"0")+IFERROR(IF(W114="",0,W114),"0")+IFERROR(IF(W115="",0,W115),"0")</f>
        <v>0.47849999999999998</v>
      </c>
      <c r="X116" s="308"/>
      <c r="Y116" s="308"/>
    </row>
    <row r="117" spans="1:52" x14ac:dyDescent="0.2">
      <c r="A117" s="317"/>
      <c r="B117" s="317"/>
      <c r="C117" s="317"/>
      <c r="D117" s="317"/>
      <c r="E117" s="317"/>
      <c r="F117" s="317"/>
      <c r="G117" s="317"/>
      <c r="H117" s="317"/>
      <c r="I117" s="317"/>
      <c r="J117" s="317"/>
      <c r="K117" s="317"/>
      <c r="L117" s="325"/>
      <c r="M117" s="321" t="s">
        <v>64</v>
      </c>
      <c r="N117" s="322"/>
      <c r="O117" s="322"/>
      <c r="P117" s="322"/>
      <c r="Q117" s="322"/>
      <c r="R117" s="322"/>
      <c r="S117" s="323"/>
      <c r="T117" s="38" t="s">
        <v>63</v>
      </c>
      <c r="U117" s="307">
        <f>IFERROR(SUM(U111:U115),"0")</f>
        <v>174</v>
      </c>
      <c r="V117" s="307">
        <f>IFERROR(SUM(V111:V115),"0")</f>
        <v>178.2</v>
      </c>
      <c r="W117" s="38"/>
      <c r="X117" s="308"/>
      <c r="Y117" s="308"/>
    </row>
    <row r="118" spans="1:52" ht="16.5" customHeight="1" x14ac:dyDescent="0.25">
      <c r="A118" s="332" t="s">
        <v>215</v>
      </c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7"/>
      <c r="N118" s="317"/>
      <c r="O118" s="317"/>
      <c r="P118" s="317"/>
      <c r="Q118" s="317"/>
      <c r="R118" s="317"/>
      <c r="S118" s="317"/>
      <c r="T118" s="317"/>
      <c r="U118" s="317"/>
      <c r="V118" s="317"/>
      <c r="W118" s="317"/>
      <c r="X118" s="301"/>
      <c r="Y118" s="301"/>
    </row>
    <row r="119" spans="1:52" ht="14.25" customHeight="1" x14ac:dyDescent="0.25">
      <c r="A119" s="326" t="s">
        <v>66</v>
      </c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7"/>
      <c r="N119" s="317"/>
      <c r="O119" s="317"/>
      <c r="P119" s="317"/>
      <c r="Q119" s="317"/>
      <c r="R119" s="317"/>
      <c r="S119" s="317"/>
      <c r="T119" s="317"/>
      <c r="U119" s="317"/>
      <c r="V119" s="317"/>
      <c r="W119" s="317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27">
        <v>4607091385168</v>
      </c>
      <c r="E120" s="328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5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30"/>
      <c r="O120" s="330"/>
      <c r="P120" s="330"/>
      <c r="Q120" s="328"/>
      <c r="R120" s="35"/>
      <c r="S120" s="35"/>
      <c r="T120" s="36" t="s">
        <v>63</v>
      </c>
      <c r="U120" s="305">
        <v>330.5</v>
      </c>
      <c r="V120" s="306">
        <f>IFERROR(IF(U120="",0,CEILING((U120/$H120),1)*$H120),"")</f>
        <v>332.09999999999997</v>
      </c>
      <c r="W120" s="37">
        <f>IFERROR(IF(V120=0,"",ROUNDUP(V120/H120,0)*0.02175),"")</f>
        <v>0.89174999999999993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27">
        <v>4607091383256</v>
      </c>
      <c r="E121" s="328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30"/>
      <c r="O121" s="330"/>
      <c r="P121" s="330"/>
      <c r="Q121" s="328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27">
        <v>4607091385748</v>
      </c>
      <c r="E122" s="328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30"/>
      <c r="O122" s="330"/>
      <c r="P122" s="330"/>
      <c r="Q122" s="328"/>
      <c r="R122" s="35"/>
      <c r="S122" s="35"/>
      <c r="T122" s="36" t="s">
        <v>63</v>
      </c>
      <c r="U122" s="305">
        <v>155.25</v>
      </c>
      <c r="V122" s="306">
        <f>IFERROR(IF(U122="",0,CEILING((U122/$H122),1)*$H122),"")</f>
        <v>156.60000000000002</v>
      </c>
      <c r="W122" s="37">
        <f>IFERROR(IF(V122=0,"",ROUNDUP(V122/H122,0)*0.00753),"")</f>
        <v>0.43674000000000002</v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27">
        <v>4607091384581</v>
      </c>
      <c r="E123" s="328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30"/>
      <c r="O123" s="330"/>
      <c r="P123" s="330"/>
      <c r="Q123" s="328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24"/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25"/>
      <c r="M124" s="321" t="s">
        <v>64</v>
      </c>
      <c r="N124" s="322"/>
      <c r="O124" s="322"/>
      <c r="P124" s="322"/>
      <c r="Q124" s="322"/>
      <c r="R124" s="322"/>
      <c r="S124" s="323"/>
      <c r="T124" s="38" t="s">
        <v>65</v>
      </c>
      <c r="U124" s="307">
        <f>IFERROR(U120/H120,"0")+IFERROR(U121/H121,"0")+IFERROR(U122/H122,"0")+IFERROR(U123/H123,"0")</f>
        <v>98.302469135802454</v>
      </c>
      <c r="V124" s="307">
        <f>IFERROR(V120/H120,"0")+IFERROR(V121/H121,"0")+IFERROR(V122/H122,"0")+IFERROR(V123/H123,"0")</f>
        <v>99</v>
      </c>
      <c r="W124" s="307">
        <f>IFERROR(IF(W120="",0,W120),"0")+IFERROR(IF(W121="",0,W121),"0")+IFERROR(IF(W122="",0,W122),"0")+IFERROR(IF(W123="",0,W123),"0")</f>
        <v>1.3284899999999999</v>
      </c>
      <c r="X124" s="308"/>
      <c r="Y124" s="308"/>
    </row>
    <row r="125" spans="1:52" x14ac:dyDescent="0.2">
      <c r="A125" s="317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25"/>
      <c r="M125" s="321" t="s">
        <v>64</v>
      </c>
      <c r="N125" s="322"/>
      <c r="O125" s="322"/>
      <c r="P125" s="322"/>
      <c r="Q125" s="322"/>
      <c r="R125" s="322"/>
      <c r="S125" s="323"/>
      <c r="T125" s="38" t="s">
        <v>63</v>
      </c>
      <c r="U125" s="307">
        <f>IFERROR(SUM(U120:U123),"0")</f>
        <v>485.75</v>
      </c>
      <c r="V125" s="307">
        <f>IFERROR(SUM(V120:V123),"0")</f>
        <v>488.7</v>
      </c>
      <c r="W125" s="38"/>
      <c r="X125" s="308"/>
      <c r="Y125" s="308"/>
    </row>
    <row r="126" spans="1:52" ht="27.75" customHeight="1" x14ac:dyDescent="0.2">
      <c r="A126" s="338" t="s">
        <v>224</v>
      </c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49"/>
      <c r="Y126" s="49"/>
    </row>
    <row r="127" spans="1:52" ht="16.5" customHeight="1" x14ac:dyDescent="0.25">
      <c r="A127" s="332" t="s">
        <v>225</v>
      </c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17"/>
      <c r="M127" s="317"/>
      <c r="N127" s="317"/>
      <c r="O127" s="317"/>
      <c r="P127" s="317"/>
      <c r="Q127" s="317"/>
      <c r="R127" s="317"/>
      <c r="S127" s="317"/>
      <c r="T127" s="317"/>
      <c r="U127" s="317"/>
      <c r="V127" s="317"/>
      <c r="W127" s="317"/>
      <c r="X127" s="301"/>
      <c r="Y127" s="301"/>
    </row>
    <row r="128" spans="1:52" ht="14.25" customHeight="1" x14ac:dyDescent="0.25">
      <c r="A128" s="326" t="s">
        <v>100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27">
        <v>4607091383423</v>
      </c>
      <c r="E129" s="328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5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30"/>
      <c r="O129" s="330"/>
      <c r="P129" s="330"/>
      <c r="Q129" s="328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27">
        <v>4607091381405</v>
      </c>
      <c r="E130" s="328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5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30"/>
      <c r="O130" s="330"/>
      <c r="P130" s="330"/>
      <c r="Q130" s="328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27">
        <v>4607091386516</v>
      </c>
      <c r="E131" s="328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30"/>
      <c r="O131" s="330"/>
      <c r="P131" s="330"/>
      <c r="Q131" s="328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24"/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25"/>
      <c r="M132" s="321" t="s">
        <v>64</v>
      </c>
      <c r="N132" s="322"/>
      <c r="O132" s="322"/>
      <c r="P132" s="322"/>
      <c r="Q132" s="322"/>
      <c r="R132" s="322"/>
      <c r="S132" s="323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7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25"/>
      <c r="M133" s="321" t="s">
        <v>64</v>
      </c>
      <c r="N133" s="322"/>
      <c r="O133" s="322"/>
      <c r="P133" s="322"/>
      <c r="Q133" s="322"/>
      <c r="R133" s="322"/>
      <c r="S133" s="323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32" t="s">
        <v>232</v>
      </c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7"/>
      <c r="N134" s="317"/>
      <c r="O134" s="317"/>
      <c r="P134" s="317"/>
      <c r="Q134" s="317"/>
      <c r="R134" s="317"/>
      <c r="S134" s="317"/>
      <c r="T134" s="317"/>
      <c r="U134" s="317"/>
      <c r="V134" s="317"/>
      <c r="W134" s="317"/>
      <c r="X134" s="301"/>
      <c r="Y134" s="301"/>
    </row>
    <row r="135" spans="1:52" ht="14.25" customHeight="1" x14ac:dyDescent="0.25">
      <c r="A135" s="326" t="s">
        <v>59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27">
        <v>4680115880993</v>
      </c>
      <c r="E136" s="328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30"/>
      <c r="O136" s="330"/>
      <c r="P136" s="330"/>
      <c r="Q136" s="328"/>
      <c r="R136" s="35"/>
      <c r="S136" s="35"/>
      <c r="T136" s="36" t="s">
        <v>63</v>
      </c>
      <c r="U136" s="305">
        <v>32.5</v>
      </c>
      <c r="V136" s="306">
        <f t="shared" ref="V136:V143" si="7">IFERROR(IF(U136="",0,CEILING((U136/$H136),1)*$H136),"")</f>
        <v>33.6</v>
      </c>
      <c r="W136" s="37">
        <f>IFERROR(IF(V136=0,"",ROUNDUP(V136/H136,0)*0.00753),"")</f>
        <v>6.0240000000000002E-2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27">
        <v>4680115881761</v>
      </c>
      <c r="E137" s="328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30"/>
      <c r="O137" s="330"/>
      <c r="P137" s="330"/>
      <c r="Q137" s="328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27">
        <v>4680115881563</v>
      </c>
      <c r="E138" s="328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30"/>
      <c r="O138" s="330"/>
      <c r="P138" s="330"/>
      <c r="Q138" s="328"/>
      <c r="R138" s="35"/>
      <c r="S138" s="35"/>
      <c r="T138" s="36" t="s">
        <v>63</v>
      </c>
      <c r="U138" s="305">
        <v>19.5</v>
      </c>
      <c r="V138" s="306">
        <f t="shared" si="7"/>
        <v>21</v>
      </c>
      <c r="W138" s="37">
        <f>IFERROR(IF(V138=0,"",ROUNDUP(V138/H138,0)*0.00753),"")</f>
        <v>3.7650000000000003E-2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27">
        <v>4680115880986</v>
      </c>
      <c r="E139" s="328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30"/>
      <c r="O139" s="330"/>
      <c r="P139" s="330"/>
      <c r="Q139" s="328"/>
      <c r="R139" s="35"/>
      <c r="S139" s="35"/>
      <c r="T139" s="36" t="s">
        <v>63</v>
      </c>
      <c r="U139" s="305">
        <v>117.77500000000001</v>
      </c>
      <c r="V139" s="306">
        <f t="shared" si="7"/>
        <v>119.7</v>
      </c>
      <c r="W139" s="37">
        <f>IFERROR(IF(V139=0,"",ROUNDUP(V139/H139,0)*0.00502),"")</f>
        <v>0.28614000000000001</v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27">
        <v>4680115880207</v>
      </c>
      <c r="E140" s="328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30"/>
      <c r="O140" s="330"/>
      <c r="P140" s="330"/>
      <c r="Q140" s="328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27">
        <v>4680115881785</v>
      </c>
      <c r="E141" s="328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30"/>
      <c r="O141" s="330"/>
      <c r="P141" s="330"/>
      <c r="Q141" s="328"/>
      <c r="R141" s="35"/>
      <c r="S141" s="35"/>
      <c r="T141" s="36" t="s">
        <v>63</v>
      </c>
      <c r="U141" s="305">
        <v>92.75</v>
      </c>
      <c r="V141" s="306">
        <f t="shared" si="7"/>
        <v>94.5</v>
      </c>
      <c r="W141" s="37">
        <f>IFERROR(IF(V141=0,"",ROUNDUP(V141/H141,0)*0.00502),"")</f>
        <v>0.22590000000000002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27">
        <v>4680115881679</v>
      </c>
      <c r="E142" s="328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30"/>
      <c r="O142" s="330"/>
      <c r="P142" s="330"/>
      <c r="Q142" s="328"/>
      <c r="R142" s="35"/>
      <c r="S142" s="35"/>
      <c r="T142" s="36" t="s">
        <v>63</v>
      </c>
      <c r="U142" s="305">
        <v>95.024999999999991</v>
      </c>
      <c r="V142" s="306">
        <f t="shared" si="7"/>
        <v>96.600000000000009</v>
      </c>
      <c r="W142" s="37">
        <f>IFERROR(IF(V142=0,"",ROUNDUP(V142/H142,0)*0.00502),"")</f>
        <v>0.23092000000000001</v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27">
        <v>4680115880191</v>
      </c>
      <c r="E143" s="328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30"/>
      <c r="O143" s="330"/>
      <c r="P143" s="330"/>
      <c r="Q143" s="328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24"/>
      <c r="B144" s="317"/>
      <c r="C144" s="317"/>
      <c r="D144" s="317"/>
      <c r="E144" s="317"/>
      <c r="F144" s="317"/>
      <c r="G144" s="317"/>
      <c r="H144" s="317"/>
      <c r="I144" s="317"/>
      <c r="J144" s="317"/>
      <c r="K144" s="317"/>
      <c r="L144" s="325"/>
      <c r="M144" s="321" t="s">
        <v>64</v>
      </c>
      <c r="N144" s="322"/>
      <c r="O144" s="322"/>
      <c r="P144" s="322"/>
      <c r="Q144" s="322"/>
      <c r="R144" s="322"/>
      <c r="S144" s="323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157.88095238095238</v>
      </c>
      <c r="V144" s="307">
        <f>IFERROR(V136/H136,"0")+IFERROR(V137/H137,"0")+IFERROR(V138/H138,"0")+IFERROR(V139/H139,"0")+IFERROR(V140/H140,"0")+IFERROR(V141/H141,"0")+IFERROR(V142/H142,"0")+IFERROR(V143/H143,"0")</f>
        <v>161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0.84084999999999999</v>
      </c>
      <c r="X144" s="308"/>
      <c r="Y144" s="308"/>
    </row>
    <row r="145" spans="1:52" x14ac:dyDescent="0.2">
      <c r="A145" s="317"/>
      <c r="B145" s="317"/>
      <c r="C145" s="317"/>
      <c r="D145" s="317"/>
      <c r="E145" s="317"/>
      <c r="F145" s="317"/>
      <c r="G145" s="317"/>
      <c r="H145" s="317"/>
      <c r="I145" s="317"/>
      <c r="J145" s="317"/>
      <c r="K145" s="317"/>
      <c r="L145" s="325"/>
      <c r="M145" s="321" t="s">
        <v>64</v>
      </c>
      <c r="N145" s="322"/>
      <c r="O145" s="322"/>
      <c r="P145" s="322"/>
      <c r="Q145" s="322"/>
      <c r="R145" s="322"/>
      <c r="S145" s="323"/>
      <c r="T145" s="38" t="s">
        <v>63</v>
      </c>
      <c r="U145" s="307">
        <f>IFERROR(SUM(U136:U143),"0")</f>
        <v>357.54999999999995</v>
      </c>
      <c r="V145" s="307">
        <f>IFERROR(SUM(V136:V143),"0")</f>
        <v>365.40000000000003</v>
      </c>
      <c r="W145" s="38"/>
      <c r="X145" s="308"/>
      <c r="Y145" s="308"/>
    </row>
    <row r="146" spans="1:52" ht="16.5" customHeight="1" x14ac:dyDescent="0.25">
      <c r="A146" s="332" t="s">
        <v>249</v>
      </c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7"/>
      <c r="N146" s="317"/>
      <c r="O146" s="317"/>
      <c r="P146" s="317"/>
      <c r="Q146" s="317"/>
      <c r="R146" s="317"/>
      <c r="S146" s="317"/>
      <c r="T146" s="317"/>
      <c r="U146" s="317"/>
      <c r="V146" s="317"/>
      <c r="W146" s="317"/>
      <c r="X146" s="301"/>
      <c r="Y146" s="301"/>
    </row>
    <row r="147" spans="1:52" ht="14.25" customHeight="1" x14ac:dyDescent="0.25">
      <c r="A147" s="326" t="s">
        <v>100</v>
      </c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7"/>
      <c r="N147" s="317"/>
      <c r="O147" s="317"/>
      <c r="P147" s="317"/>
      <c r="Q147" s="317"/>
      <c r="R147" s="317"/>
      <c r="S147" s="317"/>
      <c r="T147" s="317"/>
      <c r="U147" s="317"/>
      <c r="V147" s="317"/>
      <c r="W147" s="317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27">
        <v>4680115881402</v>
      </c>
      <c r="E148" s="328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30"/>
      <c r="O148" s="330"/>
      <c r="P148" s="330"/>
      <c r="Q148" s="328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27">
        <v>4680115881396</v>
      </c>
      <c r="E149" s="328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30"/>
      <c r="O149" s="330"/>
      <c r="P149" s="330"/>
      <c r="Q149" s="328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24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25"/>
      <c r="M150" s="321" t="s">
        <v>64</v>
      </c>
      <c r="N150" s="322"/>
      <c r="O150" s="322"/>
      <c r="P150" s="322"/>
      <c r="Q150" s="322"/>
      <c r="R150" s="322"/>
      <c r="S150" s="323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7"/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25"/>
      <c r="M151" s="321" t="s">
        <v>64</v>
      </c>
      <c r="N151" s="322"/>
      <c r="O151" s="322"/>
      <c r="P151" s="322"/>
      <c r="Q151" s="322"/>
      <c r="R151" s="322"/>
      <c r="S151" s="323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26" t="s">
        <v>93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27">
        <v>4680115882935</v>
      </c>
      <c r="E153" s="328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96" t="s">
        <v>256</v>
      </c>
      <c r="N153" s="330"/>
      <c r="O153" s="330"/>
      <c r="P153" s="330"/>
      <c r="Q153" s="328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27">
        <v>4680115880764</v>
      </c>
      <c r="E154" s="328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30"/>
      <c r="O154" s="330"/>
      <c r="P154" s="330"/>
      <c r="Q154" s="328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4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25"/>
      <c r="M155" s="321" t="s">
        <v>64</v>
      </c>
      <c r="N155" s="322"/>
      <c r="O155" s="322"/>
      <c r="P155" s="322"/>
      <c r="Q155" s="322"/>
      <c r="R155" s="322"/>
      <c r="S155" s="323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25"/>
      <c r="M156" s="321" t="s">
        <v>64</v>
      </c>
      <c r="N156" s="322"/>
      <c r="O156" s="322"/>
      <c r="P156" s="322"/>
      <c r="Q156" s="322"/>
      <c r="R156" s="322"/>
      <c r="S156" s="323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26" t="s">
        <v>59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27">
        <v>4680115882683</v>
      </c>
      <c r="E158" s="328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30"/>
      <c r="O158" s="330"/>
      <c r="P158" s="330"/>
      <c r="Q158" s="328"/>
      <c r="R158" s="35"/>
      <c r="S158" s="35"/>
      <c r="T158" s="36" t="s">
        <v>63</v>
      </c>
      <c r="U158" s="305">
        <v>136</v>
      </c>
      <c r="V158" s="306">
        <f>IFERROR(IF(U158="",0,CEILING((U158/$H158),1)*$H158),"")</f>
        <v>140.4</v>
      </c>
      <c r="W158" s="37">
        <f>IFERROR(IF(V158=0,"",ROUNDUP(V158/H158,0)*0.00937),"")</f>
        <v>0.24362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27">
        <v>4680115882690</v>
      </c>
      <c r="E159" s="328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30"/>
      <c r="O159" s="330"/>
      <c r="P159" s="330"/>
      <c r="Q159" s="328"/>
      <c r="R159" s="35"/>
      <c r="S159" s="35"/>
      <c r="T159" s="36" t="s">
        <v>63</v>
      </c>
      <c r="U159" s="305">
        <v>136</v>
      </c>
      <c r="V159" s="306">
        <f>IFERROR(IF(U159="",0,CEILING((U159/$H159),1)*$H159),"")</f>
        <v>140.4</v>
      </c>
      <c r="W159" s="37">
        <f>IFERROR(IF(V159=0,"",ROUNDUP(V159/H159,0)*0.00937),"")</f>
        <v>0.24362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27">
        <v>4680115882669</v>
      </c>
      <c r="E160" s="328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30"/>
      <c r="O160" s="330"/>
      <c r="P160" s="330"/>
      <c r="Q160" s="328"/>
      <c r="R160" s="35"/>
      <c r="S160" s="35"/>
      <c r="T160" s="36" t="s">
        <v>63</v>
      </c>
      <c r="U160" s="305">
        <v>136</v>
      </c>
      <c r="V160" s="306">
        <f>IFERROR(IF(U160="",0,CEILING((U160/$H160),1)*$H160),"")</f>
        <v>140.4</v>
      </c>
      <c r="W160" s="37">
        <f>IFERROR(IF(V160=0,"",ROUNDUP(V160/H160,0)*0.00937),"")</f>
        <v>0.24362</v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27">
        <v>4680115882676</v>
      </c>
      <c r="E161" s="328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30"/>
      <c r="O161" s="330"/>
      <c r="P161" s="330"/>
      <c r="Q161" s="328"/>
      <c r="R161" s="35"/>
      <c r="S161" s="35"/>
      <c r="T161" s="36" t="s">
        <v>63</v>
      </c>
      <c r="U161" s="305">
        <v>136</v>
      </c>
      <c r="V161" s="306">
        <f>IFERROR(IF(U161="",0,CEILING((U161/$H161),1)*$H161),"")</f>
        <v>140.4</v>
      </c>
      <c r="W161" s="37">
        <f>IFERROR(IF(V161=0,"",ROUNDUP(V161/H161,0)*0.00937),"")</f>
        <v>0.24362</v>
      </c>
      <c r="X161" s="57"/>
      <c r="Y161" s="58"/>
      <c r="AC161" s="59"/>
      <c r="AZ161" s="142" t="s">
        <v>1</v>
      </c>
    </row>
    <row r="162" spans="1:52" x14ac:dyDescent="0.2">
      <c r="A162" s="324"/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25"/>
      <c r="M162" s="321" t="s">
        <v>64</v>
      </c>
      <c r="N162" s="322"/>
      <c r="O162" s="322"/>
      <c r="P162" s="322"/>
      <c r="Q162" s="322"/>
      <c r="R162" s="322"/>
      <c r="S162" s="323"/>
      <c r="T162" s="38" t="s">
        <v>65</v>
      </c>
      <c r="U162" s="307">
        <f>IFERROR(U158/H158,"0")+IFERROR(U159/H159,"0")+IFERROR(U160/H160,"0")+IFERROR(U161/H161,"0")</f>
        <v>100.74074074074073</v>
      </c>
      <c r="V162" s="307">
        <f>IFERROR(V158/H158,"0")+IFERROR(V159/H159,"0")+IFERROR(V160/H160,"0")+IFERROR(V161/H161,"0")</f>
        <v>104</v>
      </c>
      <c r="W162" s="307">
        <f>IFERROR(IF(W158="",0,W158),"0")+IFERROR(IF(W159="",0,W159),"0")+IFERROR(IF(W160="",0,W160),"0")+IFERROR(IF(W161="",0,W161),"0")</f>
        <v>0.97448000000000001</v>
      </c>
      <c r="X162" s="308"/>
      <c r="Y162" s="308"/>
    </row>
    <row r="163" spans="1:52" x14ac:dyDescent="0.2">
      <c r="A163" s="317"/>
      <c r="B163" s="317"/>
      <c r="C163" s="317"/>
      <c r="D163" s="317"/>
      <c r="E163" s="317"/>
      <c r="F163" s="317"/>
      <c r="G163" s="317"/>
      <c r="H163" s="317"/>
      <c r="I163" s="317"/>
      <c r="J163" s="317"/>
      <c r="K163" s="317"/>
      <c r="L163" s="325"/>
      <c r="M163" s="321" t="s">
        <v>64</v>
      </c>
      <c r="N163" s="322"/>
      <c r="O163" s="322"/>
      <c r="P163" s="322"/>
      <c r="Q163" s="322"/>
      <c r="R163" s="322"/>
      <c r="S163" s="323"/>
      <c r="T163" s="38" t="s">
        <v>63</v>
      </c>
      <c r="U163" s="307">
        <f>IFERROR(SUM(U158:U161),"0")</f>
        <v>544</v>
      </c>
      <c r="V163" s="307">
        <f>IFERROR(SUM(V158:V161),"0")</f>
        <v>561.6</v>
      </c>
      <c r="W163" s="38"/>
      <c r="X163" s="308"/>
      <c r="Y163" s="308"/>
    </row>
    <row r="164" spans="1:52" ht="14.25" customHeight="1" x14ac:dyDescent="0.25">
      <c r="A164" s="326" t="s">
        <v>66</v>
      </c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7"/>
      <c r="N164" s="317"/>
      <c r="O164" s="317"/>
      <c r="P164" s="317"/>
      <c r="Q164" s="317"/>
      <c r="R164" s="317"/>
      <c r="S164" s="317"/>
      <c r="T164" s="317"/>
      <c r="U164" s="317"/>
      <c r="V164" s="317"/>
      <c r="W164" s="317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27">
        <v>4680115881556</v>
      </c>
      <c r="E165" s="328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30"/>
      <c r="O165" s="330"/>
      <c r="P165" s="330"/>
      <c r="Q165" s="328"/>
      <c r="R165" s="35"/>
      <c r="S165" s="35"/>
      <c r="T165" s="36" t="s">
        <v>63</v>
      </c>
      <c r="U165" s="305">
        <v>35.5</v>
      </c>
      <c r="V165" s="306">
        <f t="shared" ref="V165:V181" si="8">IFERROR(IF(U165="",0,CEILING((U165/$H165),1)*$H165),"")</f>
        <v>36</v>
      </c>
      <c r="W165" s="37">
        <f>IFERROR(IF(V165=0,"",ROUNDUP(V165/H165,0)*0.01196),"")</f>
        <v>0.10764</v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27">
        <v>4680115880573</v>
      </c>
      <c r="E166" s="328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8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30"/>
      <c r="O166" s="330"/>
      <c r="P166" s="330"/>
      <c r="Q166" s="328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27">
        <v>4680115880573</v>
      </c>
      <c r="E167" s="328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84" t="s">
        <v>272</v>
      </c>
      <c r="N167" s="330"/>
      <c r="O167" s="330"/>
      <c r="P167" s="330"/>
      <c r="Q167" s="328"/>
      <c r="R167" s="35"/>
      <c r="S167" s="35"/>
      <c r="T167" s="36" t="s">
        <v>63</v>
      </c>
      <c r="U167" s="305">
        <v>129.5</v>
      </c>
      <c r="V167" s="306">
        <f t="shared" si="8"/>
        <v>130.5</v>
      </c>
      <c r="W167" s="37">
        <f>IFERROR(IF(V167=0,"",ROUNDUP(V167/H167,0)*0.02175),"")</f>
        <v>0.32624999999999998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27">
        <v>4680115881594</v>
      </c>
      <c r="E168" s="328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30"/>
      <c r="O168" s="330"/>
      <c r="P168" s="330"/>
      <c r="Q168" s="328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27">
        <v>4680115881587</v>
      </c>
      <c r="E169" s="328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30"/>
      <c r="O169" s="330"/>
      <c r="P169" s="330"/>
      <c r="Q169" s="328"/>
      <c r="R169" s="35"/>
      <c r="S169" s="35"/>
      <c r="T169" s="36" t="s">
        <v>63</v>
      </c>
      <c r="U169" s="305">
        <v>29</v>
      </c>
      <c r="V169" s="306">
        <f t="shared" si="8"/>
        <v>32</v>
      </c>
      <c r="W169" s="37">
        <f>IFERROR(IF(V169=0,"",ROUNDUP(V169/H169,0)*0.01196),"")</f>
        <v>9.5680000000000001E-2</v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27">
        <v>4680115880962</v>
      </c>
      <c r="E170" s="328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30"/>
      <c r="O170" s="330"/>
      <c r="P170" s="330"/>
      <c r="Q170" s="328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27">
        <v>4680115881617</v>
      </c>
      <c r="E171" s="328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30"/>
      <c r="O171" s="330"/>
      <c r="P171" s="330"/>
      <c r="Q171" s="328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27">
        <v>4680115881228</v>
      </c>
      <c r="E172" s="328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30"/>
      <c r="O172" s="330"/>
      <c r="P172" s="330"/>
      <c r="Q172" s="328"/>
      <c r="R172" s="35"/>
      <c r="S172" s="35"/>
      <c r="T172" s="36" t="s">
        <v>63</v>
      </c>
      <c r="U172" s="305">
        <v>277</v>
      </c>
      <c r="V172" s="306">
        <f t="shared" si="8"/>
        <v>278.39999999999998</v>
      </c>
      <c r="W172" s="37">
        <f>IFERROR(IF(V172=0,"",ROUNDUP(V172/H172,0)*0.00753),"")</f>
        <v>0.87348000000000003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27">
        <v>4680115881037</v>
      </c>
      <c r="E173" s="328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30"/>
      <c r="O173" s="330"/>
      <c r="P173" s="330"/>
      <c r="Q173" s="328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27">
        <v>4680115881211</v>
      </c>
      <c r="E174" s="328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30"/>
      <c r="O174" s="330"/>
      <c r="P174" s="330"/>
      <c r="Q174" s="328"/>
      <c r="R174" s="35"/>
      <c r="S174" s="35"/>
      <c r="T174" s="36" t="s">
        <v>63</v>
      </c>
      <c r="U174" s="305">
        <v>316</v>
      </c>
      <c r="V174" s="306">
        <f t="shared" si="8"/>
        <v>316.8</v>
      </c>
      <c r="W174" s="37">
        <f>IFERROR(IF(V174=0,"",ROUNDUP(V174/H174,0)*0.00753),"")</f>
        <v>0.99396000000000007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27">
        <v>4680115881020</v>
      </c>
      <c r="E175" s="328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30"/>
      <c r="O175" s="330"/>
      <c r="P175" s="330"/>
      <c r="Q175" s="328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27">
        <v>4680115882195</v>
      </c>
      <c r="E176" s="328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30"/>
      <c r="O176" s="330"/>
      <c r="P176" s="330"/>
      <c r="Q176" s="328"/>
      <c r="R176" s="35"/>
      <c r="S176" s="35"/>
      <c r="T176" s="36" t="s">
        <v>63</v>
      </c>
      <c r="U176" s="305">
        <v>139.19999999999999</v>
      </c>
      <c r="V176" s="306">
        <f t="shared" si="8"/>
        <v>139.19999999999999</v>
      </c>
      <c r="W176" s="37">
        <f t="shared" ref="W176:W181" si="9">IFERROR(IF(V176=0,"",ROUNDUP(V176/H176,0)*0.00753),"")</f>
        <v>0.43674000000000002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27">
        <v>4680115880092</v>
      </c>
      <c r="E177" s="328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30"/>
      <c r="O177" s="330"/>
      <c r="P177" s="330"/>
      <c r="Q177" s="328"/>
      <c r="R177" s="35"/>
      <c r="S177" s="35"/>
      <c r="T177" s="36" t="s">
        <v>63</v>
      </c>
      <c r="U177" s="305">
        <v>220.4</v>
      </c>
      <c r="V177" s="306">
        <f t="shared" si="8"/>
        <v>220.79999999999998</v>
      </c>
      <c r="W177" s="37">
        <f t="shared" si="9"/>
        <v>0.69276000000000004</v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27">
        <v>4680115880221</v>
      </c>
      <c r="E178" s="328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30"/>
      <c r="O178" s="330"/>
      <c r="P178" s="330"/>
      <c r="Q178" s="328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27">
        <v>4680115882942</v>
      </c>
      <c r="E179" s="328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30"/>
      <c r="O179" s="330"/>
      <c r="P179" s="330"/>
      <c r="Q179" s="328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27">
        <v>4680115880504</v>
      </c>
      <c r="E180" s="328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30"/>
      <c r="O180" s="330"/>
      <c r="P180" s="330"/>
      <c r="Q180" s="328"/>
      <c r="R180" s="35"/>
      <c r="S180" s="35"/>
      <c r="T180" s="36" t="s">
        <v>63</v>
      </c>
      <c r="U180" s="305">
        <v>179.6</v>
      </c>
      <c r="V180" s="306">
        <f t="shared" si="8"/>
        <v>180</v>
      </c>
      <c r="W180" s="37">
        <f t="shared" si="9"/>
        <v>0.56474999999999997</v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27">
        <v>4680115882164</v>
      </c>
      <c r="E181" s="328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30"/>
      <c r="O181" s="330"/>
      <c r="P181" s="330"/>
      <c r="Q181" s="328"/>
      <c r="R181" s="35"/>
      <c r="S181" s="35"/>
      <c r="T181" s="36" t="s">
        <v>63</v>
      </c>
      <c r="U181" s="305">
        <v>139.19999999999999</v>
      </c>
      <c r="V181" s="306">
        <f t="shared" si="8"/>
        <v>139.19999999999999</v>
      </c>
      <c r="W181" s="37">
        <f t="shared" si="9"/>
        <v>0.43674000000000002</v>
      </c>
      <c r="X181" s="57"/>
      <c r="Y181" s="58"/>
      <c r="AC181" s="59"/>
      <c r="AZ181" s="159" t="s">
        <v>1</v>
      </c>
    </row>
    <row r="182" spans="1:52" x14ac:dyDescent="0.2">
      <c r="A182" s="324"/>
      <c r="B182" s="317"/>
      <c r="C182" s="317"/>
      <c r="D182" s="317"/>
      <c r="E182" s="317"/>
      <c r="F182" s="317"/>
      <c r="G182" s="317"/>
      <c r="H182" s="317"/>
      <c r="I182" s="317"/>
      <c r="J182" s="317"/>
      <c r="K182" s="317"/>
      <c r="L182" s="325"/>
      <c r="M182" s="321" t="s">
        <v>64</v>
      </c>
      <c r="N182" s="322"/>
      <c r="O182" s="322"/>
      <c r="P182" s="322"/>
      <c r="Q182" s="322"/>
      <c r="R182" s="322"/>
      <c r="S182" s="323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560.76005747126442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563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4.5280000000000005</v>
      </c>
      <c r="X182" s="308"/>
      <c r="Y182" s="308"/>
    </row>
    <row r="183" spans="1:52" x14ac:dyDescent="0.2">
      <c r="A183" s="317"/>
      <c r="B183" s="317"/>
      <c r="C183" s="317"/>
      <c r="D183" s="317"/>
      <c r="E183" s="317"/>
      <c r="F183" s="317"/>
      <c r="G183" s="317"/>
      <c r="H183" s="317"/>
      <c r="I183" s="317"/>
      <c r="J183" s="317"/>
      <c r="K183" s="317"/>
      <c r="L183" s="325"/>
      <c r="M183" s="321" t="s">
        <v>64</v>
      </c>
      <c r="N183" s="322"/>
      <c r="O183" s="322"/>
      <c r="P183" s="322"/>
      <c r="Q183" s="322"/>
      <c r="R183" s="322"/>
      <c r="S183" s="323"/>
      <c r="T183" s="38" t="s">
        <v>63</v>
      </c>
      <c r="U183" s="307">
        <f>IFERROR(SUM(U165:U181),"0")</f>
        <v>1465.4</v>
      </c>
      <c r="V183" s="307">
        <f>IFERROR(SUM(V165:V181),"0")</f>
        <v>1472.9</v>
      </c>
      <c r="W183" s="38"/>
      <c r="X183" s="308"/>
      <c r="Y183" s="308"/>
    </row>
    <row r="184" spans="1:52" ht="14.25" customHeight="1" x14ac:dyDescent="0.25">
      <c r="A184" s="326" t="s">
        <v>202</v>
      </c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7"/>
      <c r="N184" s="317"/>
      <c r="O184" s="317"/>
      <c r="P184" s="317"/>
      <c r="Q184" s="317"/>
      <c r="R184" s="317"/>
      <c r="S184" s="317"/>
      <c r="T184" s="317"/>
      <c r="U184" s="317"/>
      <c r="V184" s="317"/>
      <c r="W184" s="317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27">
        <v>4680115880801</v>
      </c>
      <c r="E185" s="328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30"/>
      <c r="O185" s="330"/>
      <c r="P185" s="330"/>
      <c r="Q185" s="328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27">
        <v>4680115880818</v>
      </c>
      <c r="E186" s="328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30"/>
      <c r="O186" s="330"/>
      <c r="P186" s="330"/>
      <c r="Q186" s="328"/>
      <c r="R186" s="35"/>
      <c r="S186" s="35"/>
      <c r="T186" s="36" t="s">
        <v>63</v>
      </c>
      <c r="U186" s="305">
        <v>22</v>
      </c>
      <c r="V186" s="306">
        <f>IFERROR(IF(U186="",0,CEILING((U186/$H186),1)*$H186),"")</f>
        <v>24</v>
      </c>
      <c r="W186" s="37">
        <f>IFERROR(IF(V186=0,"",ROUNDUP(V186/H186,0)*0.00753),"")</f>
        <v>7.5300000000000006E-2</v>
      </c>
      <c r="X186" s="57"/>
      <c r="Y186" s="58"/>
      <c r="AC186" s="59"/>
      <c r="AZ186" s="161" t="s">
        <v>1</v>
      </c>
    </row>
    <row r="187" spans="1:52" x14ac:dyDescent="0.2">
      <c r="A187" s="324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25"/>
      <c r="M187" s="321" t="s">
        <v>64</v>
      </c>
      <c r="N187" s="322"/>
      <c r="O187" s="322"/>
      <c r="P187" s="322"/>
      <c r="Q187" s="322"/>
      <c r="R187" s="322"/>
      <c r="S187" s="323"/>
      <c r="T187" s="38" t="s">
        <v>65</v>
      </c>
      <c r="U187" s="307">
        <f>IFERROR(U185/H185,"0")+IFERROR(U186/H186,"0")</f>
        <v>9.1666666666666679</v>
      </c>
      <c r="V187" s="307">
        <f>IFERROR(V185/H185,"0")+IFERROR(V186/H186,"0")</f>
        <v>10</v>
      </c>
      <c r="W187" s="307">
        <f>IFERROR(IF(W185="",0,W185),"0")+IFERROR(IF(W186="",0,W186),"0")</f>
        <v>7.5300000000000006E-2</v>
      </c>
      <c r="X187" s="308"/>
      <c r="Y187" s="308"/>
    </row>
    <row r="188" spans="1:52" x14ac:dyDescent="0.2">
      <c r="A188" s="317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25"/>
      <c r="M188" s="321" t="s">
        <v>64</v>
      </c>
      <c r="N188" s="322"/>
      <c r="O188" s="322"/>
      <c r="P188" s="322"/>
      <c r="Q188" s="322"/>
      <c r="R188" s="322"/>
      <c r="S188" s="323"/>
      <c r="T188" s="38" t="s">
        <v>63</v>
      </c>
      <c r="U188" s="307">
        <f>IFERROR(SUM(U185:U186),"0")</f>
        <v>22</v>
      </c>
      <c r="V188" s="307">
        <f>IFERROR(SUM(V185:V186),"0")</f>
        <v>24</v>
      </c>
      <c r="W188" s="38"/>
      <c r="X188" s="308"/>
      <c r="Y188" s="308"/>
    </row>
    <row r="189" spans="1:52" ht="16.5" customHeight="1" x14ac:dyDescent="0.25">
      <c r="A189" s="332" t="s">
        <v>305</v>
      </c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17"/>
      <c r="M189" s="317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01"/>
      <c r="Y189" s="301"/>
    </row>
    <row r="190" spans="1:52" ht="14.25" customHeight="1" x14ac:dyDescent="0.25">
      <c r="A190" s="326" t="s">
        <v>100</v>
      </c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17"/>
      <c r="W190" s="317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27">
        <v>4607091387445</v>
      </c>
      <c r="E191" s="328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30"/>
      <c r="O191" s="330"/>
      <c r="P191" s="330"/>
      <c r="Q191" s="328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27">
        <v>4607091386004</v>
      </c>
      <c r="E192" s="328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30"/>
      <c r="O192" s="330"/>
      <c r="P192" s="330"/>
      <c r="Q192" s="328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27">
        <v>4607091386004</v>
      </c>
      <c r="E193" s="328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30"/>
      <c r="O193" s="330"/>
      <c r="P193" s="330"/>
      <c r="Q193" s="328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27">
        <v>4607091386073</v>
      </c>
      <c r="E194" s="328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30"/>
      <c r="O194" s="330"/>
      <c r="P194" s="330"/>
      <c r="Q194" s="328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27">
        <v>4607091387322</v>
      </c>
      <c r="E195" s="328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30"/>
      <c r="O195" s="330"/>
      <c r="P195" s="330"/>
      <c r="Q195" s="328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27">
        <v>4607091387322</v>
      </c>
      <c r="E196" s="328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30"/>
      <c r="O196" s="330"/>
      <c r="P196" s="330"/>
      <c r="Q196" s="328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27">
        <v>4607091387377</v>
      </c>
      <c r="E197" s="328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30"/>
      <c r="O197" s="330"/>
      <c r="P197" s="330"/>
      <c r="Q197" s="328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27">
        <v>4607091387353</v>
      </c>
      <c r="E198" s="328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30"/>
      <c r="O198" s="330"/>
      <c r="P198" s="330"/>
      <c r="Q198" s="328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27">
        <v>4607091386011</v>
      </c>
      <c r="E199" s="328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30"/>
      <c r="O199" s="330"/>
      <c r="P199" s="330"/>
      <c r="Q199" s="328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27">
        <v>4607091387308</v>
      </c>
      <c r="E200" s="328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30"/>
      <c r="O200" s="330"/>
      <c r="P200" s="330"/>
      <c r="Q200" s="328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27">
        <v>4607091387339</v>
      </c>
      <c r="E201" s="328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30"/>
      <c r="O201" s="330"/>
      <c r="P201" s="330"/>
      <c r="Q201" s="328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27">
        <v>4680115882638</v>
      </c>
      <c r="E202" s="328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30"/>
      <c r="O202" s="330"/>
      <c r="P202" s="330"/>
      <c r="Q202" s="328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27">
        <v>4680115881938</v>
      </c>
      <c r="E203" s="328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30"/>
      <c r="O203" s="330"/>
      <c r="P203" s="330"/>
      <c r="Q203" s="328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27">
        <v>4607091387346</v>
      </c>
      <c r="E204" s="328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30"/>
      <c r="O204" s="330"/>
      <c r="P204" s="330"/>
      <c r="Q204" s="328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27">
        <v>4607091389807</v>
      </c>
      <c r="E205" s="328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30"/>
      <c r="O205" s="330"/>
      <c r="P205" s="330"/>
      <c r="Q205" s="328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24"/>
      <c r="B206" s="317"/>
      <c r="C206" s="317"/>
      <c r="D206" s="317"/>
      <c r="E206" s="317"/>
      <c r="F206" s="317"/>
      <c r="G206" s="317"/>
      <c r="H206" s="317"/>
      <c r="I206" s="317"/>
      <c r="J206" s="317"/>
      <c r="K206" s="317"/>
      <c r="L206" s="325"/>
      <c r="M206" s="321" t="s">
        <v>64</v>
      </c>
      <c r="N206" s="322"/>
      <c r="O206" s="322"/>
      <c r="P206" s="322"/>
      <c r="Q206" s="322"/>
      <c r="R206" s="322"/>
      <c r="S206" s="323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7"/>
      <c r="B207" s="317"/>
      <c r="C207" s="317"/>
      <c r="D207" s="317"/>
      <c r="E207" s="317"/>
      <c r="F207" s="317"/>
      <c r="G207" s="317"/>
      <c r="H207" s="317"/>
      <c r="I207" s="317"/>
      <c r="J207" s="317"/>
      <c r="K207" s="317"/>
      <c r="L207" s="325"/>
      <c r="M207" s="321" t="s">
        <v>64</v>
      </c>
      <c r="N207" s="322"/>
      <c r="O207" s="322"/>
      <c r="P207" s="322"/>
      <c r="Q207" s="322"/>
      <c r="R207" s="322"/>
      <c r="S207" s="323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26" t="s">
        <v>93</v>
      </c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17"/>
      <c r="M208" s="317"/>
      <c r="N208" s="317"/>
      <c r="O208" s="317"/>
      <c r="P208" s="317"/>
      <c r="Q208" s="317"/>
      <c r="R208" s="317"/>
      <c r="S208" s="317"/>
      <c r="T208" s="317"/>
      <c r="U208" s="317"/>
      <c r="V208" s="317"/>
      <c r="W208" s="317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27">
        <v>4680115881914</v>
      </c>
      <c r="E209" s="328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30"/>
      <c r="O209" s="330"/>
      <c r="P209" s="330"/>
      <c r="Q209" s="328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24"/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25"/>
      <c r="M210" s="321" t="s">
        <v>64</v>
      </c>
      <c r="N210" s="322"/>
      <c r="O210" s="322"/>
      <c r="P210" s="322"/>
      <c r="Q210" s="322"/>
      <c r="R210" s="322"/>
      <c r="S210" s="323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7"/>
      <c r="B211" s="317"/>
      <c r="C211" s="317"/>
      <c r="D211" s="317"/>
      <c r="E211" s="317"/>
      <c r="F211" s="317"/>
      <c r="G211" s="317"/>
      <c r="H211" s="317"/>
      <c r="I211" s="317"/>
      <c r="J211" s="317"/>
      <c r="K211" s="317"/>
      <c r="L211" s="325"/>
      <c r="M211" s="321" t="s">
        <v>64</v>
      </c>
      <c r="N211" s="322"/>
      <c r="O211" s="322"/>
      <c r="P211" s="322"/>
      <c r="Q211" s="322"/>
      <c r="R211" s="322"/>
      <c r="S211" s="323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26" t="s">
        <v>59</v>
      </c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17"/>
      <c r="M212" s="317"/>
      <c r="N212" s="317"/>
      <c r="O212" s="317"/>
      <c r="P212" s="317"/>
      <c r="Q212" s="317"/>
      <c r="R212" s="317"/>
      <c r="S212" s="317"/>
      <c r="T212" s="317"/>
      <c r="U212" s="317"/>
      <c r="V212" s="317"/>
      <c r="W212" s="317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27">
        <v>4607091387193</v>
      </c>
      <c r="E213" s="328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30"/>
      <c r="O213" s="330"/>
      <c r="P213" s="330"/>
      <c r="Q213" s="328"/>
      <c r="R213" s="35"/>
      <c r="S213" s="35"/>
      <c r="T213" s="36" t="s">
        <v>63</v>
      </c>
      <c r="U213" s="305">
        <v>61.5</v>
      </c>
      <c r="V213" s="306">
        <f>IFERROR(IF(U213="",0,CEILING((U213/$H213),1)*$H213),"")</f>
        <v>63</v>
      </c>
      <c r="W213" s="37">
        <f>IFERROR(IF(V213=0,"",ROUNDUP(V213/H213,0)*0.00753),"")</f>
        <v>0.11295000000000001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27">
        <v>4607091387230</v>
      </c>
      <c r="E214" s="328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30"/>
      <c r="O214" s="330"/>
      <c r="P214" s="330"/>
      <c r="Q214" s="328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27">
        <v>4607091387285</v>
      </c>
      <c r="E215" s="328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30"/>
      <c r="O215" s="330"/>
      <c r="P215" s="330"/>
      <c r="Q215" s="328"/>
      <c r="R215" s="35"/>
      <c r="S215" s="35"/>
      <c r="T215" s="36" t="s">
        <v>63</v>
      </c>
      <c r="U215" s="305">
        <v>6.8249999999999993</v>
      </c>
      <c r="V215" s="306">
        <f>IFERROR(IF(U215="",0,CEILING((U215/$H215),1)*$H215),"")</f>
        <v>8.4</v>
      </c>
      <c r="W215" s="37">
        <f>IFERROR(IF(V215=0,"",ROUNDUP(V215/H215,0)*0.00502),"")</f>
        <v>2.0080000000000001E-2</v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27">
        <v>4607091389845</v>
      </c>
      <c r="E216" s="328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30"/>
      <c r="O216" s="330"/>
      <c r="P216" s="330"/>
      <c r="Q216" s="328"/>
      <c r="R216" s="35"/>
      <c r="S216" s="35"/>
      <c r="T216" s="36" t="s">
        <v>63</v>
      </c>
      <c r="U216" s="305">
        <v>102.375</v>
      </c>
      <c r="V216" s="306">
        <f>IFERROR(IF(U216="",0,CEILING((U216/$H216),1)*$H216),"")</f>
        <v>102.9</v>
      </c>
      <c r="W216" s="37">
        <f>IFERROR(IF(V216=0,"",ROUNDUP(V216/H216,0)*0.00502),"")</f>
        <v>0.24598</v>
      </c>
      <c r="X216" s="57"/>
      <c r="Y216" s="58"/>
      <c r="AC216" s="59"/>
      <c r="AZ216" s="181" t="s">
        <v>1</v>
      </c>
    </row>
    <row r="217" spans="1:52" x14ac:dyDescent="0.2">
      <c r="A217" s="324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25"/>
      <c r="M217" s="321" t="s">
        <v>64</v>
      </c>
      <c r="N217" s="322"/>
      <c r="O217" s="322"/>
      <c r="P217" s="322"/>
      <c r="Q217" s="322"/>
      <c r="R217" s="322"/>
      <c r="S217" s="323"/>
      <c r="T217" s="38" t="s">
        <v>65</v>
      </c>
      <c r="U217" s="307">
        <f>IFERROR(U213/H213,"0")+IFERROR(U214/H214,"0")+IFERROR(U215/H215,"0")+IFERROR(U216/H216,"0")</f>
        <v>66.642857142857139</v>
      </c>
      <c r="V217" s="307">
        <f>IFERROR(V213/H213,"0")+IFERROR(V214/H214,"0")+IFERROR(V215/H215,"0")+IFERROR(V216/H216,"0")</f>
        <v>68</v>
      </c>
      <c r="W217" s="307">
        <f>IFERROR(IF(W213="",0,W213),"0")+IFERROR(IF(W214="",0,W214),"0")+IFERROR(IF(W215="",0,W215),"0")+IFERROR(IF(W216="",0,W216),"0")</f>
        <v>0.37901000000000001</v>
      </c>
      <c r="X217" s="308"/>
      <c r="Y217" s="308"/>
    </row>
    <row r="218" spans="1:52" x14ac:dyDescent="0.2">
      <c r="A218" s="317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25"/>
      <c r="M218" s="321" t="s">
        <v>64</v>
      </c>
      <c r="N218" s="322"/>
      <c r="O218" s="322"/>
      <c r="P218" s="322"/>
      <c r="Q218" s="322"/>
      <c r="R218" s="322"/>
      <c r="S218" s="323"/>
      <c r="T218" s="38" t="s">
        <v>63</v>
      </c>
      <c r="U218" s="307">
        <f>IFERROR(SUM(U213:U216),"0")</f>
        <v>170.7</v>
      </c>
      <c r="V218" s="307">
        <f>IFERROR(SUM(V213:V216),"0")</f>
        <v>174.3</v>
      </c>
      <c r="W218" s="38"/>
      <c r="X218" s="308"/>
      <c r="Y218" s="308"/>
    </row>
    <row r="219" spans="1:52" ht="14.25" customHeight="1" x14ac:dyDescent="0.25">
      <c r="A219" s="326" t="s">
        <v>66</v>
      </c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7"/>
      <c r="N219" s="317"/>
      <c r="O219" s="317"/>
      <c r="P219" s="317"/>
      <c r="Q219" s="317"/>
      <c r="R219" s="317"/>
      <c r="S219" s="317"/>
      <c r="T219" s="317"/>
      <c r="U219" s="317"/>
      <c r="V219" s="317"/>
      <c r="W219" s="317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27">
        <v>4607091387766</v>
      </c>
      <c r="E220" s="328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30"/>
      <c r="O220" s="330"/>
      <c r="P220" s="330"/>
      <c r="Q220" s="328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27">
        <v>4607091387957</v>
      </c>
      <c r="E221" s="328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30"/>
      <c r="O221" s="330"/>
      <c r="P221" s="330"/>
      <c r="Q221" s="328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27">
        <v>4607091387964</v>
      </c>
      <c r="E222" s="328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30"/>
      <c r="O222" s="330"/>
      <c r="P222" s="330"/>
      <c r="Q222" s="328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27">
        <v>4607091381672</v>
      </c>
      <c r="E223" s="328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30"/>
      <c r="O223" s="330"/>
      <c r="P223" s="330"/>
      <c r="Q223" s="328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27">
        <v>4607091387537</v>
      </c>
      <c r="E224" s="328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30"/>
      <c r="O224" s="330"/>
      <c r="P224" s="330"/>
      <c r="Q224" s="328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27">
        <v>4607091387513</v>
      </c>
      <c r="E225" s="328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30"/>
      <c r="O225" s="330"/>
      <c r="P225" s="330"/>
      <c r="Q225" s="328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24"/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25"/>
      <c r="M226" s="321" t="s">
        <v>64</v>
      </c>
      <c r="N226" s="322"/>
      <c r="O226" s="322"/>
      <c r="P226" s="322"/>
      <c r="Q226" s="322"/>
      <c r="R226" s="322"/>
      <c r="S226" s="323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7"/>
      <c r="B227" s="317"/>
      <c r="C227" s="317"/>
      <c r="D227" s="317"/>
      <c r="E227" s="317"/>
      <c r="F227" s="317"/>
      <c r="G227" s="317"/>
      <c r="H227" s="317"/>
      <c r="I227" s="317"/>
      <c r="J227" s="317"/>
      <c r="K227" s="317"/>
      <c r="L227" s="325"/>
      <c r="M227" s="321" t="s">
        <v>64</v>
      </c>
      <c r="N227" s="322"/>
      <c r="O227" s="322"/>
      <c r="P227" s="322"/>
      <c r="Q227" s="322"/>
      <c r="R227" s="322"/>
      <c r="S227" s="323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26" t="s">
        <v>202</v>
      </c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17"/>
      <c r="M228" s="317"/>
      <c r="N228" s="317"/>
      <c r="O228" s="317"/>
      <c r="P228" s="317"/>
      <c r="Q228" s="317"/>
      <c r="R228" s="317"/>
      <c r="S228" s="317"/>
      <c r="T228" s="317"/>
      <c r="U228" s="317"/>
      <c r="V228" s="317"/>
      <c r="W228" s="317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27">
        <v>4607091380880</v>
      </c>
      <c r="E229" s="328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30"/>
      <c r="O229" s="330"/>
      <c r="P229" s="330"/>
      <c r="Q229" s="328"/>
      <c r="R229" s="35"/>
      <c r="S229" s="35"/>
      <c r="T229" s="36" t="s">
        <v>63</v>
      </c>
      <c r="U229" s="305">
        <v>126</v>
      </c>
      <c r="V229" s="306">
        <f>IFERROR(IF(U229="",0,CEILING((U229/$H229),1)*$H229),"")</f>
        <v>126</v>
      </c>
      <c r="W229" s="37">
        <f>IFERROR(IF(V229=0,"",ROUNDUP(V229/H229,0)*0.02175),"")</f>
        <v>0.32624999999999998</v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27">
        <v>4607091384482</v>
      </c>
      <c r="E230" s="328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30"/>
      <c r="O230" s="330"/>
      <c r="P230" s="330"/>
      <c r="Q230" s="328"/>
      <c r="R230" s="35"/>
      <c r="S230" s="35"/>
      <c r="T230" s="36" t="s">
        <v>63</v>
      </c>
      <c r="U230" s="305">
        <v>264.5</v>
      </c>
      <c r="V230" s="306">
        <f>IFERROR(IF(U230="",0,CEILING((U230/$H230),1)*$H230),"")</f>
        <v>265.2</v>
      </c>
      <c r="W230" s="37">
        <f>IFERROR(IF(V230=0,"",ROUNDUP(V230/H230,0)*0.02175),"")</f>
        <v>0.73949999999999994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27">
        <v>4607091380897</v>
      </c>
      <c r="E231" s="328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30"/>
      <c r="O231" s="330"/>
      <c r="P231" s="330"/>
      <c r="Q231" s="328"/>
      <c r="R231" s="35"/>
      <c r="S231" s="35"/>
      <c r="T231" s="36" t="s">
        <v>63</v>
      </c>
      <c r="U231" s="305">
        <v>66.25</v>
      </c>
      <c r="V231" s="306">
        <f>IFERROR(IF(U231="",0,CEILING((U231/$H231),1)*$H231),"")</f>
        <v>67.2</v>
      </c>
      <c r="W231" s="37">
        <f>IFERROR(IF(V231=0,"",ROUNDUP(V231/H231,0)*0.02175),"")</f>
        <v>0.17399999999999999</v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27">
        <v>4680115880368</v>
      </c>
      <c r="E232" s="328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30"/>
      <c r="O232" s="330"/>
      <c r="P232" s="330"/>
      <c r="Q232" s="328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24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25"/>
      <c r="M233" s="321" t="s">
        <v>64</v>
      </c>
      <c r="N233" s="322"/>
      <c r="O233" s="322"/>
      <c r="P233" s="322"/>
      <c r="Q233" s="322"/>
      <c r="R233" s="322"/>
      <c r="S233" s="323"/>
      <c r="T233" s="38" t="s">
        <v>65</v>
      </c>
      <c r="U233" s="307">
        <f>IFERROR(U229/H229,"0")+IFERROR(U230/H230,"0")+IFERROR(U231/H231,"0")+IFERROR(U232/H232,"0")</f>
        <v>56.797161172161168</v>
      </c>
      <c r="V233" s="307">
        <f>IFERROR(V229/H229,"0")+IFERROR(V230/H230,"0")+IFERROR(V231/H231,"0")+IFERROR(V232/H232,"0")</f>
        <v>57</v>
      </c>
      <c r="W233" s="307">
        <f>IFERROR(IF(W229="",0,W229),"0")+IFERROR(IF(W230="",0,W230),"0")+IFERROR(IF(W231="",0,W231),"0")+IFERROR(IF(W232="",0,W232),"0")</f>
        <v>1.2397499999999999</v>
      </c>
      <c r="X233" s="308"/>
      <c r="Y233" s="308"/>
    </row>
    <row r="234" spans="1:52" x14ac:dyDescent="0.2">
      <c r="A234" s="317"/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25"/>
      <c r="M234" s="321" t="s">
        <v>64</v>
      </c>
      <c r="N234" s="322"/>
      <c r="O234" s="322"/>
      <c r="P234" s="322"/>
      <c r="Q234" s="322"/>
      <c r="R234" s="322"/>
      <c r="S234" s="323"/>
      <c r="T234" s="38" t="s">
        <v>63</v>
      </c>
      <c r="U234" s="307">
        <f>IFERROR(SUM(U229:U232),"0")</f>
        <v>456.75</v>
      </c>
      <c r="V234" s="307">
        <f>IFERROR(SUM(V229:V232),"0")</f>
        <v>458.4</v>
      </c>
      <c r="W234" s="38"/>
      <c r="X234" s="308"/>
      <c r="Y234" s="308"/>
    </row>
    <row r="235" spans="1:52" ht="14.25" customHeight="1" x14ac:dyDescent="0.25">
      <c r="A235" s="326" t="s">
        <v>79</v>
      </c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27">
        <v>4607091388374</v>
      </c>
      <c r="E236" s="328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437" t="s">
        <v>367</v>
      </c>
      <c r="N236" s="330"/>
      <c r="O236" s="330"/>
      <c r="P236" s="330"/>
      <c r="Q236" s="328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27">
        <v>4607091388381</v>
      </c>
      <c r="E237" s="328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438" t="s">
        <v>370</v>
      </c>
      <c r="N237" s="330"/>
      <c r="O237" s="330"/>
      <c r="P237" s="330"/>
      <c r="Q237" s="328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27">
        <v>4607091388404</v>
      </c>
      <c r="E238" s="328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30"/>
      <c r="O238" s="330"/>
      <c r="P238" s="330"/>
      <c r="Q238" s="328"/>
      <c r="R238" s="35"/>
      <c r="S238" s="35"/>
      <c r="T238" s="36" t="s">
        <v>63</v>
      </c>
      <c r="U238" s="305">
        <v>42.075000000000003</v>
      </c>
      <c r="V238" s="306">
        <f>IFERROR(IF(U238="",0,CEILING((U238/$H238),1)*$H238),"")</f>
        <v>43.349999999999994</v>
      </c>
      <c r="W238" s="37">
        <f>IFERROR(IF(V238=0,"",ROUNDUP(V238/H238,0)*0.00753),"")</f>
        <v>0.12801000000000001</v>
      </c>
      <c r="X238" s="57"/>
      <c r="Y238" s="58"/>
      <c r="AC238" s="59"/>
      <c r="AZ238" s="194" t="s">
        <v>1</v>
      </c>
    </row>
    <row r="239" spans="1:52" x14ac:dyDescent="0.2">
      <c r="A239" s="324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25"/>
      <c r="M239" s="321" t="s">
        <v>64</v>
      </c>
      <c r="N239" s="322"/>
      <c r="O239" s="322"/>
      <c r="P239" s="322"/>
      <c r="Q239" s="322"/>
      <c r="R239" s="322"/>
      <c r="S239" s="323"/>
      <c r="T239" s="38" t="s">
        <v>65</v>
      </c>
      <c r="U239" s="307">
        <f>IFERROR(U236/H236,"0")+IFERROR(U237/H237,"0")+IFERROR(U238/H238,"0")</f>
        <v>16.500000000000004</v>
      </c>
      <c r="V239" s="307">
        <f>IFERROR(V236/H236,"0")+IFERROR(V237/H237,"0")+IFERROR(V238/H238,"0")</f>
        <v>17</v>
      </c>
      <c r="W239" s="307">
        <f>IFERROR(IF(W236="",0,W236),"0")+IFERROR(IF(W237="",0,W237),"0")+IFERROR(IF(W238="",0,W238),"0")</f>
        <v>0.12801000000000001</v>
      </c>
      <c r="X239" s="308"/>
      <c r="Y239" s="308"/>
    </row>
    <row r="240" spans="1:52" x14ac:dyDescent="0.2">
      <c r="A240" s="317"/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25"/>
      <c r="M240" s="321" t="s">
        <v>64</v>
      </c>
      <c r="N240" s="322"/>
      <c r="O240" s="322"/>
      <c r="P240" s="322"/>
      <c r="Q240" s="322"/>
      <c r="R240" s="322"/>
      <c r="S240" s="323"/>
      <c r="T240" s="38" t="s">
        <v>63</v>
      </c>
      <c r="U240" s="307">
        <f>IFERROR(SUM(U236:U238),"0")</f>
        <v>42.075000000000003</v>
      </c>
      <c r="V240" s="307">
        <f>IFERROR(SUM(V236:V238),"0")</f>
        <v>43.349999999999994</v>
      </c>
      <c r="W240" s="38"/>
      <c r="X240" s="308"/>
      <c r="Y240" s="308"/>
    </row>
    <row r="241" spans="1:52" ht="14.25" customHeight="1" x14ac:dyDescent="0.25">
      <c r="A241" s="326" t="s">
        <v>373</v>
      </c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17"/>
      <c r="M241" s="317"/>
      <c r="N241" s="317"/>
      <c r="O241" s="317"/>
      <c r="P241" s="317"/>
      <c r="Q241" s="317"/>
      <c r="R241" s="317"/>
      <c r="S241" s="317"/>
      <c r="T241" s="317"/>
      <c r="U241" s="317"/>
      <c r="V241" s="317"/>
      <c r="W241" s="317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27">
        <v>4680115881808</v>
      </c>
      <c r="E242" s="328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30"/>
      <c r="O242" s="330"/>
      <c r="P242" s="330"/>
      <c r="Q242" s="328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27">
        <v>4680115881822</v>
      </c>
      <c r="E243" s="328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4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30"/>
      <c r="O243" s="330"/>
      <c r="P243" s="330"/>
      <c r="Q243" s="328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27">
        <v>4680115880016</v>
      </c>
      <c r="E244" s="328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4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30"/>
      <c r="O244" s="330"/>
      <c r="P244" s="330"/>
      <c r="Q244" s="328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24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25"/>
      <c r="M245" s="321" t="s">
        <v>64</v>
      </c>
      <c r="N245" s="322"/>
      <c r="O245" s="322"/>
      <c r="P245" s="322"/>
      <c r="Q245" s="322"/>
      <c r="R245" s="322"/>
      <c r="S245" s="323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7"/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25"/>
      <c r="M246" s="321" t="s">
        <v>64</v>
      </c>
      <c r="N246" s="322"/>
      <c r="O246" s="322"/>
      <c r="P246" s="322"/>
      <c r="Q246" s="322"/>
      <c r="R246" s="322"/>
      <c r="S246" s="323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32" t="s">
        <v>381</v>
      </c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17"/>
      <c r="M247" s="317"/>
      <c r="N247" s="317"/>
      <c r="O247" s="317"/>
      <c r="P247" s="317"/>
      <c r="Q247" s="317"/>
      <c r="R247" s="317"/>
      <c r="S247" s="317"/>
      <c r="T247" s="317"/>
      <c r="U247" s="317"/>
      <c r="V247" s="317"/>
      <c r="W247" s="317"/>
      <c r="X247" s="301"/>
      <c r="Y247" s="301"/>
    </row>
    <row r="248" spans="1:52" ht="14.25" customHeight="1" x14ac:dyDescent="0.25">
      <c r="A248" s="326" t="s">
        <v>100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27">
        <v>4607091387421</v>
      </c>
      <c r="E249" s="328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4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30"/>
      <c r="O249" s="330"/>
      <c r="P249" s="330"/>
      <c r="Q249" s="328"/>
      <c r="R249" s="35"/>
      <c r="S249" s="35"/>
      <c r="T249" s="36" t="s">
        <v>63</v>
      </c>
      <c r="U249" s="305">
        <v>92.5</v>
      </c>
      <c r="V249" s="306">
        <f t="shared" ref="V249:V255" si="13">IFERROR(IF(U249="",0,CEILING((U249/$H249),1)*$H249),"")</f>
        <v>97.2</v>
      </c>
      <c r="W249" s="37">
        <f>IFERROR(IF(V249=0,"",ROUNDUP(V249/H249,0)*0.02175),"")</f>
        <v>0.19574999999999998</v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27">
        <v>4607091387421</v>
      </c>
      <c r="E250" s="328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30"/>
      <c r="O250" s="330"/>
      <c r="P250" s="330"/>
      <c r="Q250" s="328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27">
        <v>4607091387452</v>
      </c>
      <c r="E251" s="328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432" t="s">
        <v>387</v>
      </c>
      <c r="N251" s="330"/>
      <c r="O251" s="330"/>
      <c r="P251" s="330"/>
      <c r="Q251" s="328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27">
        <v>4607091387452</v>
      </c>
      <c r="E252" s="328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30"/>
      <c r="O252" s="330"/>
      <c r="P252" s="330"/>
      <c r="Q252" s="328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27">
        <v>4607091385984</v>
      </c>
      <c r="E253" s="328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30"/>
      <c r="O253" s="330"/>
      <c r="P253" s="330"/>
      <c r="Q253" s="328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27">
        <v>4607091387438</v>
      </c>
      <c r="E254" s="328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4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30"/>
      <c r="O254" s="330"/>
      <c r="P254" s="330"/>
      <c r="Q254" s="328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27">
        <v>4607091387469</v>
      </c>
      <c r="E255" s="328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30"/>
      <c r="O255" s="330"/>
      <c r="P255" s="330"/>
      <c r="Q255" s="328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24"/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25"/>
      <c r="M256" s="321" t="s">
        <v>64</v>
      </c>
      <c r="N256" s="322"/>
      <c r="O256" s="322"/>
      <c r="P256" s="322"/>
      <c r="Q256" s="322"/>
      <c r="R256" s="322"/>
      <c r="S256" s="323"/>
      <c r="T256" s="38" t="s">
        <v>65</v>
      </c>
      <c r="U256" s="307">
        <f>IFERROR(U249/H249,"0")+IFERROR(U250/H250,"0")+IFERROR(U251/H251,"0")+IFERROR(U252/H252,"0")+IFERROR(U253/H253,"0")+IFERROR(U254/H254,"0")+IFERROR(U255/H255,"0")</f>
        <v>8.5648148148148149</v>
      </c>
      <c r="V256" s="307">
        <f>IFERROR(V249/H249,"0")+IFERROR(V250/H250,"0")+IFERROR(V251/H251,"0")+IFERROR(V252/H252,"0")+IFERROR(V253/H253,"0")+IFERROR(V254/H254,"0")+IFERROR(V255/H255,"0")</f>
        <v>9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0.19574999999999998</v>
      </c>
      <c r="X256" s="308"/>
      <c r="Y256" s="308"/>
    </row>
    <row r="257" spans="1:52" x14ac:dyDescent="0.2">
      <c r="A257" s="317"/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25"/>
      <c r="M257" s="321" t="s">
        <v>64</v>
      </c>
      <c r="N257" s="322"/>
      <c r="O257" s="322"/>
      <c r="P257" s="322"/>
      <c r="Q257" s="322"/>
      <c r="R257" s="322"/>
      <c r="S257" s="323"/>
      <c r="T257" s="38" t="s">
        <v>63</v>
      </c>
      <c r="U257" s="307">
        <f>IFERROR(SUM(U249:U255),"0")</f>
        <v>92.5</v>
      </c>
      <c r="V257" s="307">
        <f>IFERROR(SUM(V249:V255),"0")</f>
        <v>97.2</v>
      </c>
      <c r="W257" s="38"/>
      <c r="X257" s="308"/>
      <c r="Y257" s="308"/>
    </row>
    <row r="258" spans="1:52" ht="14.25" customHeight="1" x14ac:dyDescent="0.25">
      <c r="A258" s="326" t="s">
        <v>59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27">
        <v>4607091387292</v>
      </c>
      <c r="E259" s="328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30"/>
      <c r="O259" s="330"/>
      <c r="P259" s="330"/>
      <c r="Q259" s="328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27">
        <v>4607091387315</v>
      </c>
      <c r="E260" s="328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4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30"/>
      <c r="O260" s="330"/>
      <c r="P260" s="330"/>
      <c r="Q260" s="328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24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25"/>
      <c r="M261" s="321" t="s">
        <v>64</v>
      </c>
      <c r="N261" s="322"/>
      <c r="O261" s="322"/>
      <c r="P261" s="322"/>
      <c r="Q261" s="322"/>
      <c r="R261" s="322"/>
      <c r="S261" s="323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25"/>
      <c r="M262" s="321" t="s">
        <v>64</v>
      </c>
      <c r="N262" s="322"/>
      <c r="O262" s="322"/>
      <c r="P262" s="322"/>
      <c r="Q262" s="322"/>
      <c r="R262" s="322"/>
      <c r="S262" s="323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32" t="s">
        <v>399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01"/>
      <c r="Y263" s="301"/>
    </row>
    <row r="264" spans="1:52" ht="14.25" customHeight="1" x14ac:dyDescent="0.25">
      <c r="A264" s="326" t="s">
        <v>59</v>
      </c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17"/>
      <c r="M264" s="317"/>
      <c r="N264" s="317"/>
      <c r="O264" s="317"/>
      <c r="P264" s="317"/>
      <c r="Q264" s="317"/>
      <c r="R264" s="317"/>
      <c r="S264" s="317"/>
      <c r="T264" s="317"/>
      <c r="U264" s="317"/>
      <c r="V264" s="317"/>
      <c r="W264" s="317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27">
        <v>4607091383836</v>
      </c>
      <c r="E265" s="328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30"/>
      <c r="O265" s="330"/>
      <c r="P265" s="330"/>
      <c r="Q265" s="328"/>
      <c r="R265" s="35"/>
      <c r="S265" s="35"/>
      <c r="T265" s="36" t="s">
        <v>63</v>
      </c>
      <c r="U265" s="305">
        <v>13.95</v>
      </c>
      <c r="V265" s="306">
        <f>IFERROR(IF(U265="",0,CEILING((U265/$H265),1)*$H265),"")</f>
        <v>14.4</v>
      </c>
      <c r="W265" s="37">
        <f>IFERROR(IF(V265=0,"",ROUNDUP(V265/H265,0)*0.00753),"")</f>
        <v>6.0240000000000002E-2</v>
      </c>
      <c r="X265" s="57"/>
      <c r="Y265" s="58"/>
      <c r="AC265" s="59"/>
      <c r="AZ265" s="207" t="s">
        <v>1</v>
      </c>
    </row>
    <row r="266" spans="1:52" x14ac:dyDescent="0.2">
      <c r="A266" s="324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25"/>
      <c r="M266" s="321" t="s">
        <v>64</v>
      </c>
      <c r="N266" s="322"/>
      <c r="O266" s="322"/>
      <c r="P266" s="322"/>
      <c r="Q266" s="322"/>
      <c r="R266" s="322"/>
      <c r="S266" s="323"/>
      <c r="T266" s="38" t="s">
        <v>65</v>
      </c>
      <c r="U266" s="307">
        <f>IFERROR(U265/H265,"0")</f>
        <v>7.7499999999999991</v>
      </c>
      <c r="V266" s="307">
        <f>IFERROR(V265/H265,"0")</f>
        <v>8</v>
      </c>
      <c r="W266" s="307">
        <f>IFERROR(IF(W265="",0,W265),"0")</f>
        <v>6.0240000000000002E-2</v>
      </c>
      <c r="X266" s="308"/>
      <c r="Y266" s="308"/>
    </row>
    <row r="267" spans="1:52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25"/>
      <c r="M267" s="321" t="s">
        <v>64</v>
      </c>
      <c r="N267" s="322"/>
      <c r="O267" s="322"/>
      <c r="P267" s="322"/>
      <c r="Q267" s="322"/>
      <c r="R267" s="322"/>
      <c r="S267" s="323"/>
      <c r="T267" s="38" t="s">
        <v>63</v>
      </c>
      <c r="U267" s="307">
        <f>IFERROR(SUM(U265:U265),"0")</f>
        <v>13.95</v>
      </c>
      <c r="V267" s="307">
        <f>IFERROR(SUM(V265:V265),"0")</f>
        <v>14.4</v>
      </c>
      <c r="W267" s="38"/>
      <c r="X267" s="308"/>
      <c r="Y267" s="308"/>
    </row>
    <row r="268" spans="1:52" ht="14.25" customHeight="1" x14ac:dyDescent="0.25">
      <c r="A268" s="326" t="s">
        <v>66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27">
        <v>4607091387919</v>
      </c>
      <c r="E269" s="328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30"/>
      <c r="O269" s="330"/>
      <c r="P269" s="330"/>
      <c r="Q269" s="328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27">
        <v>4607091383942</v>
      </c>
      <c r="E270" s="328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30"/>
      <c r="O270" s="330"/>
      <c r="P270" s="330"/>
      <c r="Q270" s="328"/>
      <c r="R270" s="35"/>
      <c r="S270" s="35"/>
      <c r="T270" s="36" t="s">
        <v>63</v>
      </c>
      <c r="U270" s="305">
        <v>1272.5999999999999</v>
      </c>
      <c r="V270" s="306">
        <f>IFERROR(IF(U270="",0,CEILING((U270/$H270),1)*$H270),"")</f>
        <v>1272.5999999999999</v>
      </c>
      <c r="W270" s="37">
        <f>IFERROR(IF(V270=0,"",ROUNDUP(V270/H270,0)*0.00753),"")</f>
        <v>3.8026500000000003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27">
        <v>4607091383959</v>
      </c>
      <c r="E271" s="328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30"/>
      <c r="O271" s="330"/>
      <c r="P271" s="330"/>
      <c r="Q271" s="328"/>
      <c r="R271" s="35"/>
      <c r="S271" s="35"/>
      <c r="T271" s="36" t="s">
        <v>63</v>
      </c>
      <c r="U271" s="305">
        <v>647.85</v>
      </c>
      <c r="V271" s="306">
        <f>IFERROR(IF(U271="",0,CEILING((U271/$H271),1)*$H271),"")</f>
        <v>650.16</v>
      </c>
      <c r="W271" s="37">
        <f>IFERROR(IF(V271=0,"",ROUNDUP(V271/H271,0)*0.00753),"")</f>
        <v>1.9427400000000001</v>
      </c>
      <c r="X271" s="57"/>
      <c r="Y271" s="58"/>
      <c r="AC271" s="59"/>
      <c r="AZ271" s="210" t="s">
        <v>1</v>
      </c>
    </row>
    <row r="272" spans="1:52" x14ac:dyDescent="0.2">
      <c r="A272" s="324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25"/>
      <c r="M272" s="321" t="s">
        <v>64</v>
      </c>
      <c r="N272" s="322"/>
      <c r="O272" s="322"/>
      <c r="P272" s="322"/>
      <c r="Q272" s="322"/>
      <c r="R272" s="322"/>
      <c r="S272" s="323"/>
      <c r="T272" s="38" t="s">
        <v>65</v>
      </c>
      <c r="U272" s="307">
        <f>IFERROR(U269/H269,"0")+IFERROR(U270/H270,"0")+IFERROR(U271/H271,"0")</f>
        <v>762.08333333333326</v>
      </c>
      <c r="V272" s="307">
        <f>IFERROR(V269/H269,"0")+IFERROR(V270/H270,"0")+IFERROR(V271/H271,"0")</f>
        <v>763</v>
      </c>
      <c r="W272" s="307">
        <f>IFERROR(IF(W269="",0,W269),"0")+IFERROR(IF(W270="",0,W270),"0")+IFERROR(IF(W271="",0,W271),"0")</f>
        <v>5.7453900000000004</v>
      </c>
      <c r="X272" s="308"/>
      <c r="Y272" s="308"/>
    </row>
    <row r="273" spans="1:52" x14ac:dyDescent="0.2">
      <c r="A273" s="317"/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25"/>
      <c r="M273" s="321" t="s">
        <v>64</v>
      </c>
      <c r="N273" s="322"/>
      <c r="O273" s="322"/>
      <c r="P273" s="322"/>
      <c r="Q273" s="322"/>
      <c r="R273" s="322"/>
      <c r="S273" s="323"/>
      <c r="T273" s="38" t="s">
        <v>63</v>
      </c>
      <c r="U273" s="307">
        <f>IFERROR(SUM(U269:U271),"0")</f>
        <v>1920.4499999999998</v>
      </c>
      <c r="V273" s="307">
        <f>IFERROR(SUM(V269:V271),"0")</f>
        <v>1922.7599999999998</v>
      </c>
      <c r="W273" s="38"/>
      <c r="X273" s="308"/>
      <c r="Y273" s="308"/>
    </row>
    <row r="274" spans="1:52" ht="14.25" customHeight="1" x14ac:dyDescent="0.25">
      <c r="A274" s="326" t="s">
        <v>202</v>
      </c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17"/>
      <c r="M274" s="317"/>
      <c r="N274" s="317"/>
      <c r="O274" s="317"/>
      <c r="P274" s="317"/>
      <c r="Q274" s="317"/>
      <c r="R274" s="317"/>
      <c r="S274" s="317"/>
      <c r="T274" s="317"/>
      <c r="U274" s="317"/>
      <c r="V274" s="317"/>
      <c r="W274" s="317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27">
        <v>4607091388831</v>
      </c>
      <c r="E275" s="328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30"/>
      <c r="O275" s="330"/>
      <c r="P275" s="330"/>
      <c r="Q275" s="328"/>
      <c r="R275" s="35"/>
      <c r="S275" s="35"/>
      <c r="T275" s="36" t="s">
        <v>63</v>
      </c>
      <c r="U275" s="305">
        <v>22.04</v>
      </c>
      <c r="V275" s="306">
        <f>IFERROR(IF(U275="",0,CEILING((U275/$H275),1)*$H275),"")</f>
        <v>22.799999999999997</v>
      </c>
      <c r="W275" s="37">
        <f>IFERROR(IF(V275=0,"",ROUNDUP(V275/H275,0)*0.00753),"")</f>
        <v>7.5300000000000006E-2</v>
      </c>
      <c r="X275" s="57"/>
      <c r="Y275" s="58"/>
      <c r="AC275" s="59"/>
      <c r="AZ275" s="211" t="s">
        <v>1</v>
      </c>
    </row>
    <row r="276" spans="1:52" x14ac:dyDescent="0.2">
      <c r="A276" s="324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25"/>
      <c r="M276" s="321" t="s">
        <v>64</v>
      </c>
      <c r="N276" s="322"/>
      <c r="O276" s="322"/>
      <c r="P276" s="322"/>
      <c r="Q276" s="322"/>
      <c r="R276" s="322"/>
      <c r="S276" s="323"/>
      <c r="T276" s="38" t="s">
        <v>65</v>
      </c>
      <c r="U276" s="307">
        <f>IFERROR(U275/H275,"0")</f>
        <v>9.6666666666666679</v>
      </c>
      <c r="V276" s="307">
        <f>IFERROR(V275/H275,"0")</f>
        <v>10</v>
      </c>
      <c r="W276" s="307">
        <f>IFERROR(IF(W275="",0,W275),"0")</f>
        <v>7.5300000000000006E-2</v>
      </c>
      <c r="X276" s="308"/>
      <c r="Y276" s="308"/>
    </row>
    <row r="277" spans="1:52" x14ac:dyDescent="0.2">
      <c r="A277" s="317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25"/>
      <c r="M277" s="321" t="s">
        <v>64</v>
      </c>
      <c r="N277" s="322"/>
      <c r="O277" s="322"/>
      <c r="P277" s="322"/>
      <c r="Q277" s="322"/>
      <c r="R277" s="322"/>
      <c r="S277" s="323"/>
      <c r="T277" s="38" t="s">
        <v>63</v>
      </c>
      <c r="U277" s="307">
        <f>IFERROR(SUM(U275:U275),"0")</f>
        <v>22.04</v>
      </c>
      <c r="V277" s="307">
        <f>IFERROR(SUM(V275:V275),"0")</f>
        <v>22.799999999999997</v>
      </c>
      <c r="W277" s="38"/>
      <c r="X277" s="308"/>
      <c r="Y277" s="308"/>
    </row>
    <row r="278" spans="1:52" ht="14.25" customHeight="1" x14ac:dyDescent="0.25">
      <c r="A278" s="326" t="s">
        <v>79</v>
      </c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17"/>
      <c r="M278" s="317"/>
      <c r="N278" s="317"/>
      <c r="O278" s="317"/>
      <c r="P278" s="317"/>
      <c r="Q278" s="317"/>
      <c r="R278" s="317"/>
      <c r="S278" s="317"/>
      <c r="T278" s="317"/>
      <c r="U278" s="317"/>
      <c r="V278" s="317"/>
      <c r="W278" s="317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27">
        <v>4607091383102</v>
      </c>
      <c r="E279" s="328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30"/>
      <c r="O279" s="330"/>
      <c r="P279" s="330"/>
      <c r="Q279" s="328"/>
      <c r="R279" s="35"/>
      <c r="S279" s="35"/>
      <c r="T279" s="36" t="s">
        <v>63</v>
      </c>
      <c r="U279" s="305">
        <v>5.5250000000000004</v>
      </c>
      <c r="V279" s="306">
        <f>IFERROR(IF(U279="",0,CEILING((U279/$H279),1)*$H279),"")</f>
        <v>7.6499999999999995</v>
      </c>
      <c r="W279" s="37">
        <f>IFERROR(IF(V279=0,"",ROUNDUP(V279/H279,0)*0.00753),"")</f>
        <v>2.2589999999999999E-2</v>
      </c>
      <c r="X279" s="57"/>
      <c r="Y279" s="58"/>
      <c r="AC279" s="59"/>
      <c r="AZ279" s="212" t="s">
        <v>1</v>
      </c>
    </row>
    <row r="280" spans="1:52" x14ac:dyDescent="0.2">
      <c r="A280" s="324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25"/>
      <c r="M280" s="321" t="s">
        <v>64</v>
      </c>
      <c r="N280" s="322"/>
      <c r="O280" s="322"/>
      <c r="P280" s="322"/>
      <c r="Q280" s="322"/>
      <c r="R280" s="322"/>
      <c r="S280" s="323"/>
      <c r="T280" s="38" t="s">
        <v>65</v>
      </c>
      <c r="U280" s="307">
        <f>IFERROR(U279/H279,"0")</f>
        <v>2.166666666666667</v>
      </c>
      <c r="V280" s="307">
        <f>IFERROR(V279/H279,"0")</f>
        <v>3</v>
      </c>
      <c r="W280" s="307">
        <f>IFERROR(IF(W279="",0,W279),"0")</f>
        <v>2.2589999999999999E-2</v>
      </c>
      <c r="X280" s="308"/>
      <c r="Y280" s="308"/>
    </row>
    <row r="281" spans="1:52" x14ac:dyDescent="0.2">
      <c r="A281" s="317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25"/>
      <c r="M281" s="321" t="s">
        <v>64</v>
      </c>
      <c r="N281" s="322"/>
      <c r="O281" s="322"/>
      <c r="P281" s="322"/>
      <c r="Q281" s="322"/>
      <c r="R281" s="322"/>
      <c r="S281" s="323"/>
      <c r="T281" s="38" t="s">
        <v>63</v>
      </c>
      <c r="U281" s="307">
        <f>IFERROR(SUM(U279:U279),"0")</f>
        <v>5.5250000000000004</v>
      </c>
      <c r="V281" s="307">
        <f>IFERROR(SUM(V279:V279),"0")</f>
        <v>7.6499999999999995</v>
      </c>
      <c r="W281" s="38"/>
      <c r="X281" s="308"/>
      <c r="Y281" s="308"/>
    </row>
    <row r="282" spans="1:52" ht="27.75" customHeight="1" x14ac:dyDescent="0.2">
      <c r="A282" s="338" t="s">
        <v>412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49"/>
      <c r="Y282" s="49"/>
    </row>
    <row r="283" spans="1:52" ht="16.5" customHeight="1" x14ac:dyDescent="0.25">
      <c r="A283" s="332" t="s">
        <v>413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01"/>
      <c r="Y283" s="301"/>
    </row>
    <row r="284" spans="1:52" ht="14.25" customHeight="1" x14ac:dyDescent="0.25">
      <c r="A284" s="326" t="s">
        <v>100</v>
      </c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7"/>
      <c r="N284" s="317"/>
      <c r="O284" s="317"/>
      <c r="P284" s="317"/>
      <c r="Q284" s="317"/>
      <c r="R284" s="317"/>
      <c r="S284" s="317"/>
      <c r="T284" s="317"/>
      <c r="U284" s="317"/>
      <c r="V284" s="317"/>
      <c r="W284" s="317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27">
        <v>4607091383997</v>
      </c>
      <c r="E285" s="328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30"/>
      <c r="O285" s="330"/>
      <c r="P285" s="330"/>
      <c r="Q285" s="328"/>
      <c r="R285" s="35"/>
      <c r="S285" s="35"/>
      <c r="T285" s="36" t="s">
        <v>63</v>
      </c>
      <c r="U285" s="305">
        <v>2815</v>
      </c>
      <c r="V285" s="306">
        <f t="shared" ref="V285:V292" si="14">IFERROR(IF(U285="",0,CEILING((U285/$H285),1)*$H285),"")</f>
        <v>2820</v>
      </c>
      <c r="W285" s="37">
        <f>IFERROR(IF(V285=0,"",ROUNDUP(V285/H285,0)*0.02175),"")</f>
        <v>4.0889999999999995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27">
        <v>4607091383997</v>
      </c>
      <c r="E286" s="328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30"/>
      <c r="O286" s="330"/>
      <c r="P286" s="330"/>
      <c r="Q286" s="328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27">
        <v>4607091384130</v>
      </c>
      <c r="E287" s="328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30"/>
      <c r="O287" s="330"/>
      <c r="P287" s="330"/>
      <c r="Q287" s="328"/>
      <c r="R287" s="35"/>
      <c r="S287" s="35"/>
      <c r="T287" s="36" t="s">
        <v>63</v>
      </c>
      <c r="U287" s="305">
        <v>337.5</v>
      </c>
      <c r="V287" s="306">
        <f t="shared" si="14"/>
        <v>345</v>
      </c>
      <c r="W287" s="37">
        <f>IFERROR(IF(V287=0,"",ROUNDUP(V287/H287,0)*0.02175),"")</f>
        <v>0.50024999999999997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27">
        <v>4607091384130</v>
      </c>
      <c r="E288" s="328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30"/>
      <c r="O288" s="330"/>
      <c r="P288" s="330"/>
      <c r="Q288" s="328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27">
        <v>4607091384147</v>
      </c>
      <c r="E289" s="328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30"/>
      <c r="O289" s="330"/>
      <c r="P289" s="330"/>
      <c r="Q289" s="328"/>
      <c r="R289" s="35"/>
      <c r="S289" s="35"/>
      <c r="T289" s="36" t="s">
        <v>63</v>
      </c>
      <c r="U289" s="305">
        <v>1117.5</v>
      </c>
      <c r="V289" s="306">
        <f t="shared" si="14"/>
        <v>1125</v>
      </c>
      <c r="W289" s="37">
        <f>IFERROR(IF(V289=0,"",ROUNDUP(V289/H289,0)*0.02175),"")</f>
        <v>1.6312499999999999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27">
        <v>4607091384147</v>
      </c>
      <c r="E290" s="328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413" t="s">
        <v>423</v>
      </c>
      <c r="N290" s="330"/>
      <c r="O290" s="330"/>
      <c r="P290" s="330"/>
      <c r="Q290" s="328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27">
        <v>4607091384154</v>
      </c>
      <c r="E291" s="328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30"/>
      <c r="O291" s="330"/>
      <c r="P291" s="330"/>
      <c r="Q291" s="328"/>
      <c r="R291" s="35"/>
      <c r="S291" s="35"/>
      <c r="T291" s="36" t="s">
        <v>63</v>
      </c>
      <c r="U291" s="305">
        <v>70</v>
      </c>
      <c r="V291" s="306">
        <f t="shared" si="14"/>
        <v>70</v>
      </c>
      <c r="W291" s="37">
        <f>IFERROR(IF(V291=0,"",ROUNDUP(V291/H291,0)*0.00937),"")</f>
        <v>0.13117999999999999</v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27">
        <v>4607091384161</v>
      </c>
      <c r="E292" s="328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30"/>
      <c r="O292" s="330"/>
      <c r="P292" s="330"/>
      <c r="Q292" s="328"/>
      <c r="R292" s="35"/>
      <c r="S292" s="35"/>
      <c r="T292" s="36" t="s">
        <v>63</v>
      </c>
      <c r="U292" s="305">
        <v>32.5</v>
      </c>
      <c r="V292" s="306">
        <f t="shared" si="14"/>
        <v>35</v>
      </c>
      <c r="W292" s="37">
        <f>IFERROR(IF(V292=0,"",ROUNDUP(V292/H292,0)*0.00937),"")</f>
        <v>6.5589999999999996E-2</v>
      </c>
      <c r="X292" s="57"/>
      <c r="Y292" s="58"/>
      <c r="AC292" s="59"/>
      <c r="AZ292" s="220" t="s">
        <v>1</v>
      </c>
    </row>
    <row r="293" spans="1:52" x14ac:dyDescent="0.2">
      <c r="A293" s="324"/>
      <c r="B293" s="317"/>
      <c r="C293" s="317"/>
      <c r="D293" s="317"/>
      <c r="E293" s="317"/>
      <c r="F293" s="317"/>
      <c r="G293" s="317"/>
      <c r="H293" s="317"/>
      <c r="I293" s="317"/>
      <c r="J293" s="317"/>
      <c r="K293" s="317"/>
      <c r="L293" s="325"/>
      <c r="M293" s="321" t="s">
        <v>64</v>
      </c>
      <c r="N293" s="322"/>
      <c r="O293" s="322"/>
      <c r="P293" s="322"/>
      <c r="Q293" s="322"/>
      <c r="R293" s="322"/>
      <c r="S293" s="323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305.16666666666663</v>
      </c>
      <c r="V293" s="307">
        <f>IFERROR(V285/H285,"0")+IFERROR(V286/H286,"0")+IFERROR(V287/H287,"0")+IFERROR(V288/H288,"0")+IFERROR(V289/H289,"0")+IFERROR(V290/H290,"0")+IFERROR(V291/H291,"0")+IFERROR(V292/H292,"0")</f>
        <v>307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6.4172699999999994</v>
      </c>
      <c r="X293" s="308"/>
      <c r="Y293" s="308"/>
    </row>
    <row r="294" spans="1:52" x14ac:dyDescent="0.2">
      <c r="A294" s="317"/>
      <c r="B294" s="317"/>
      <c r="C294" s="317"/>
      <c r="D294" s="317"/>
      <c r="E294" s="317"/>
      <c r="F294" s="317"/>
      <c r="G294" s="317"/>
      <c r="H294" s="317"/>
      <c r="I294" s="317"/>
      <c r="J294" s="317"/>
      <c r="K294" s="317"/>
      <c r="L294" s="325"/>
      <c r="M294" s="321" t="s">
        <v>64</v>
      </c>
      <c r="N294" s="322"/>
      <c r="O294" s="322"/>
      <c r="P294" s="322"/>
      <c r="Q294" s="322"/>
      <c r="R294" s="322"/>
      <c r="S294" s="323"/>
      <c r="T294" s="38" t="s">
        <v>63</v>
      </c>
      <c r="U294" s="307">
        <f>IFERROR(SUM(U285:U292),"0")</f>
        <v>4372.5</v>
      </c>
      <c r="V294" s="307">
        <f>IFERROR(SUM(V285:V292),"0")</f>
        <v>4395</v>
      </c>
      <c r="W294" s="38"/>
      <c r="X294" s="308"/>
      <c r="Y294" s="308"/>
    </row>
    <row r="295" spans="1:52" ht="14.25" customHeight="1" x14ac:dyDescent="0.25">
      <c r="A295" s="326" t="s">
        <v>93</v>
      </c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17"/>
      <c r="M295" s="317"/>
      <c r="N295" s="317"/>
      <c r="O295" s="317"/>
      <c r="P295" s="317"/>
      <c r="Q295" s="317"/>
      <c r="R295" s="317"/>
      <c r="S295" s="317"/>
      <c r="T295" s="317"/>
      <c r="U295" s="317"/>
      <c r="V295" s="317"/>
      <c r="W295" s="317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27">
        <v>4607091383980</v>
      </c>
      <c r="E296" s="328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30"/>
      <c r="O296" s="330"/>
      <c r="P296" s="330"/>
      <c r="Q296" s="328"/>
      <c r="R296" s="35"/>
      <c r="S296" s="35"/>
      <c r="T296" s="36" t="s">
        <v>63</v>
      </c>
      <c r="U296" s="305">
        <v>1017.5</v>
      </c>
      <c r="V296" s="306">
        <f>IFERROR(IF(U296="",0,CEILING((U296/$H296),1)*$H296),"")</f>
        <v>1020</v>
      </c>
      <c r="W296" s="37">
        <f>IFERROR(IF(V296=0,"",ROUNDUP(V296/H296,0)*0.02175),"")</f>
        <v>1.4789999999999999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27">
        <v>4607091384178</v>
      </c>
      <c r="E297" s="328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30"/>
      <c r="O297" s="330"/>
      <c r="P297" s="330"/>
      <c r="Q297" s="328"/>
      <c r="R297" s="35"/>
      <c r="S297" s="35"/>
      <c r="T297" s="36" t="s">
        <v>63</v>
      </c>
      <c r="U297" s="305">
        <v>13</v>
      </c>
      <c r="V297" s="306">
        <f>IFERROR(IF(U297="",0,CEILING((U297/$H297),1)*$H297),"")</f>
        <v>16</v>
      </c>
      <c r="W297" s="37">
        <f>IFERROR(IF(V297=0,"",ROUNDUP(V297/H297,0)*0.00937),"")</f>
        <v>3.7479999999999999E-2</v>
      </c>
      <c r="X297" s="57"/>
      <c r="Y297" s="58"/>
      <c r="AC297" s="59"/>
      <c r="AZ297" s="222" t="s">
        <v>1</v>
      </c>
    </row>
    <row r="298" spans="1:52" x14ac:dyDescent="0.2">
      <c r="A298" s="324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25"/>
      <c r="M298" s="321" t="s">
        <v>64</v>
      </c>
      <c r="N298" s="322"/>
      <c r="O298" s="322"/>
      <c r="P298" s="322"/>
      <c r="Q298" s="322"/>
      <c r="R298" s="322"/>
      <c r="S298" s="323"/>
      <c r="T298" s="38" t="s">
        <v>65</v>
      </c>
      <c r="U298" s="307">
        <f>IFERROR(U296/H296,"0")+IFERROR(U297/H297,"0")</f>
        <v>71.083333333333329</v>
      </c>
      <c r="V298" s="307">
        <f>IFERROR(V296/H296,"0")+IFERROR(V297/H297,"0")</f>
        <v>72</v>
      </c>
      <c r="W298" s="307">
        <f>IFERROR(IF(W296="",0,W296),"0")+IFERROR(IF(W297="",0,W297),"0")</f>
        <v>1.5164799999999998</v>
      </c>
      <c r="X298" s="308"/>
      <c r="Y298" s="308"/>
    </row>
    <row r="299" spans="1:52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25"/>
      <c r="M299" s="321" t="s">
        <v>64</v>
      </c>
      <c r="N299" s="322"/>
      <c r="O299" s="322"/>
      <c r="P299" s="322"/>
      <c r="Q299" s="322"/>
      <c r="R299" s="322"/>
      <c r="S299" s="323"/>
      <c r="T299" s="38" t="s">
        <v>63</v>
      </c>
      <c r="U299" s="307">
        <f>IFERROR(SUM(U296:U297),"0")</f>
        <v>1030.5</v>
      </c>
      <c r="V299" s="307">
        <f>IFERROR(SUM(V296:V297),"0")</f>
        <v>1036</v>
      </c>
      <c r="W299" s="38"/>
      <c r="X299" s="308"/>
      <c r="Y299" s="308"/>
    </row>
    <row r="300" spans="1:52" ht="14.25" customHeight="1" x14ac:dyDescent="0.25">
      <c r="A300" s="326" t="s">
        <v>66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27">
        <v>4607091384260</v>
      </c>
      <c r="E301" s="328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30"/>
      <c r="O301" s="330"/>
      <c r="P301" s="330"/>
      <c r="Q301" s="328"/>
      <c r="R301" s="35"/>
      <c r="S301" s="35"/>
      <c r="T301" s="36" t="s">
        <v>63</v>
      </c>
      <c r="U301" s="305">
        <v>135.5</v>
      </c>
      <c r="V301" s="306">
        <f>IFERROR(IF(U301="",0,CEILING((U301/$H301),1)*$H301),"")</f>
        <v>140.4</v>
      </c>
      <c r="W301" s="37">
        <f>IFERROR(IF(V301=0,"",ROUNDUP(V301/H301,0)*0.02175),"")</f>
        <v>0.39149999999999996</v>
      </c>
      <c r="X301" s="57"/>
      <c r="Y301" s="58"/>
      <c r="AC301" s="59"/>
      <c r="AZ301" s="223" t="s">
        <v>1</v>
      </c>
    </row>
    <row r="302" spans="1:52" x14ac:dyDescent="0.2">
      <c r="A302" s="324"/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25"/>
      <c r="M302" s="321" t="s">
        <v>64</v>
      </c>
      <c r="N302" s="322"/>
      <c r="O302" s="322"/>
      <c r="P302" s="322"/>
      <c r="Q302" s="322"/>
      <c r="R302" s="322"/>
      <c r="S302" s="323"/>
      <c r="T302" s="38" t="s">
        <v>65</v>
      </c>
      <c r="U302" s="307">
        <f>IFERROR(U301/H301,"0")</f>
        <v>17.371794871794872</v>
      </c>
      <c r="V302" s="307">
        <f>IFERROR(V301/H301,"0")</f>
        <v>18</v>
      </c>
      <c r="W302" s="307">
        <f>IFERROR(IF(W301="",0,W301),"0")</f>
        <v>0.39149999999999996</v>
      </c>
      <c r="X302" s="308"/>
      <c r="Y302" s="308"/>
    </row>
    <row r="303" spans="1:52" x14ac:dyDescent="0.2">
      <c r="A303" s="317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25"/>
      <c r="M303" s="321" t="s">
        <v>64</v>
      </c>
      <c r="N303" s="322"/>
      <c r="O303" s="322"/>
      <c r="P303" s="322"/>
      <c r="Q303" s="322"/>
      <c r="R303" s="322"/>
      <c r="S303" s="323"/>
      <c r="T303" s="38" t="s">
        <v>63</v>
      </c>
      <c r="U303" s="307">
        <f>IFERROR(SUM(U301:U301),"0")</f>
        <v>135.5</v>
      </c>
      <c r="V303" s="307">
        <f>IFERROR(SUM(V301:V301),"0")</f>
        <v>140.4</v>
      </c>
      <c r="W303" s="38"/>
      <c r="X303" s="308"/>
      <c r="Y303" s="308"/>
    </row>
    <row r="304" spans="1:52" ht="14.25" customHeight="1" x14ac:dyDescent="0.25">
      <c r="A304" s="326" t="s">
        <v>202</v>
      </c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17"/>
      <c r="M304" s="317"/>
      <c r="N304" s="317"/>
      <c r="O304" s="317"/>
      <c r="P304" s="317"/>
      <c r="Q304" s="317"/>
      <c r="R304" s="317"/>
      <c r="S304" s="317"/>
      <c r="T304" s="317"/>
      <c r="U304" s="317"/>
      <c r="V304" s="317"/>
      <c r="W304" s="317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27">
        <v>4607091384673</v>
      </c>
      <c r="E305" s="328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30"/>
      <c r="O305" s="330"/>
      <c r="P305" s="330"/>
      <c r="Q305" s="328"/>
      <c r="R305" s="35"/>
      <c r="S305" s="35"/>
      <c r="T305" s="36" t="s">
        <v>63</v>
      </c>
      <c r="U305" s="305">
        <v>93.5</v>
      </c>
      <c r="V305" s="306">
        <f>IFERROR(IF(U305="",0,CEILING((U305/$H305),1)*$H305),"")</f>
        <v>93.6</v>
      </c>
      <c r="W305" s="37">
        <f>IFERROR(IF(V305=0,"",ROUNDUP(V305/H305,0)*0.02175),"")</f>
        <v>0.26100000000000001</v>
      </c>
      <c r="X305" s="57"/>
      <c r="Y305" s="58"/>
      <c r="AC305" s="59"/>
      <c r="AZ305" s="224" t="s">
        <v>1</v>
      </c>
    </row>
    <row r="306" spans="1:52" x14ac:dyDescent="0.2">
      <c r="A306" s="324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25"/>
      <c r="M306" s="321" t="s">
        <v>64</v>
      </c>
      <c r="N306" s="322"/>
      <c r="O306" s="322"/>
      <c r="P306" s="322"/>
      <c r="Q306" s="322"/>
      <c r="R306" s="322"/>
      <c r="S306" s="323"/>
      <c r="T306" s="38" t="s">
        <v>65</v>
      </c>
      <c r="U306" s="307">
        <f>IFERROR(U305/H305,"0")</f>
        <v>11.987179487179487</v>
      </c>
      <c r="V306" s="307">
        <f>IFERROR(V305/H305,"0")</f>
        <v>12</v>
      </c>
      <c r="W306" s="307">
        <f>IFERROR(IF(W305="",0,W305),"0")</f>
        <v>0.26100000000000001</v>
      </c>
      <c r="X306" s="308"/>
      <c r="Y306" s="308"/>
    </row>
    <row r="307" spans="1:52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25"/>
      <c r="M307" s="321" t="s">
        <v>64</v>
      </c>
      <c r="N307" s="322"/>
      <c r="O307" s="322"/>
      <c r="P307" s="322"/>
      <c r="Q307" s="322"/>
      <c r="R307" s="322"/>
      <c r="S307" s="323"/>
      <c r="T307" s="38" t="s">
        <v>63</v>
      </c>
      <c r="U307" s="307">
        <f>IFERROR(SUM(U305:U305),"0")</f>
        <v>93.5</v>
      </c>
      <c r="V307" s="307">
        <f>IFERROR(SUM(V305:V305),"0")</f>
        <v>93.6</v>
      </c>
      <c r="W307" s="38"/>
      <c r="X307" s="308"/>
      <c r="Y307" s="308"/>
    </row>
    <row r="308" spans="1:52" ht="16.5" customHeight="1" x14ac:dyDescent="0.25">
      <c r="A308" s="332" t="s">
        <v>436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01"/>
      <c r="Y308" s="301"/>
    </row>
    <row r="309" spans="1:52" ht="14.25" customHeight="1" x14ac:dyDescent="0.25">
      <c r="A309" s="326" t="s">
        <v>100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27">
        <v>4607091384185</v>
      </c>
      <c r="E310" s="328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30"/>
      <c r="O310" s="330"/>
      <c r="P310" s="330"/>
      <c r="Q310" s="328"/>
      <c r="R310" s="35"/>
      <c r="S310" s="35"/>
      <c r="T310" s="36" t="s">
        <v>63</v>
      </c>
      <c r="U310" s="305">
        <v>44.5</v>
      </c>
      <c r="V310" s="306">
        <f>IFERROR(IF(U310="",0,CEILING((U310/$H310),1)*$H310),"")</f>
        <v>48</v>
      </c>
      <c r="W310" s="37">
        <f>IFERROR(IF(V310=0,"",ROUNDUP(V310/H310,0)*0.02175),"")</f>
        <v>8.6999999999999994E-2</v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27">
        <v>4607091384192</v>
      </c>
      <c r="E311" s="328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30"/>
      <c r="O311" s="330"/>
      <c r="P311" s="330"/>
      <c r="Q311" s="328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27">
        <v>4680115881907</v>
      </c>
      <c r="E312" s="328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30"/>
      <c r="O312" s="330"/>
      <c r="P312" s="330"/>
      <c r="Q312" s="328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27">
        <v>4607091384680</v>
      </c>
      <c r="E313" s="328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30"/>
      <c r="O313" s="330"/>
      <c r="P313" s="330"/>
      <c r="Q313" s="328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24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25"/>
      <c r="M314" s="321" t="s">
        <v>64</v>
      </c>
      <c r="N314" s="322"/>
      <c r="O314" s="322"/>
      <c r="P314" s="322"/>
      <c r="Q314" s="322"/>
      <c r="R314" s="322"/>
      <c r="S314" s="323"/>
      <c r="T314" s="38" t="s">
        <v>65</v>
      </c>
      <c r="U314" s="307">
        <f>IFERROR(U310/H310,"0")+IFERROR(U311/H311,"0")+IFERROR(U312/H312,"0")+IFERROR(U313/H313,"0")</f>
        <v>3.7083333333333335</v>
      </c>
      <c r="V314" s="307">
        <f>IFERROR(V310/H310,"0")+IFERROR(V311/H311,"0")+IFERROR(V312/H312,"0")+IFERROR(V313/H313,"0")</f>
        <v>4</v>
      </c>
      <c r="W314" s="307">
        <f>IFERROR(IF(W310="",0,W310),"0")+IFERROR(IF(W311="",0,W311),"0")+IFERROR(IF(W312="",0,W312),"0")+IFERROR(IF(W313="",0,W313),"0")</f>
        <v>8.6999999999999994E-2</v>
      </c>
      <c r="X314" s="308"/>
      <c r="Y314" s="308"/>
    </row>
    <row r="315" spans="1:52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25"/>
      <c r="M315" s="321" t="s">
        <v>64</v>
      </c>
      <c r="N315" s="322"/>
      <c r="O315" s="322"/>
      <c r="P315" s="322"/>
      <c r="Q315" s="322"/>
      <c r="R315" s="322"/>
      <c r="S315" s="323"/>
      <c r="T315" s="38" t="s">
        <v>63</v>
      </c>
      <c r="U315" s="307">
        <f>IFERROR(SUM(U310:U313),"0")</f>
        <v>44.5</v>
      </c>
      <c r="V315" s="307">
        <f>IFERROR(SUM(V310:V313),"0")</f>
        <v>48</v>
      </c>
      <c r="W315" s="38"/>
      <c r="X315" s="308"/>
      <c r="Y315" s="308"/>
    </row>
    <row r="316" spans="1:52" ht="14.25" customHeight="1" x14ac:dyDescent="0.25">
      <c r="A316" s="326" t="s">
        <v>59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27">
        <v>4607091384802</v>
      </c>
      <c r="E317" s="328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30"/>
      <c r="O317" s="330"/>
      <c r="P317" s="330"/>
      <c r="Q317" s="328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27">
        <v>4607091384826</v>
      </c>
      <c r="E318" s="328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30"/>
      <c r="O318" s="330"/>
      <c r="P318" s="330"/>
      <c r="Q318" s="328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24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25"/>
      <c r="M319" s="321" t="s">
        <v>64</v>
      </c>
      <c r="N319" s="322"/>
      <c r="O319" s="322"/>
      <c r="P319" s="322"/>
      <c r="Q319" s="322"/>
      <c r="R319" s="322"/>
      <c r="S319" s="323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25"/>
      <c r="M320" s="321" t="s">
        <v>64</v>
      </c>
      <c r="N320" s="322"/>
      <c r="O320" s="322"/>
      <c r="P320" s="322"/>
      <c r="Q320" s="322"/>
      <c r="R320" s="322"/>
      <c r="S320" s="323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26" t="s">
        <v>66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27">
        <v>4607091384246</v>
      </c>
      <c r="E322" s="328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30"/>
      <c r="O322" s="330"/>
      <c r="P322" s="330"/>
      <c r="Q322" s="328"/>
      <c r="R322" s="35"/>
      <c r="S322" s="35"/>
      <c r="T322" s="36" t="s">
        <v>63</v>
      </c>
      <c r="U322" s="305">
        <v>19.5</v>
      </c>
      <c r="V322" s="306">
        <f>IFERROR(IF(U322="",0,CEILING((U322/$H322),1)*$H322),"")</f>
        <v>23.4</v>
      </c>
      <c r="W322" s="37">
        <f>IFERROR(IF(V322=0,"",ROUNDUP(V322/H322,0)*0.02175),"")</f>
        <v>6.5250000000000002E-2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27">
        <v>4680115881976</v>
      </c>
      <c r="E323" s="328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30"/>
      <c r="O323" s="330"/>
      <c r="P323" s="330"/>
      <c r="Q323" s="328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27">
        <v>4607091384253</v>
      </c>
      <c r="E324" s="328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30"/>
      <c r="O324" s="330"/>
      <c r="P324" s="330"/>
      <c r="Q324" s="328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27">
        <v>4680115881969</v>
      </c>
      <c r="E325" s="328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30"/>
      <c r="O325" s="330"/>
      <c r="P325" s="330"/>
      <c r="Q325" s="328"/>
      <c r="R325" s="35"/>
      <c r="S325" s="35"/>
      <c r="T325" s="36" t="s">
        <v>63</v>
      </c>
      <c r="U325" s="305">
        <v>29.8</v>
      </c>
      <c r="V325" s="306">
        <f>IFERROR(IF(U325="",0,CEILING((U325/$H325),1)*$H325),"")</f>
        <v>31.2</v>
      </c>
      <c r="W325" s="37">
        <f>IFERROR(IF(V325=0,"",ROUNDUP(V325/H325,0)*0.00753),"")</f>
        <v>9.7890000000000005E-2</v>
      </c>
      <c r="X325" s="57"/>
      <c r="Y325" s="58"/>
      <c r="AC325" s="59"/>
      <c r="AZ325" s="234" t="s">
        <v>1</v>
      </c>
    </row>
    <row r="326" spans="1:52" x14ac:dyDescent="0.2">
      <c r="A326" s="324"/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25"/>
      <c r="M326" s="321" t="s">
        <v>64</v>
      </c>
      <c r="N326" s="322"/>
      <c r="O326" s="322"/>
      <c r="P326" s="322"/>
      <c r="Q326" s="322"/>
      <c r="R326" s="322"/>
      <c r="S326" s="323"/>
      <c r="T326" s="38" t="s">
        <v>65</v>
      </c>
      <c r="U326" s="307">
        <f>IFERROR(U322/H322,"0")+IFERROR(U323/H323,"0")+IFERROR(U324/H324,"0")+IFERROR(U325/H325,"0")</f>
        <v>14.916666666666668</v>
      </c>
      <c r="V326" s="307">
        <f>IFERROR(V322/H322,"0")+IFERROR(V323/H323,"0")+IFERROR(V324/H324,"0")+IFERROR(V325/H325,"0")</f>
        <v>16</v>
      </c>
      <c r="W326" s="307">
        <f>IFERROR(IF(W322="",0,W322),"0")+IFERROR(IF(W323="",0,W323),"0")+IFERROR(IF(W324="",0,W324),"0")+IFERROR(IF(W325="",0,W325),"0")</f>
        <v>0.16314000000000001</v>
      </c>
      <c r="X326" s="308"/>
      <c r="Y326" s="308"/>
    </row>
    <row r="327" spans="1:52" x14ac:dyDescent="0.2">
      <c r="A327" s="317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25"/>
      <c r="M327" s="321" t="s">
        <v>64</v>
      </c>
      <c r="N327" s="322"/>
      <c r="O327" s="322"/>
      <c r="P327" s="322"/>
      <c r="Q327" s="322"/>
      <c r="R327" s="322"/>
      <c r="S327" s="323"/>
      <c r="T327" s="38" t="s">
        <v>63</v>
      </c>
      <c r="U327" s="307">
        <f>IFERROR(SUM(U322:U325),"0")</f>
        <v>49.3</v>
      </c>
      <c r="V327" s="307">
        <f>IFERROR(SUM(V322:V325),"0")</f>
        <v>54.599999999999994</v>
      </c>
      <c r="W327" s="38"/>
      <c r="X327" s="308"/>
      <c r="Y327" s="308"/>
    </row>
    <row r="328" spans="1:52" ht="14.25" customHeight="1" x14ac:dyDescent="0.25">
      <c r="A328" s="326" t="s">
        <v>202</v>
      </c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7"/>
      <c r="N328" s="317"/>
      <c r="O328" s="317"/>
      <c r="P328" s="317"/>
      <c r="Q328" s="317"/>
      <c r="R328" s="317"/>
      <c r="S328" s="317"/>
      <c r="T328" s="317"/>
      <c r="U328" s="317"/>
      <c r="V328" s="317"/>
      <c r="W328" s="317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27">
        <v>4607091389357</v>
      </c>
      <c r="E329" s="328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30"/>
      <c r="O329" s="330"/>
      <c r="P329" s="330"/>
      <c r="Q329" s="328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24"/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25"/>
      <c r="M330" s="321" t="s">
        <v>64</v>
      </c>
      <c r="N330" s="322"/>
      <c r="O330" s="322"/>
      <c r="P330" s="322"/>
      <c r="Q330" s="322"/>
      <c r="R330" s="322"/>
      <c r="S330" s="323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7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25"/>
      <c r="M331" s="321" t="s">
        <v>64</v>
      </c>
      <c r="N331" s="322"/>
      <c r="O331" s="322"/>
      <c r="P331" s="322"/>
      <c r="Q331" s="322"/>
      <c r="R331" s="322"/>
      <c r="S331" s="323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38" t="s">
        <v>459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49"/>
      <c r="Y332" s="49"/>
    </row>
    <row r="333" spans="1:52" ht="16.5" customHeight="1" x14ac:dyDescent="0.25">
      <c r="A333" s="332" t="s">
        <v>460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01"/>
      <c r="Y333" s="301"/>
    </row>
    <row r="334" spans="1:52" ht="14.25" customHeight="1" x14ac:dyDescent="0.25">
      <c r="A334" s="326" t="s">
        <v>100</v>
      </c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7"/>
      <c r="N334" s="317"/>
      <c r="O334" s="317"/>
      <c r="P334" s="317"/>
      <c r="Q334" s="317"/>
      <c r="R334" s="317"/>
      <c r="S334" s="317"/>
      <c r="T334" s="317"/>
      <c r="U334" s="317"/>
      <c r="V334" s="317"/>
      <c r="W334" s="317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27">
        <v>4607091389708</v>
      </c>
      <c r="E335" s="328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30"/>
      <c r="O335" s="330"/>
      <c r="P335" s="330"/>
      <c r="Q335" s="328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27">
        <v>4607091389692</v>
      </c>
      <c r="E336" s="328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30"/>
      <c r="O336" s="330"/>
      <c r="P336" s="330"/>
      <c r="Q336" s="328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24"/>
      <c r="B337" s="317"/>
      <c r="C337" s="317"/>
      <c r="D337" s="317"/>
      <c r="E337" s="317"/>
      <c r="F337" s="317"/>
      <c r="G337" s="317"/>
      <c r="H337" s="317"/>
      <c r="I337" s="317"/>
      <c r="J337" s="317"/>
      <c r="K337" s="317"/>
      <c r="L337" s="325"/>
      <c r="M337" s="321" t="s">
        <v>64</v>
      </c>
      <c r="N337" s="322"/>
      <c r="O337" s="322"/>
      <c r="P337" s="322"/>
      <c r="Q337" s="322"/>
      <c r="R337" s="322"/>
      <c r="S337" s="323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7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25"/>
      <c r="M338" s="321" t="s">
        <v>64</v>
      </c>
      <c r="N338" s="322"/>
      <c r="O338" s="322"/>
      <c r="P338" s="322"/>
      <c r="Q338" s="322"/>
      <c r="R338" s="322"/>
      <c r="S338" s="323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26" t="s">
        <v>59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27">
        <v>4607091389753</v>
      </c>
      <c r="E340" s="328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30"/>
      <c r="O340" s="330"/>
      <c r="P340" s="330"/>
      <c r="Q340" s="328"/>
      <c r="R340" s="35"/>
      <c r="S340" s="35"/>
      <c r="T340" s="36" t="s">
        <v>63</v>
      </c>
      <c r="U340" s="305">
        <v>138.5</v>
      </c>
      <c r="V340" s="306">
        <f t="shared" ref="V340:V352" si="15">IFERROR(IF(U340="",0,CEILING((U340/$H340),1)*$H340),"")</f>
        <v>138.6</v>
      </c>
      <c r="W340" s="37">
        <f>IFERROR(IF(V340=0,"",ROUNDUP(V340/H340,0)*0.00753),"")</f>
        <v>0.24849000000000002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27">
        <v>4607091389760</v>
      </c>
      <c r="E341" s="328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30"/>
      <c r="O341" s="330"/>
      <c r="P341" s="330"/>
      <c r="Q341" s="328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27">
        <v>4607091389746</v>
      </c>
      <c r="E342" s="328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30"/>
      <c r="O342" s="330"/>
      <c r="P342" s="330"/>
      <c r="Q342" s="328"/>
      <c r="R342" s="35"/>
      <c r="S342" s="35"/>
      <c r="T342" s="36" t="s">
        <v>63</v>
      </c>
      <c r="U342" s="305">
        <v>151.5</v>
      </c>
      <c r="V342" s="306">
        <f t="shared" si="15"/>
        <v>155.4</v>
      </c>
      <c r="W342" s="37">
        <f>IFERROR(IF(V342=0,"",ROUNDUP(V342/H342,0)*0.00753),"")</f>
        <v>0.27861000000000002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27">
        <v>4680115882928</v>
      </c>
      <c r="E343" s="328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30"/>
      <c r="O343" s="330"/>
      <c r="P343" s="330"/>
      <c r="Q343" s="328"/>
      <c r="R343" s="35"/>
      <c r="S343" s="35"/>
      <c r="T343" s="36" t="s">
        <v>63</v>
      </c>
      <c r="U343" s="305">
        <v>308.00000000000011</v>
      </c>
      <c r="V343" s="306">
        <f t="shared" si="15"/>
        <v>309.12</v>
      </c>
      <c r="W343" s="37">
        <f>IFERROR(IF(V343=0,"",ROUNDUP(V343/H343,0)*0.00753),"")</f>
        <v>1.3855200000000001</v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27">
        <v>4680115883147</v>
      </c>
      <c r="E344" s="328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30"/>
      <c r="O344" s="330"/>
      <c r="P344" s="330"/>
      <c r="Q344" s="328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27">
        <v>4607091384338</v>
      </c>
      <c r="E345" s="328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30"/>
      <c r="O345" s="330"/>
      <c r="P345" s="330"/>
      <c r="Q345" s="328"/>
      <c r="R345" s="35"/>
      <c r="S345" s="35"/>
      <c r="T345" s="36" t="s">
        <v>63</v>
      </c>
      <c r="U345" s="305">
        <v>74.55</v>
      </c>
      <c r="V345" s="306">
        <f t="shared" si="15"/>
        <v>75.600000000000009</v>
      </c>
      <c r="W345" s="37">
        <f t="shared" si="16"/>
        <v>0.18071999999999999</v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27">
        <v>4680115883154</v>
      </c>
      <c r="E346" s="328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30"/>
      <c r="O346" s="330"/>
      <c r="P346" s="330"/>
      <c r="Q346" s="328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27">
        <v>4607091389524</v>
      </c>
      <c r="E347" s="328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30"/>
      <c r="O347" s="330"/>
      <c r="P347" s="330"/>
      <c r="Q347" s="328"/>
      <c r="R347" s="35"/>
      <c r="S347" s="35"/>
      <c r="T347" s="36" t="s">
        <v>63</v>
      </c>
      <c r="U347" s="305">
        <v>74.55</v>
      </c>
      <c r="V347" s="306">
        <f t="shared" si="15"/>
        <v>75.600000000000009</v>
      </c>
      <c r="W347" s="37">
        <f t="shared" si="16"/>
        <v>0.18071999999999999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27">
        <v>4680115883161</v>
      </c>
      <c r="E348" s="328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30"/>
      <c r="O348" s="330"/>
      <c r="P348" s="330"/>
      <c r="Q348" s="328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27">
        <v>4607091384345</v>
      </c>
      <c r="E349" s="328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30"/>
      <c r="O349" s="330"/>
      <c r="P349" s="330"/>
      <c r="Q349" s="328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27">
        <v>4680115883178</v>
      </c>
      <c r="E350" s="328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30"/>
      <c r="O350" s="330"/>
      <c r="P350" s="330"/>
      <c r="Q350" s="328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27">
        <v>4607091389531</v>
      </c>
      <c r="E351" s="328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30"/>
      <c r="O351" s="330"/>
      <c r="P351" s="330"/>
      <c r="Q351" s="328"/>
      <c r="R351" s="35"/>
      <c r="S351" s="35"/>
      <c r="T351" s="36" t="s">
        <v>63</v>
      </c>
      <c r="U351" s="305">
        <v>74.55</v>
      </c>
      <c r="V351" s="306">
        <f t="shared" si="15"/>
        <v>75.600000000000009</v>
      </c>
      <c r="W351" s="37">
        <f t="shared" si="16"/>
        <v>0.18071999999999999</v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27">
        <v>4680115883185</v>
      </c>
      <c r="E352" s="328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5" t="s">
        <v>491</v>
      </c>
      <c r="N352" s="330"/>
      <c r="O352" s="330"/>
      <c r="P352" s="330"/>
      <c r="Q352" s="328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24"/>
      <c r="B353" s="317"/>
      <c r="C353" s="317"/>
      <c r="D353" s="317"/>
      <c r="E353" s="317"/>
      <c r="F353" s="317"/>
      <c r="G353" s="317"/>
      <c r="H353" s="317"/>
      <c r="I353" s="317"/>
      <c r="J353" s="317"/>
      <c r="K353" s="317"/>
      <c r="L353" s="325"/>
      <c r="M353" s="321" t="s">
        <v>64</v>
      </c>
      <c r="N353" s="322"/>
      <c r="O353" s="322"/>
      <c r="P353" s="322"/>
      <c r="Q353" s="322"/>
      <c r="R353" s="322"/>
      <c r="S353" s="323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358.88095238095241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362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2.45478</v>
      </c>
      <c r="X353" s="308"/>
      <c r="Y353" s="308"/>
    </row>
    <row r="354" spans="1:52" x14ac:dyDescent="0.2">
      <c r="A354" s="317"/>
      <c r="B354" s="317"/>
      <c r="C354" s="317"/>
      <c r="D354" s="317"/>
      <c r="E354" s="317"/>
      <c r="F354" s="317"/>
      <c r="G354" s="317"/>
      <c r="H354" s="317"/>
      <c r="I354" s="317"/>
      <c r="J354" s="317"/>
      <c r="K354" s="317"/>
      <c r="L354" s="325"/>
      <c r="M354" s="321" t="s">
        <v>64</v>
      </c>
      <c r="N354" s="322"/>
      <c r="O354" s="322"/>
      <c r="P354" s="322"/>
      <c r="Q354" s="322"/>
      <c r="R354" s="322"/>
      <c r="S354" s="323"/>
      <c r="T354" s="38" t="s">
        <v>63</v>
      </c>
      <c r="U354" s="307">
        <f>IFERROR(SUM(U340:U352),"0")</f>
        <v>821.65</v>
      </c>
      <c r="V354" s="307">
        <f>IFERROR(SUM(V340:V352),"0")</f>
        <v>829.92000000000007</v>
      </c>
      <c r="W354" s="38"/>
      <c r="X354" s="308"/>
      <c r="Y354" s="308"/>
    </row>
    <row r="355" spans="1:52" ht="14.25" customHeight="1" x14ac:dyDescent="0.25">
      <c r="A355" s="326" t="s">
        <v>66</v>
      </c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17"/>
      <c r="M355" s="317"/>
      <c r="N355" s="317"/>
      <c r="O355" s="317"/>
      <c r="P355" s="317"/>
      <c r="Q355" s="317"/>
      <c r="R355" s="317"/>
      <c r="S355" s="317"/>
      <c r="T355" s="317"/>
      <c r="U355" s="317"/>
      <c r="V355" s="317"/>
      <c r="W355" s="317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27">
        <v>4607091389685</v>
      </c>
      <c r="E356" s="328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30"/>
      <c r="O356" s="330"/>
      <c r="P356" s="330"/>
      <c r="Q356" s="328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27">
        <v>4607091389654</v>
      </c>
      <c r="E357" s="328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30"/>
      <c r="O357" s="330"/>
      <c r="P357" s="330"/>
      <c r="Q357" s="328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27">
        <v>4607091384352</v>
      </c>
      <c r="E358" s="328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30"/>
      <c r="O358" s="330"/>
      <c r="P358" s="330"/>
      <c r="Q358" s="328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27">
        <v>4607091389661</v>
      </c>
      <c r="E359" s="328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30"/>
      <c r="O359" s="330"/>
      <c r="P359" s="330"/>
      <c r="Q359" s="328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24"/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25"/>
      <c r="M360" s="321" t="s">
        <v>64</v>
      </c>
      <c r="N360" s="322"/>
      <c r="O360" s="322"/>
      <c r="P360" s="322"/>
      <c r="Q360" s="322"/>
      <c r="R360" s="322"/>
      <c r="S360" s="323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7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25"/>
      <c r="M361" s="321" t="s">
        <v>64</v>
      </c>
      <c r="N361" s="322"/>
      <c r="O361" s="322"/>
      <c r="P361" s="322"/>
      <c r="Q361" s="322"/>
      <c r="R361" s="322"/>
      <c r="S361" s="323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26" t="s">
        <v>202</v>
      </c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7"/>
      <c r="N362" s="317"/>
      <c r="O362" s="317"/>
      <c r="P362" s="317"/>
      <c r="Q362" s="317"/>
      <c r="R362" s="317"/>
      <c r="S362" s="317"/>
      <c r="T362" s="317"/>
      <c r="U362" s="317"/>
      <c r="V362" s="317"/>
      <c r="W362" s="317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27">
        <v>4680115881648</v>
      </c>
      <c r="E363" s="328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30"/>
      <c r="O363" s="330"/>
      <c r="P363" s="330"/>
      <c r="Q363" s="328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24"/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25"/>
      <c r="M364" s="321" t="s">
        <v>64</v>
      </c>
      <c r="N364" s="322"/>
      <c r="O364" s="322"/>
      <c r="P364" s="322"/>
      <c r="Q364" s="322"/>
      <c r="R364" s="322"/>
      <c r="S364" s="323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7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25"/>
      <c r="M365" s="321" t="s">
        <v>64</v>
      </c>
      <c r="N365" s="322"/>
      <c r="O365" s="322"/>
      <c r="P365" s="322"/>
      <c r="Q365" s="322"/>
      <c r="R365" s="322"/>
      <c r="S365" s="323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26" t="s">
        <v>79</v>
      </c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17"/>
      <c r="M366" s="317"/>
      <c r="N366" s="317"/>
      <c r="O366" s="317"/>
      <c r="P366" s="317"/>
      <c r="Q366" s="317"/>
      <c r="R366" s="317"/>
      <c r="S366" s="317"/>
      <c r="T366" s="317"/>
      <c r="U366" s="317"/>
      <c r="V366" s="317"/>
      <c r="W366" s="317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27">
        <v>4680115883017</v>
      </c>
      <c r="E367" s="328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30"/>
      <c r="O367" s="330"/>
      <c r="P367" s="330"/>
      <c r="Q367" s="328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27">
        <v>4680115883031</v>
      </c>
      <c r="E368" s="328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30"/>
      <c r="O368" s="330"/>
      <c r="P368" s="330"/>
      <c r="Q368" s="328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27">
        <v>4680115883024</v>
      </c>
      <c r="E369" s="328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30"/>
      <c r="O369" s="330"/>
      <c r="P369" s="330"/>
      <c r="Q369" s="328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24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25"/>
      <c r="M370" s="321" t="s">
        <v>64</v>
      </c>
      <c r="N370" s="322"/>
      <c r="O370" s="322"/>
      <c r="P370" s="322"/>
      <c r="Q370" s="322"/>
      <c r="R370" s="322"/>
      <c r="S370" s="323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7"/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25"/>
      <c r="M371" s="321" t="s">
        <v>64</v>
      </c>
      <c r="N371" s="322"/>
      <c r="O371" s="322"/>
      <c r="P371" s="322"/>
      <c r="Q371" s="322"/>
      <c r="R371" s="322"/>
      <c r="S371" s="323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26" t="s">
        <v>509</v>
      </c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7"/>
      <c r="N372" s="317"/>
      <c r="O372" s="317"/>
      <c r="P372" s="317"/>
      <c r="Q372" s="317"/>
      <c r="R372" s="317"/>
      <c r="S372" s="317"/>
      <c r="T372" s="317"/>
      <c r="U372" s="317"/>
      <c r="V372" s="317"/>
      <c r="W372" s="317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27">
        <v>4680115882997</v>
      </c>
      <c r="E373" s="328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371" t="s">
        <v>512</v>
      </c>
      <c r="N373" s="330"/>
      <c r="O373" s="330"/>
      <c r="P373" s="330"/>
      <c r="Q373" s="328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24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25"/>
      <c r="M374" s="321" t="s">
        <v>64</v>
      </c>
      <c r="N374" s="322"/>
      <c r="O374" s="322"/>
      <c r="P374" s="322"/>
      <c r="Q374" s="322"/>
      <c r="R374" s="322"/>
      <c r="S374" s="323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7"/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25"/>
      <c r="M375" s="321" t="s">
        <v>64</v>
      </c>
      <c r="N375" s="322"/>
      <c r="O375" s="322"/>
      <c r="P375" s="322"/>
      <c r="Q375" s="322"/>
      <c r="R375" s="322"/>
      <c r="S375" s="323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32" t="s">
        <v>513</v>
      </c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17"/>
      <c r="M376" s="317"/>
      <c r="N376" s="317"/>
      <c r="O376" s="317"/>
      <c r="P376" s="317"/>
      <c r="Q376" s="317"/>
      <c r="R376" s="317"/>
      <c r="S376" s="317"/>
      <c r="T376" s="317"/>
      <c r="U376" s="317"/>
      <c r="V376" s="317"/>
      <c r="W376" s="317"/>
      <c r="X376" s="301"/>
      <c r="Y376" s="301"/>
    </row>
    <row r="377" spans="1:52" ht="14.25" customHeight="1" x14ac:dyDescent="0.25">
      <c r="A377" s="326" t="s">
        <v>93</v>
      </c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17"/>
      <c r="W377" s="317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27">
        <v>4607091389388</v>
      </c>
      <c r="E378" s="328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30"/>
      <c r="O378" s="330"/>
      <c r="P378" s="330"/>
      <c r="Q378" s="328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27">
        <v>4607091389364</v>
      </c>
      <c r="E379" s="328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30"/>
      <c r="O379" s="330"/>
      <c r="P379" s="330"/>
      <c r="Q379" s="328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24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25"/>
      <c r="M380" s="321" t="s">
        <v>64</v>
      </c>
      <c r="N380" s="322"/>
      <c r="O380" s="322"/>
      <c r="P380" s="322"/>
      <c r="Q380" s="322"/>
      <c r="R380" s="322"/>
      <c r="S380" s="323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7"/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25"/>
      <c r="M381" s="321" t="s">
        <v>64</v>
      </c>
      <c r="N381" s="322"/>
      <c r="O381" s="322"/>
      <c r="P381" s="322"/>
      <c r="Q381" s="322"/>
      <c r="R381" s="322"/>
      <c r="S381" s="323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26" t="s">
        <v>59</v>
      </c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17"/>
      <c r="W382" s="317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27">
        <v>4607091389739</v>
      </c>
      <c r="E383" s="328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30"/>
      <c r="O383" s="330"/>
      <c r="P383" s="330"/>
      <c r="Q383" s="328"/>
      <c r="R383" s="35"/>
      <c r="S383" s="35"/>
      <c r="T383" s="36" t="s">
        <v>63</v>
      </c>
      <c r="U383" s="305">
        <v>96.5</v>
      </c>
      <c r="V383" s="306">
        <f t="shared" ref="V383:V389" si="17">IFERROR(IF(U383="",0,CEILING((U383/$H383),1)*$H383),"")</f>
        <v>96.600000000000009</v>
      </c>
      <c r="W383" s="37">
        <f>IFERROR(IF(V383=0,"",ROUNDUP(V383/H383,0)*0.00753),"")</f>
        <v>0.17319000000000001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27">
        <v>4680115883048</v>
      </c>
      <c r="E384" s="328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30"/>
      <c r="O384" s="330"/>
      <c r="P384" s="330"/>
      <c r="Q384" s="328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27">
        <v>4607091389425</v>
      </c>
      <c r="E385" s="328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30"/>
      <c r="O385" s="330"/>
      <c r="P385" s="330"/>
      <c r="Q385" s="328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27">
        <v>4680115882911</v>
      </c>
      <c r="E386" s="328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4" t="s">
        <v>526</v>
      </c>
      <c r="N386" s="330"/>
      <c r="O386" s="330"/>
      <c r="P386" s="330"/>
      <c r="Q386" s="328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27">
        <v>4680115880771</v>
      </c>
      <c r="E387" s="328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30"/>
      <c r="O387" s="330"/>
      <c r="P387" s="330"/>
      <c r="Q387" s="328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27">
        <v>4607091389500</v>
      </c>
      <c r="E388" s="328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30"/>
      <c r="O388" s="330"/>
      <c r="P388" s="330"/>
      <c r="Q388" s="328"/>
      <c r="R388" s="35"/>
      <c r="S388" s="35"/>
      <c r="T388" s="36" t="s">
        <v>63</v>
      </c>
      <c r="U388" s="305">
        <v>27.3</v>
      </c>
      <c r="V388" s="306">
        <f t="shared" si="17"/>
        <v>27.3</v>
      </c>
      <c r="W388" s="37">
        <f>IFERROR(IF(V388=0,"",ROUNDUP(V388/H388,0)*0.00502),"")</f>
        <v>6.5259999999999999E-2</v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27">
        <v>4680115881983</v>
      </c>
      <c r="E389" s="328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30"/>
      <c r="O389" s="330"/>
      <c r="P389" s="330"/>
      <c r="Q389" s="328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24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25"/>
      <c r="M390" s="321" t="s">
        <v>64</v>
      </c>
      <c r="N390" s="322"/>
      <c r="O390" s="322"/>
      <c r="P390" s="322"/>
      <c r="Q390" s="322"/>
      <c r="R390" s="322"/>
      <c r="S390" s="323"/>
      <c r="T390" s="38" t="s">
        <v>65</v>
      </c>
      <c r="U390" s="307">
        <f>IFERROR(U383/H383,"0")+IFERROR(U384/H384,"0")+IFERROR(U385/H385,"0")+IFERROR(U386/H386,"0")+IFERROR(U387/H387,"0")+IFERROR(U388/H388,"0")+IFERROR(U389/H389,"0")</f>
        <v>35.976190476190474</v>
      </c>
      <c r="V390" s="307">
        <f>IFERROR(V383/H383,"0")+IFERROR(V384/H384,"0")+IFERROR(V385/H385,"0")+IFERROR(V386/H386,"0")+IFERROR(V387/H387,"0")+IFERROR(V388/H388,"0")+IFERROR(V389/H389,"0")</f>
        <v>36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0.23845</v>
      </c>
      <c r="X390" s="308"/>
      <c r="Y390" s="308"/>
    </row>
    <row r="391" spans="1:52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25"/>
      <c r="M391" s="321" t="s">
        <v>64</v>
      </c>
      <c r="N391" s="322"/>
      <c r="O391" s="322"/>
      <c r="P391" s="322"/>
      <c r="Q391" s="322"/>
      <c r="R391" s="322"/>
      <c r="S391" s="323"/>
      <c r="T391" s="38" t="s">
        <v>63</v>
      </c>
      <c r="U391" s="307">
        <f>IFERROR(SUM(U383:U389),"0")</f>
        <v>123.8</v>
      </c>
      <c r="V391" s="307">
        <f>IFERROR(SUM(V383:V389),"0")</f>
        <v>123.9</v>
      </c>
      <c r="W391" s="38"/>
      <c r="X391" s="308"/>
      <c r="Y391" s="308"/>
    </row>
    <row r="392" spans="1:52" ht="14.25" customHeight="1" x14ac:dyDescent="0.25">
      <c r="A392" s="326" t="s">
        <v>79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27">
        <v>4680115883000</v>
      </c>
      <c r="E393" s="328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30"/>
      <c r="O393" s="330"/>
      <c r="P393" s="330"/>
      <c r="Q393" s="328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24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25"/>
      <c r="M394" s="321" t="s">
        <v>64</v>
      </c>
      <c r="N394" s="322"/>
      <c r="O394" s="322"/>
      <c r="P394" s="322"/>
      <c r="Q394" s="322"/>
      <c r="R394" s="322"/>
      <c r="S394" s="323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7"/>
      <c r="B395" s="317"/>
      <c r="C395" s="317"/>
      <c r="D395" s="317"/>
      <c r="E395" s="317"/>
      <c r="F395" s="317"/>
      <c r="G395" s="317"/>
      <c r="H395" s="317"/>
      <c r="I395" s="317"/>
      <c r="J395" s="317"/>
      <c r="K395" s="317"/>
      <c r="L395" s="325"/>
      <c r="M395" s="321" t="s">
        <v>64</v>
      </c>
      <c r="N395" s="322"/>
      <c r="O395" s="322"/>
      <c r="P395" s="322"/>
      <c r="Q395" s="322"/>
      <c r="R395" s="322"/>
      <c r="S395" s="323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26" t="s">
        <v>509</v>
      </c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17"/>
      <c r="M396" s="317"/>
      <c r="N396" s="317"/>
      <c r="O396" s="317"/>
      <c r="P396" s="317"/>
      <c r="Q396" s="317"/>
      <c r="R396" s="317"/>
      <c r="S396" s="317"/>
      <c r="T396" s="317"/>
      <c r="U396" s="317"/>
      <c r="V396" s="317"/>
      <c r="W396" s="317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27">
        <v>4680115882980</v>
      </c>
      <c r="E397" s="328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30"/>
      <c r="O397" s="330"/>
      <c r="P397" s="330"/>
      <c r="Q397" s="328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24"/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25"/>
      <c r="M398" s="321" t="s">
        <v>64</v>
      </c>
      <c r="N398" s="322"/>
      <c r="O398" s="322"/>
      <c r="P398" s="322"/>
      <c r="Q398" s="322"/>
      <c r="R398" s="322"/>
      <c r="S398" s="323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7"/>
      <c r="B399" s="317"/>
      <c r="C399" s="317"/>
      <c r="D399" s="317"/>
      <c r="E399" s="317"/>
      <c r="F399" s="317"/>
      <c r="G399" s="317"/>
      <c r="H399" s="317"/>
      <c r="I399" s="317"/>
      <c r="J399" s="317"/>
      <c r="K399" s="317"/>
      <c r="L399" s="325"/>
      <c r="M399" s="321" t="s">
        <v>64</v>
      </c>
      <c r="N399" s="322"/>
      <c r="O399" s="322"/>
      <c r="P399" s="322"/>
      <c r="Q399" s="322"/>
      <c r="R399" s="322"/>
      <c r="S399" s="323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38" t="s">
        <v>537</v>
      </c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9"/>
      <c r="P400" s="339"/>
      <c r="Q400" s="339"/>
      <c r="R400" s="339"/>
      <c r="S400" s="339"/>
      <c r="T400" s="339"/>
      <c r="U400" s="339"/>
      <c r="V400" s="339"/>
      <c r="W400" s="339"/>
      <c r="X400" s="49"/>
      <c r="Y400" s="49"/>
    </row>
    <row r="401" spans="1:52" ht="16.5" customHeight="1" x14ac:dyDescent="0.25">
      <c r="A401" s="332" t="s">
        <v>537</v>
      </c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17"/>
      <c r="W401" s="317"/>
      <c r="X401" s="301"/>
      <c r="Y401" s="301"/>
    </row>
    <row r="402" spans="1:52" ht="14.25" customHeight="1" x14ac:dyDescent="0.25">
      <c r="A402" s="326" t="s">
        <v>100</v>
      </c>
      <c r="B402" s="317"/>
      <c r="C402" s="317"/>
      <c r="D402" s="317"/>
      <c r="E402" s="317"/>
      <c r="F402" s="317"/>
      <c r="G402" s="317"/>
      <c r="H402" s="317"/>
      <c r="I402" s="317"/>
      <c r="J402" s="317"/>
      <c r="K402" s="317"/>
      <c r="L402" s="317"/>
      <c r="M402" s="317"/>
      <c r="N402" s="317"/>
      <c r="O402" s="317"/>
      <c r="P402" s="317"/>
      <c r="Q402" s="317"/>
      <c r="R402" s="317"/>
      <c r="S402" s="317"/>
      <c r="T402" s="317"/>
      <c r="U402" s="317"/>
      <c r="V402" s="317"/>
      <c r="W402" s="317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27">
        <v>4607091389067</v>
      </c>
      <c r="E403" s="328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30"/>
      <c r="O403" s="330"/>
      <c r="P403" s="330"/>
      <c r="Q403" s="328"/>
      <c r="R403" s="35"/>
      <c r="S403" s="35"/>
      <c r="T403" s="36" t="s">
        <v>63</v>
      </c>
      <c r="U403" s="305">
        <v>52</v>
      </c>
      <c r="V403" s="306">
        <f t="shared" ref="V403:V411" si="18">IFERROR(IF(U403="",0,CEILING((U403/$H403),1)*$H403),"")</f>
        <v>52.800000000000004</v>
      </c>
      <c r="W403" s="37">
        <f>IFERROR(IF(V403=0,"",ROUNDUP(V403/H403,0)*0.01196),"")</f>
        <v>0.1196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27">
        <v>4607091383522</v>
      </c>
      <c r="E404" s="328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30"/>
      <c r="O404" s="330"/>
      <c r="P404" s="330"/>
      <c r="Q404" s="328"/>
      <c r="R404" s="35"/>
      <c r="S404" s="35"/>
      <c r="T404" s="36" t="s">
        <v>63</v>
      </c>
      <c r="U404" s="305">
        <v>144.5</v>
      </c>
      <c r="V404" s="306">
        <f t="shared" si="18"/>
        <v>147.84</v>
      </c>
      <c r="W404" s="37">
        <f>IFERROR(IF(V404=0,"",ROUNDUP(V404/H404,0)*0.01196),"")</f>
        <v>0.33488000000000001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27">
        <v>4607091384437</v>
      </c>
      <c r="E405" s="328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30"/>
      <c r="O405" s="330"/>
      <c r="P405" s="330"/>
      <c r="Q405" s="328"/>
      <c r="R405" s="35"/>
      <c r="S405" s="35"/>
      <c r="T405" s="36" t="s">
        <v>63</v>
      </c>
      <c r="U405" s="305">
        <v>27</v>
      </c>
      <c r="V405" s="306">
        <f t="shared" si="18"/>
        <v>31.68</v>
      </c>
      <c r="W405" s="37">
        <f>IFERROR(IF(V405=0,"",ROUNDUP(V405/H405,0)*0.01196),"")</f>
        <v>7.1760000000000004E-2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27">
        <v>4607091389104</v>
      </c>
      <c r="E406" s="328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30"/>
      <c r="O406" s="330"/>
      <c r="P406" s="330"/>
      <c r="Q406" s="328"/>
      <c r="R406" s="35"/>
      <c r="S406" s="35"/>
      <c r="T406" s="36" t="s">
        <v>63</v>
      </c>
      <c r="U406" s="305">
        <v>161</v>
      </c>
      <c r="V406" s="306">
        <f t="shared" si="18"/>
        <v>163.68</v>
      </c>
      <c r="W406" s="37">
        <f>IFERROR(IF(V406=0,"",ROUNDUP(V406/H406,0)*0.01196),"")</f>
        <v>0.37075999999999998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27">
        <v>4680115880603</v>
      </c>
      <c r="E407" s="328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30"/>
      <c r="O407" s="330"/>
      <c r="P407" s="330"/>
      <c r="Q407" s="328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27">
        <v>4607091389999</v>
      </c>
      <c r="E408" s="328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30"/>
      <c r="O408" s="330"/>
      <c r="P408" s="330"/>
      <c r="Q408" s="328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27">
        <v>4680115882782</v>
      </c>
      <c r="E409" s="328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30"/>
      <c r="O409" s="330"/>
      <c r="P409" s="330"/>
      <c r="Q409" s="328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27">
        <v>4607091389098</v>
      </c>
      <c r="E410" s="328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30"/>
      <c r="O410" s="330"/>
      <c r="P410" s="330"/>
      <c r="Q410" s="328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27">
        <v>4607091389982</v>
      </c>
      <c r="E411" s="328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30"/>
      <c r="O411" s="330"/>
      <c r="P411" s="330"/>
      <c r="Q411" s="328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24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25"/>
      <c r="M412" s="321" t="s">
        <v>64</v>
      </c>
      <c r="N412" s="322"/>
      <c r="O412" s="322"/>
      <c r="P412" s="322"/>
      <c r="Q412" s="322"/>
      <c r="R412" s="322"/>
      <c r="S412" s="323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72.821969696969688</v>
      </c>
      <c r="V412" s="307">
        <f>IFERROR(V403/H403,"0")+IFERROR(V404/H404,"0")+IFERROR(V405/H405,"0")+IFERROR(V406/H406,"0")+IFERROR(V407/H407,"0")+IFERROR(V408/H408,"0")+IFERROR(V409/H409,"0")+IFERROR(V410/H410,"0")+IFERROR(V411/H411,"0")</f>
        <v>75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0.89700000000000002</v>
      </c>
      <c r="X412" s="308"/>
      <c r="Y412" s="308"/>
    </row>
    <row r="413" spans="1:52" x14ac:dyDescent="0.2">
      <c r="A413" s="317"/>
      <c r="B413" s="317"/>
      <c r="C413" s="317"/>
      <c r="D413" s="317"/>
      <c r="E413" s="317"/>
      <c r="F413" s="317"/>
      <c r="G413" s="317"/>
      <c r="H413" s="317"/>
      <c r="I413" s="317"/>
      <c r="J413" s="317"/>
      <c r="K413" s="317"/>
      <c r="L413" s="325"/>
      <c r="M413" s="321" t="s">
        <v>64</v>
      </c>
      <c r="N413" s="322"/>
      <c r="O413" s="322"/>
      <c r="P413" s="322"/>
      <c r="Q413" s="322"/>
      <c r="R413" s="322"/>
      <c r="S413" s="323"/>
      <c r="T413" s="38" t="s">
        <v>63</v>
      </c>
      <c r="U413" s="307">
        <f>IFERROR(SUM(U403:U411),"0")</f>
        <v>384.5</v>
      </c>
      <c r="V413" s="307">
        <f>IFERROR(SUM(V403:V411),"0")</f>
        <v>396</v>
      </c>
      <c r="W413" s="38"/>
      <c r="X413" s="308"/>
      <c r="Y413" s="308"/>
    </row>
    <row r="414" spans="1:52" ht="14.25" customHeight="1" x14ac:dyDescent="0.25">
      <c r="A414" s="326" t="s">
        <v>93</v>
      </c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7"/>
      <c r="N414" s="317"/>
      <c r="O414" s="317"/>
      <c r="P414" s="317"/>
      <c r="Q414" s="317"/>
      <c r="R414" s="317"/>
      <c r="S414" s="317"/>
      <c r="T414" s="317"/>
      <c r="U414" s="317"/>
      <c r="V414" s="317"/>
      <c r="W414" s="317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27">
        <v>4607091388930</v>
      </c>
      <c r="E415" s="328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30"/>
      <c r="O415" s="330"/>
      <c r="P415" s="330"/>
      <c r="Q415" s="328"/>
      <c r="R415" s="35"/>
      <c r="S415" s="35"/>
      <c r="T415" s="36" t="s">
        <v>63</v>
      </c>
      <c r="U415" s="305">
        <v>90</v>
      </c>
      <c r="V415" s="306">
        <f>IFERROR(IF(U415="",0,CEILING((U415/$H415),1)*$H415),"")</f>
        <v>95.04</v>
      </c>
      <c r="W415" s="37">
        <f>IFERROR(IF(V415=0,"",ROUNDUP(V415/H415,0)*0.01196),"")</f>
        <v>0.21528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27">
        <v>4680115880054</v>
      </c>
      <c r="E416" s="328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30"/>
      <c r="O416" s="330"/>
      <c r="P416" s="330"/>
      <c r="Q416" s="328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4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25"/>
      <c r="M417" s="321" t="s">
        <v>64</v>
      </c>
      <c r="N417" s="322"/>
      <c r="O417" s="322"/>
      <c r="P417" s="322"/>
      <c r="Q417" s="322"/>
      <c r="R417" s="322"/>
      <c r="S417" s="323"/>
      <c r="T417" s="38" t="s">
        <v>65</v>
      </c>
      <c r="U417" s="307">
        <f>IFERROR(U415/H415,"0")+IFERROR(U416/H416,"0")</f>
        <v>17.045454545454543</v>
      </c>
      <c r="V417" s="307">
        <f>IFERROR(V415/H415,"0")+IFERROR(V416/H416,"0")</f>
        <v>18</v>
      </c>
      <c r="W417" s="307">
        <f>IFERROR(IF(W415="",0,W415),"0")+IFERROR(IF(W416="",0,W416),"0")</f>
        <v>0.21528</v>
      </c>
      <c r="X417" s="308"/>
      <c r="Y417" s="308"/>
    </row>
    <row r="418" spans="1:52" x14ac:dyDescent="0.2">
      <c r="A418" s="317"/>
      <c r="B418" s="317"/>
      <c r="C418" s="317"/>
      <c r="D418" s="317"/>
      <c r="E418" s="317"/>
      <c r="F418" s="317"/>
      <c r="G418" s="317"/>
      <c r="H418" s="317"/>
      <c r="I418" s="317"/>
      <c r="J418" s="317"/>
      <c r="K418" s="317"/>
      <c r="L418" s="325"/>
      <c r="M418" s="321" t="s">
        <v>64</v>
      </c>
      <c r="N418" s="322"/>
      <c r="O418" s="322"/>
      <c r="P418" s="322"/>
      <c r="Q418" s="322"/>
      <c r="R418" s="322"/>
      <c r="S418" s="323"/>
      <c r="T418" s="38" t="s">
        <v>63</v>
      </c>
      <c r="U418" s="307">
        <f>IFERROR(SUM(U415:U416),"0")</f>
        <v>90</v>
      </c>
      <c r="V418" s="307">
        <f>IFERROR(SUM(V415:V416),"0")</f>
        <v>95.04</v>
      </c>
      <c r="W418" s="38"/>
      <c r="X418" s="308"/>
      <c r="Y418" s="308"/>
    </row>
    <row r="419" spans="1:52" ht="14.25" customHeight="1" x14ac:dyDescent="0.25">
      <c r="A419" s="326" t="s">
        <v>59</v>
      </c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17"/>
      <c r="W419" s="317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27">
        <v>4680115883116</v>
      </c>
      <c r="E420" s="328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30"/>
      <c r="O420" s="330"/>
      <c r="P420" s="330"/>
      <c r="Q420" s="328"/>
      <c r="R420" s="35"/>
      <c r="S420" s="35"/>
      <c r="T420" s="36" t="s">
        <v>63</v>
      </c>
      <c r="U420" s="305">
        <v>91.5</v>
      </c>
      <c r="V420" s="306">
        <f t="shared" ref="V420:V425" si="19">IFERROR(IF(U420="",0,CEILING((U420/$H420),1)*$H420),"")</f>
        <v>95.04</v>
      </c>
      <c r="W420" s="37">
        <f>IFERROR(IF(V420=0,"",ROUNDUP(V420/H420,0)*0.01196),"")</f>
        <v>0.21528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27">
        <v>4680115883093</v>
      </c>
      <c r="E421" s="328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30"/>
      <c r="O421" s="330"/>
      <c r="P421" s="330"/>
      <c r="Q421" s="328"/>
      <c r="R421" s="35"/>
      <c r="S421" s="35"/>
      <c r="T421" s="36" t="s">
        <v>63</v>
      </c>
      <c r="U421" s="305">
        <v>87.5</v>
      </c>
      <c r="V421" s="306">
        <f t="shared" si="19"/>
        <v>89.76</v>
      </c>
      <c r="W421" s="37">
        <f>IFERROR(IF(V421=0,"",ROUNDUP(V421/H421,0)*0.01196),"")</f>
        <v>0.20332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27">
        <v>4680115883109</v>
      </c>
      <c r="E422" s="328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30"/>
      <c r="O422" s="330"/>
      <c r="P422" s="330"/>
      <c r="Q422" s="328"/>
      <c r="R422" s="35"/>
      <c r="S422" s="35"/>
      <c r="T422" s="36" t="s">
        <v>63</v>
      </c>
      <c r="U422" s="305">
        <v>97</v>
      </c>
      <c r="V422" s="306">
        <f t="shared" si="19"/>
        <v>100.32000000000001</v>
      </c>
      <c r="W422" s="37">
        <f>IFERROR(IF(V422=0,"",ROUNDUP(V422/H422,0)*0.01196),"")</f>
        <v>0.22724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27">
        <v>4680115882072</v>
      </c>
      <c r="E423" s="328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8" t="s">
        <v>568</v>
      </c>
      <c r="N423" s="330"/>
      <c r="O423" s="330"/>
      <c r="P423" s="330"/>
      <c r="Q423" s="328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27">
        <v>4680115882102</v>
      </c>
      <c r="E424" s="328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9" t="s">
        <v>571</v>
      </c>
      <c r="N424" s="330"/>
      <c r="O424" s="330"/>
      <c r="P424" s="330"/>
      <c r="Q424" s="328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27">
        <v>4680115882096</v>
      </c>
      <c r="E425" s="328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2" t="s">
        <v>574</v>
      </c>
      <c r="N425" s="330"/>
      <c r="O425" s="330"/>
      <c r="P425" s="330"/>
      <c r="Q425" s="328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24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25"/>
      <c r="M426" s="321" t="s">
        <v>64</v>
      </c>
      <c r="N426" s="322"/>
      <c r="O426" s="322"/>
      <c r="P426" s="322"/>
      <c r="Q426" s="322"/>
      <c r="R426" s="322"/>
      <c r="S426" s="323"/>
      <c r="T426" s="38" t="s">
        <v>65</v>
      </c>
      <c r="U426" s="307">
        <f>IFERROR(U420/H420,"0")+IFERROR(U421/H421,"0")+IFERROR(U422/H422,"0")+IFERROR(U423/H423,"0")+IFERROR(U424/H424,"0")+IFERROR(U425/H425,"0")</f>
        <v>52.272727272727266</v>
      </c>
      <c r="V426" s="307">
        <f>IFERROR(V420/H420,"0")+IFERROR(V421/H421,"0")+IFERROR(V422/H422,"0")+IFERROR(V423/H423,"0")+IFERROR(V424/H424,"0")+IFERROR(V425/H425,"0")</f>
        <v>54</v>
      </c>
      <c r="W426" s="307">
        <f>IFERROR(IF(W420="",0,W420),"0")+IFERROR(IF(W421="",0,W421),"0")+IFERROR(IF(W422="",0,W422),"0")+IFERROR(IF(W423="",0,W423),"0")+IFERROR(IF(W424="",0,W424),"0")+IFERROR(IF(W425="",0,W425),"0")</f>
        <v>0.64583999999999997</v>
      </c>
      <c r="X426" s="308"/>
      <c r="Y426" s="308"/>
    </row>
    <row r="427" spans="1:52" x14ac:dyDescent="0.2">
      <c r="A427" s="317"/>
      <c r="B427" s="317"/>
      <c r="C427" s="317"/>
      <c r="D427" s="317"/>
      <c r="E427" s="317"/>
      <c r="F427" s="317"/>
      <c r="G427" s="317"/>
      <c r="H427" s="317"/>
      <c r="I427" s="317"/>
      <c r="J427" s="317"/>
      <c r="K427" s="317"/>
      <c r="L427" s="325"/>
      <c r="M427" s="321" t="s">
        <v>64</v>
      </c>
      <c r="N427" s="322"/>
      <c r="O427" s="322"/>
      <c r="P427" s="322"/>
      <c r="Q427" s="322"/>
      <c r="R427" s="322"/>
      <c r="S427" s="323"/>
      <c r="T427" s="38" t="s">
        <v>63</v>
      </c>
      <c r="U427" s="307">
        <f>IFERROR(SUM(U420:U425),"0")</f>
        <v>276</v>
      </c>
      <c r="V427" s="307">
        <f>IFERROR(SUM(V420:V425),"0")</f>
        <v>285.12</v>
      </c>
      <c r="W427" s="38"/>
      <c r="X427" s="308"/>
      <c r="Y427" s="308"/>
    </row>
    <row r="428" spans="1:52" ht="14.25" customHeight="1" x14ac:dyDescent="0.25">
      <c r="A428" s="326" t="s">
        <v>66</v>
      </c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7"/>
      <c r="N428" s="317"/>
      <c r="O428" s="317"/>
      <c r="P428" s="317"/>
      <c r="Q428" s="317"/>
      <c r="R428" s="317"/>
      <c r="S428" s="317"/>
      <c r="T428" s="317"/>
      <c r="U428" s="317"/>
      <c r="V428" s="317"/>
      <c r="W428" s="317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27">
        <v>4607091383409</v>
      </c>
      <c r="E429" s="328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30"/>
      <c r="O429" s="330"/>
      <c r="P429" s="330"/>
      <c r="Q429" s="328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27">
        <v>4607091383416</v>
      </c>
      <c r="E430" s="328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30"/>
      <c r="O430" s="330"/>
      <c r="P430" s="330"/>
      <c r="Q430" s="328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24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25"/>
      <c r="M431" s="321" t="s">
        <v>64</v>
      </c>
      <c r="N431" s="322"/>
      <c r="O431" s="322"/>
      <c r="P431" s="322"/>
      <c r="Q431" s="322"/>
      <c r="R431" s="322"/>
      <c r="S431" s="323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7"/>
      <c r="B432" s="317"/>
      <c r="C432" s="317"/>
      <c r="D432" s="317"/>
      <c r="E432" s="317"/>
      <c r="F432" s="317"/>
      <c r="G432" s="317"/>
      <c r="H432" s="317"/>
      <c r="I432" s="317"/>
      <c r="J432" s="317"/>
      <c r="K432" s="317"/>
      <c r="L432" s="325"/>
      <c r="M432" s="321" t="s">
        <v>64</v>
      </c>
      <c r="N432" s="322"/>
      <c r="O432" s="322"/>
      <c r="P432" s="322"/>
      <c r="Q432" s="322"/>
      <c r="R432" s="322"/>
      <c r="S432" s="323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38" t="s">
        <v>579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49"/>
      <c r="Y433" s="49"/>
    </row>
    <row r="434" spans="1:52" ht="16.5" customHeight="1" x14ac:dyDescent="0.25">
      <c r="A434" s="332" t="s">
        <v>580</v>
      </c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7"/>
      <c r="N434" s="317"/>
      <c r="O434" s="317"/>
      <c r="P434" s="317"/>
      <c r="Q434" s="317"/>
      <c r="R434" s="317"/>
      <c r="S434" s="317"/>
      <c r="T434" s="317"/>
      <c r="U434" s="317"/>
      <c r="V434" s="317"/>
      <c r="W434" s="317"/>
      <c r="X434" s="301"/>
      <c r="Y434" s="301"/>
    </row>
    <row r="435" spans="1:52" ht="14.25" customHeight="1" x14ac:dyDescent="0.25">
      <c r="A435" s="326" t="s">
        <v>100</v>
      </c>
      <c r="B435" s="317"/>
      <c r="C435" s="317"/>
      <c r="D435" s="317"/>
      <c r="E435" s="317"/>
      <c r="F435" s="317"/>
      <c r="G435" s="317"/>
      <c r="H435" s="317"/>
      <c r="I435" s="317"/>
      <c r="J435" s="317"/>
      <c r="K435" s="317"/>
      <c r="L435" s="317"/>
      <c r="M435" s="317"/>
      <c r="N435" s="317"/>
      <c r="O435" s="317"/>
      <c r="P435" s="317"/>
      <c r="Q435" s="317"/>
      <c r="R435" s="317"/>
      <c r="S435" s="317"/>
      <c r="T435" s="317"/>
      <c r="U435" s="317"/>
      <c r="V435" s="317"/>
      <c r="W435" s="317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27">
        <v>4680115881099</v>
      </c>
      <c r="E436" s="328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30"/>
      <c r="O436" s="330"/>
      <c r="P436" s="330"/>
      <c r="Q436" s="328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27">
        <v>4680115881150</v>
      </c>
      <c r="E437" s="328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30"/>
      <c r="O437" s="330"/>
      <c r="P437" s="330"/>
      <c r="Q437" s="328"/>
      <c r="R437" s="35"/>
      <c r="S437" s="35"/>
      <c r="T437" s="36" t="s">
        <v>63</v>
      </c>
      <c r="U437" s="305">
        <v>22.5</v>
      </c>
      <c r="V437" s="306">
        <f>IFERROR(IF(U437="",0,CEILING((U437/$H437),1)*$H437),"")</f>
        <v>24</v>
      </c>
      <c r="W437" s="37">
        <f>IFERROR(IF(V437=0,"",ROUNDUP(V437/H437,0)*0.02175),"")</f>
        <v>4.3499999999999997E-2</v>
      </c>
      <c r="X437" s="57"/>
      <c r="Y437" s="58"/>
      <c r="AC437" s="59"/>
      <c r="AZ437" s="291" t="s">
        <v>1</v>
      </c>
    </row>
    <row r="438" spans="1:52" x14ac:dyDescent="0.2">
      <c r="A438" s="324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25"/>
      <c r="M438" s="321" t="s">
        <v>64</v>
      </c>
      <c r="N438" s="322"/>
      <c r="O438" s="322"/>
      <c r="P438" s="322"/>
      <c r="Q438" s="322"/>
      <c r="R438" s="322"/>
      <c r="S438" s="323"/>
      <c r="T438" s="38" t="s">
        <v>65</v>
      </c>
      <c r="U438" s="307">
        <f>IFERROR(U436/H436,"0")+IFERROR(U437/H437,"0")</f>
        <v>1.875</v>
      </c>
      <c r="V438" s="307">
        <f>IFERROR(V436/H436,"0")+IFERROR(V437/H437,"0")</f>
        <v>2</v>
      </c>
      <c r="W438" s="307">
        <f>IFERROR(IF(W436="",0,W436),"0")+IFERROR(IF(W437="",0,W437),"0")</f>
        <v>4.3499999999999997E-2</v>
      </c>
      <c r="X438" s="308"/>
      <c r="Y438" s="308"/>
    </row>
    <row r="439" spans="1:52" x14ac:dyDescent="0.2">
      <c r="A439" s="317"/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25"/>
      <c r="M439" s="321" t="s">
        <v>64</v>
      </c>
      <c r="N439" s="322"/>
      <c r="O439" s="322"/>
      <c r="P439" s="322"/>
      <c r="Q439" s="322"/>
      <c r="R439" s="322"/>
      <c r="S439" s="323"/>
      <c r="T439" s="38" t="s">
        <v>63</v>
      </c>
      <c r="U439" s="307">
        <f>IFERROR(SUM(U436:U437),"0")</f>
        <v>22.5</v>
      </c>
      <c r="V439" s="307">
        <f>IFERROR(SUM(V436:V437),"0")</f>
        <v>24</v>
      </c>
      <c r="W439" s="38"/>
      <c r="X439" s="308"/>
      <c r="Y439" s="308"/>
    </row>
    <row r="440" spans="1:52" ht="14.25" customHeight="1" x14ac:dyDescent="0.25">
      <c r="A440" s="326" t="s">
        <v>93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27">
        <v>4680115881129</v>
      </c>
      <c r="E441" s="328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30"/>
      <c r="O441" s="330"/>
      <c r="P441" s="330"/>
      <c r="Q441" s="328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27">
        <v>4680115881112</v>
      </c>
      <c r="E442" s="328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30"/>
      <c r="O442" s="330"/>
      <c r="P442" s="330"/>
      <c r="Q442" s="328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4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25"/>
      <c r="M443" s="321" t="s">
        <v>64</v>
      </c>
      <c r="N443" s="322"/>
      <c r="O443" s="322"/>
      <c r="P443" s="322"/>
      <c r="Q443" s="322"/>
      <c r="R443" s="322"/>
      <c r="S443" s="323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25"/>
      <c r="M444" s="321" t="s">
        <v>64</v>
      </c>
      <c r="N444" s="322"/>
      <c r="O444" s="322"/>
      <c r="P444" s="322"/>
      <c r="Q444" s="322"/>
      <c r="R444" s="322"/>
      <c r="S444" s="323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26" t="s">
        <v>59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27">
        <v>4680115881167</v>
      </c>
      <c r="E446" s="328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30"/>
      <c r="O446" s="330"/>
      <c r="P446" s="330"/>
      <c r="Q446" s="328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24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5"/>
      <c r="M447" s="321" t="s">
        <v>64</v>
      </c>
      <c r="N447" s="322"/>
      <c r="O447" s="322"/>
      <c r="P447" s="322"/>
      <c r="Q447" s="322"/>
      <c r="R447" s="322"/>
      <c r="S447" s="323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7"/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25"/>
      <c r="M448" s="321" t="s">
        <v>64</v>
      </c>
      <c r="N448" s="322"/>
      <c r="O448" s="322"/>
      <c r="P448" s="322"/>
      <c r="Q448" s="322"/>
      <c r="R448" s="322"/>
      <c r="S448" s="323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26" t="s">
        <v>66</v>
      </c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17"/>
      <c r="M449" s="317"/>
      <c r="N449" s="317"/>
      <c r="O449" s="317"/>
      <c r="P449" s="317"/>
      <c r="Q449" s="317"/>
      <c r="R449" s="317"/>
      <c r="S449" s="317"/>
      <c r="T449" s="317"/>
      <c r="U449" s="317"/>
      <c r="V449" s="317"/>
      <c r="W449" s="317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27">
        <v>4680115881068</v>
      </c>
      <c r="E450" s="328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30"/>
      <c r="O450" s="330"/>
      <c r="P450" s="330"/>
      <c r="Q450" s="328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27">
        <v>4680115881075</v>
      </c>
      <c r="E451" s="328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30"/>
      <c r="O451" s="330"/>
      <c r="P451" s="330"/>
      <c r="Q451" s="328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4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5"/>
      <c r="M452" s="321" t="s">
        <v>64</v>
      </c>
      <c r="N452" s="322"/>
      <c r="O452" s="322"/>
      <c r="P452" s="322"/>
      <c r="Q452" s="322"/>
      <c r="R452" s="322"/>
      <c r="S452" s="323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5"/>
      <c r="M453" s="321" t="s">
        <v>64</v>
      </c>
      <c r="N453" s="322"/>
      <c r="O453" s="322"/>
      <c r="P453" s="322"/>
      <c r="Q453" s="322"/>
      <c r="R453" s="322"/>
      <c r="S453" s="323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32" t="s">
        <v>595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1"/>
      <c r="Y454" s="301"/>
    </row>
    <row r="455" spans="1:52" ht="14.25" customHeight="1" x14ac:dyDescent="0.25">
      <c r="A455" s="326" t="s">
        <v>59</v>
      </c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7"/>
      <c r="N455" s="317"/>
      <c r="O455" s="317"/>
      <c r="P455" s="317"/>
      <c r="Q455" s="317"/>
      <c r="R455" s="317"/>
      <c r="S455" s="317"/>
      <c r="T455" s="317"/>
      <c r="U455" s="317"/>
      <c r="V455" s="317"/>
      <c r="W455" s="317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27">
        <v>4680115880856</v>
      </c>
      <c r="E456" s="328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3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30"/>
      <c r="O456" s="330"/>
      <c r="P456" s="330"/>
      <c r="Q456" s="328"/>
      <c r="R456" s="35"/>
      <c r="S456" s="35"/>
      <c r="T456" s="36" t="s">
        <v>63</v>
      </c>
      <c r="U456" s="305">
        <v>65</v>
      </c>
      <c r="V456" s="306">
        <f>IFERROR(IF(U456="",0,CEILING((U456/$H456),1)*$H456),"")</f>
        <v>67.2</v>
      </c>
      <c r="W456" s="37">
        <f>IFERROR(IF(V456=0,"",ROUNDUP(V456/H456,0)*0.00753),"")</f>
        <v>0.12048</v>
      </c>
      <c r="X456" s="57"/>
      <c r="Y456" s="58"/>
      <c r="AC456" s="59"/>
      <c r="AZ456" s="297" t="s">
        <v>1</v>
      </c>
    </row>
    <row r="457" spans="1:52" x14ac:dyDescent="0.2">
      <c r="A457" s="324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5"/>
      <c r="M457" s="321" t="s">
        <v>64</v>
      </c>
      <c r="N457" s="322"/>
      <c r="O457" s="322"/>
      <c r="P457" s="322"/>
      <c r="Q457" s="322"/>
      <c r="R457" s="322"/>
      <c r="S457" s="323"/>
      <c r="T457" s="38" t="s">
        <v>65</v>
      </c>
      <c r="U457" s="307">
        <f>IFERROR(U456/H456,"0")</f>
        <v>15.476190476190476</v>
      </c>
      <c r="V457" s="307">
        <f>IFERROR(V456/H456,"0")</f>
        <v>16</v>
      </c>
      <c r="W457" s="307">
        <f>IFERROR(IF(W456="",0,W456),"0")</f>
        <v>0.12048</v>
      </c>
      <c r="X457" s="308"/>
      <c r="Y457" s="308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5"/>
      <c r="M458" s="321" t="s">
        <v>64</v>
      </c>
      <c r="N458" s="322"/>
      <c r="O458" s="322"/>
      <c r="P458" s="322"/>
      <c r="Q458" s="322"/>
      <c r="R458" s="322"/>
      <c r="S458" s="323"/>
      <c r="T458" s="38" t="s">
        <v>63</v>
      </c>
      <c r="U458" s="307">
        <f>IFERROR(SUM(U456:U456),"0")</f>
        <v>65</v>
      </c>
      <c r="V458" s="307">
        <f>IFERROR(SUM(V456:V456),"0")</f>
        <v>67.2</v>
      </c>
      <c r="W458" s="38"/>
      <c r="X458" s="308"/>
      <c r="Y458" s="308"/>
    </row>
    <row r="459" spans="1:52" ht="14.25" customHeight="1" x14ac:dyDescent="0.25">
      <c r="A459" s="326" t="s">
        <v>66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27">
        <v>4680115880870</v>
      </c>
      <c r="E460" s="328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3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30"/>
      <c r="O460" s="330"/>
      <c r="P460" s="330"/>
      <c r="Q460" s="328"/>
      <c r="R460" s="35"/>
      <c r="S460" s="35"/>
      <c r="T460" s="36" t="s">
        <v>63</v>
      </c>
      <c r="U460" s="305">
        <v>1230</v>
      </c>
      <c r="V460" s="306">
        <f>IFERROR(IF(U460="",0,CEILING((U460/$H460),1)*$H460),"")</f>
        <v>1232.3999999999999</v>
      </c>
      <c r="W460" s="37">
        <f>IFERROR(IF(V460=0,"",ROUNDUP(V460/H460,0)*0.02175),"")</f>
        <v>3.4364999999999997</v>
      </c>
      <c r="X460" s="57"/>
      <c r="Y460" s="58"/>
      <c r="AC460" s="59"/>
      <c r="AZ460" s="298" t="s">
        <v>1</v>
      </c>
    </row>
    <row r="461" spans="1:52" x14ac:dyDescent="0.2">
      <c r="A461" s="324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25"/>
      <c r="M461" s="321" t="s">
        <v>64</v>
      </c>
      <c r="N461" s="322"/>
      <c r="O461" s="322"/>
      <c r="P461" s="322"/>
      <c r="Q461" s="322"/>
      <c r="R461" s="322"/>
      <c r="S461" s="323"/>
      <c r="T461" s="38" t="s">
        <v>65</v>
      </c>
      <c r="U461" s="307">
        <f>IFERROR(U460/H460,"0")</f>
        <v>157.69230769230771</v>
      </c>
      <c r="V461" s="307">
        <f>IFERROR(V460/H460,"0")</f>
        <v>158</v>
      </c>
      <c r="W461" s="307">
        <f>IFERROR(IF(W460="",0,W460),"0")</f>
        <v>3.4364999999999997</v>
      </c>
      <c r="X461" s="308"/>
      <c r="Y461" s="308"/>
    </row>
    <row r="462" spans="1:52" x14ac:dyDescent="0.2">
      <c r="A462" s="317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5"/>
      <c r="M462" s="321" t="s">
        <v>64</v>
      </c>
      <c r="N462" s="322"/>
      <c r="O462" s="322"/>
      <c r="P462" s="322"/>
      <c r="Q462" s="322"/>
      <c r="R462" s="322"/>
      <c r="S462" s="323"/>
      <c r="T462" s="38" t="s">
        <v>63</v>
      </c>
      <c r="U462" s="307">
        <f>IFERROR(SUM(U460:U460),"0")</f>
        <v>1230</v>
      </c>
      <c r="V462" s="307">
        <f>IFERROR(SUM(V460:V460),"0")</f>
        <v>1232.3999999999999</v>
      </c>
      <c r="W462" s="38"/>
      <c r="X462" s="308"/>
      <c r="Y462" s="308"/>
    </row>
    <row r="463" spans="1:52" ht="15" customHeight="1" x14ac:dyDescent="0.2">
      <c r="A463" s="316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8"/>
      <c r="M463" s="313" t="s">
        <v>600</v>
      </c>
      <c r="N463" s="314"/>
      <c r="O463" s="314"/>
      <c r="P463" s="314"/>
      <c r="Q463" s="314"/>
      <c r="R463" s="314"/>
      <c r="S463" s="315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17216.564999999999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17394.440000000002</v>
      </c>
      <c r="W463" s="38"/>
      <c r="X463" s="308"/>
      <c r="Y463" s="308"/>
    </row>
    <row r="464" spans="1:52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8"/>
      <c r="M464" s="313" t="s">
        <v>601</v>
      </c>
      <c r="N464" s="314"/>
      <c r="O464" s="314"/>
      <c r="P464" s="314"/>
      <c r="Q464" s="314"/>
      <c r="R464" s="314"/>
      <c r="S464" s="315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18415.05504047166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18604.042999999998</v>
      </c>
      <c r="W464" s="38"/>
      <c r="X464" s="308"/>
      <c r="Y464" s="308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8"/>
      <c r="M465" s="313" t="s">
        <v>602</v>
      </c>
      <c r="N465" s="314"/>
      <c r="O465" s="314"/>
      <c r="P465" s="314"/>
      <c r="Q465" s="314"/>
      <c r="R465" s="314"/>
      <c r="S465" s="315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34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34</v>
      </c>
      <c r="W465" s="38"/>
      <c r="X465" s="308"/>
      <c r="Y465" s="308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8"/>
      <c r="M466" s="313" t="s">
        <v>604</v>
      </c>
      <c r="N466" s="314"/>
      <c r="O466" s="314"/>
      <c r="P466" s="314"/>
      <c r="Q466" s="314"/>
      <c r="R466" s="314"/>
      <c r="S466" s="315"/>
      <c r="T466" s="38" t="s">
        <v>63</v>
      </c>
      <c r="U466" s="307">
        <f>GrossWeightTotal+PalletQtyTotal*25</f>
        <v>19265.05504047166</v>
      </c>
      <c r="V466" s="307">
        <f>GrossWeightTotalR+PalletQtyTotalR*25</f>
        <v>19454.042999999998</v>
      </c>
      <c r="W466" s="38"/>
      <c r="X466" s="308"/>
      <c r="Y466" s="308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8"/>
      <c r="M467" s="313" t="s">
        <v>605</v>
      </c>
      <c r="N467" s="314"/>
      <c r="O467" s="314"/>
      <c r="P467" s="314"/>
      <c r="Q467" s="314"/>
      <c r="R467" s="314"/>
      <c r="S467" s="315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3517.8270252257316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3552</v>
      </c>
      <c r="W467" s="38"/>
      <c r="X467" s="308"/>
      <c r="Y467" s="308"/>
    </row>
    <row r="468" spans="1:28" ht="14.25" customHeight="1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18"/>
      <c r="M468" s="313" t="s">
        <v>606</v>
      </c>
      <c r="N468" s="314"/>
      <c r="O468" s="314"/>
      <c r="P468" s="314"/>
      <c r="Q468" s="314"/>
      <c r="R468" s="314"/>
      <c r="S468" s="315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39.140900000000002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309" t="s">
        <v>91</v>
      </c>
      <c r="D470" s="319"/>
      <c r="E470" s="319"/>
      <c r="F470" s="320"/>
      <c r="G470" s="309" t="s">
        <v>224</v>
      </c>
      <c r="H470" s="319"/>
      <c r="I470" s="319"/>
      <c r="J470" s="319"/>
      <c r="K470" s="319"/>
      <c r="L470" s="320"/>
      <c r="M470" s="309" t="s">
        <v>412</v>
      </c>
      <c r="N470" s="320"/>
      <c r="O470" s="309" t="s">
        <v>459</v>
      </c>
      <c r="P470" s="320"/>
      <c r="Q470" s="303" t="s">
        <v>537</v>
      </c>
      <c r="R470" s="309" t="s">
        <v>579</v>
      </c>
      <c r="S470" s="320"/>
      <c r="T470" s="1"/>
      <c r="Y470" s="53"/>
      <c r="AB470" s="1"/>
    </row>
    <row r="471" spans="1:28" ht="14.25" customHeight="1" thickTop="1" x14ac:dyDescent="0.2">
      <c r="A471" s="311" t="s">
        <v>609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215</v>
      </c>
      <c r="G471" s="309" t="s">
        <v>225</v>
      </c>
      <c r="H471" s="309" t="s">
        <v>232</v>
      </c>
      <c r="I471" s="309" t="s">
        <v>249</v>
      </c>
      <c r="J471" s="309" t="s">
        <v>305</v>
      </c>
      <c r="K471" s="309" t="s">
        <v>381</v>
      </c>
      <c r="L471" s="309" t="s">
        <v>399</v>
      </c>
      <c r="M471" s="309" t="s">
        <v>413</v>
      </c>
      <c r="N471" s="309" t="s">
        <v>436</v>
      </c>
      <c r="O471" s="309" t="s">
        <v>460</v>
      </c>
      <c r="P471" s="309" t="s">
        <v>513</v>
      </c>
      <c r="Q471" s="309" t="s">
        <v>537</v>
      </c>
      <c r="R471" s="309" t="s">
        <v>580</v>
      </c>
      <c r="S471" s="309" t="s">
        <v>595</v>
      </c>
      <c r="T471" s="1"/>
      <c r="Y471" s="53"/>
      <c r="AB471" s="1"/>
    </row>
    <row r="472" spans="1:28" ht="13.5" customHeight="1" thickBot="1" x14ac:dyDescent="0.25">
      <c r="A472" s="312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  <c r="R472" s="310"/>
      <c r="S472" s="310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135</v>
      </c>
      <c r="D473" s="47">
        <f>IFERROR(V52*1,"0")+IFERROR(V53*1,"0")+IFERROR(V54*1,"0")</f>
        <v>682.2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2102.6</v>
      </c>
      <c r="F473" s="47">
        <f>IFERROR(V120*1,"0")+IFERROR(V121*1,"0")+IFERROR(V122*1,"0")+IFERROR(V123*1,"0")</f>
        <v>488.7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365.40000000000003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2058.5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676.05000000000007</v>
      </c>
      <c r="K473" s="47">
        <f>IFERROR(V249*1,"0")+IFERROR(V250*1,"0")+IFERROR(V251*1,"0")+IFERROR(V252*1,"0")+IFERROR(V253*1,"0")+IFERROR(V254*1,"0")+IFERROR(V255*1,"0")+IFERROR(V259*1,"0")+IFERROR(V260*1,"0")</f>
        <v>97.2</v>
      </c>
      <c r="L473" s="47">
        <f>IFERROR(V265*1,"0")+IFERROR(V269*1,"0")+IFERROR(V270*1,"0")+IFERROR(V271*1,"0")+IFERROR(V275*1,"0")+IFERROR(V279*1,"0")</f>
        <v>1967.61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5665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102.60000000000001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829.92000000000007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123.9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776.16000000000008</v>
      </c>
      <c r="R473" s="47">
        <f>IFERROR(V436*1,"0")+IFERROR(V437*1,"0")+IFERROR(V441*1,"0")+IFERROR(V442*1,"0")+IFERROR(V446*1,"0")+IFERROR(V450*1,"0")+IFERROR(V451*1,"0")</f>
        <v>24</v>
      </c>
      <c r="S473" s="47">
        <f>IFERROR(V456*1,"0")+IFERROR(V460*1,"0")</f>
        <v>1299.5999999999999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2023-09-29T10:48:02Z</dcterms:modified>
</cp:coreProperties>
</file>