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2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V462" i="2" s="1"/>
  <c r="M460" i="2"/>
  <c r="U458" i="2"/>
  <c r="U457" i="2"/>
  <c r="V456" i="2"/>
  <c r="S473" i="2" s="1"/>
  <c r="M456" i="2"/>
  <c r="U453" i="2"/>
  <c r="U452" i="2"/>
  <c r="V451" i="2"/>
  <c r="W451" i="2" s="1"/>
  <c r="M451" i="2"/>
  <c r="V450" i="2"/>
  <c r="W450" i="2" s="1"/>
  <c r="M450" i="2"/>
  <c r="U448" i="2"/>
  <c r="U447" i="2"/>
  <c r="V446" i="2"/>
  <c r="V448" i="2" s="1"/>
  <c r="M446" i="2"/>
  <c r="U444" i="2"/>
  <c r="U443" i="2"/>
  <c r="V442" i="2"/>
  <c r="W442" i="2" s="1"/>
  <c r="M442" i="2"/>
  <c r="V441" i="2"/>
  <c r="W441" i="2" s="1"/>
  <c r="M441" i="2"/>
  <c r="U439" i="2"/>
  <c r="U438" i="2"/>
  <c r="V437" i="2"/>
  <c r="W437" i="2" s="1"/>
  <c r="M437" i="2"/>
  <c r="V436" i="2"/>
  <c r="M436" i="2"/>
  <c r="U432" i="2"/>
  <c r="U431" i="2"/>
  <c r="V430" i="2"/>
  <c r="M430" i="2"/>
  <c r="V429" i="2"/>
  <c r="W429" i="2" s="1"/>
  <c r="M429" i="2"/>
  <c r="U427" i="2"/>
  <c r="U426" i="2"/>
  <c r="V425" i="2"/>
  <c r="W425" i="2" s="1"/>
  <c r="V424" i="2"/>
  <c r="W424" i="2" s="1"/>
  <c r="V423" i="2"/>
  <c r="W423" i="2" s="1"/>
  <c r="V422" i="2"/>
  <c r="W422" i="2" s="1"/>
  <c r="M422" i="2"/>
  <c r="V421" i="2"/>
  <c r="W421" i="2" s="1"/>
  <c r="M421" i="2"/>
  <c r="V420" i="2"/>
  <c r="M420" i="2"/>
  <c r="U418" i="2"/>
  <c r="U417" i="2"/>
  <c r="V416" i="2"/>
  <c r="W416" i="2" s="1"/>
  <c r="M416" i="2"/>
  <c r="V415" i="2"/>
  <c r="V417" i="2" s="1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W403" i="2"/>
  <c r="V403" i="2"/>
  <c r="M403" i="2"/>
  <c r="U399" i="2"/>
  <c r="U398" i="2"/>
  <c r="V397" i="2"/>
  <c r="M397" i="2"/>
  <c r="U395" i="2"/>
  <c r="U394" i="2"/>
  <c r="V393" i="2"/>
  <c r="V395" i="2" s="1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W386" i="2" s="1"/>
  <c r="V385" i="2"/>
  <c r="M385" i="2"/>
  <c r="V384" i="2"/>
  <c r="W384" i="2" s="1"/>
  <c r="M384" i="2"/>
  <c r="V383" i="2"/>
  <c r="W383" i="2" s="1"/>
  <c r="M383" i="2"/>
  <c r="U381" i="2"/>
  <c r="U380" i="2"/>
  <c r="V379" i="2"/>
  <c r="W379" i="2" s="1"/>
  <c r="M379" i="2"/>
  <c r="W378" i="2"/>
  <c r="V378" i="2"/>
  <c r="M378" i="2"/>
  <c r="U375" i="2"/>
  <c r="U374" i="2"/>
  <c r="V373" i="2"/>
  <c r="V374" i="2" s="1"/>
  <c r="U371" i="2"/>
  <c r="U370" i="2"/>
  <c r="V369" i="2"/>
  <c r="W369" i="2" s="1"/>
  <c r="M369" i="2"/>
  <c r="V368" i="2"/>
  <c r="W368" i="2" s="1"/>
  <c r="M368" i="2"/>
  <c r="V367" i="2"/>
  <c r="W367" i="2" s="1"/>
  <c r="M367" i="2"/>
  <c r="U365" i="2"/>
  <c r="U364" i="2"/>
  <c r="V363" i="2"/>
  <c r="W363" i="2" s="1"/>
  <c r="W364" i="2" s="1"/>
  <c r="M363" i="2"/>
  <c r="U361" i="2"/>
  <c r="U360" i="2"/>
  <c r="V359" i="2"/>
  <c r="W359" i="2" s="1"/>
  <c r="M359" i="2"/>
  <c r="V358" i="2"/>
  <c r="W358" i="2" s="1"/>
  <c r="M358" i="2"/>
  <c r="V357" i="2"/>
  <c r="M357" i="2"/>
  <c r="W356" i="2"/>
  <c r="V356" i="2"/>
  <c r="M356" i="2"/>
  <c r="U354" i="2"/>
  <c r="U353" i="2"/>
  <c r="V352" i="2"/>
  <c r="W352" i="2" s="1"/>
  <c r="W351" i="2"/>
  <c r="V351" i="2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M340" i="2"/>
  <c r="U338" i="2"/>
  <c r="U337" i="2"/>
  <c r="V336" i="2"/>
  <c r="W336" i="2" s="1"/>
  <c r="M336" i="2"/>
  <c r="V335" i="2"/>
  <c r="M335" i="2"/>
  <c r="U331" i="2"/>
  <c r="U330" i="2"/>
  <c r="V329" i="2"/>
  <c r="V331" i="2" s="1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V322" i="2"/>
  <c r="W322" i="2" s="1"/>
  <c r="W326" i="2" s="1"/>
  <c r="M322" i="2"/>
  <c r="U320" i="2"/>
  <c r="U319" i="2"/>
  <c r="V318" i="2"/>
  <c r="W318" i="2" s="1"/>
  <c r="M318" i="2"/>
  <c r="V317" i="2"/>
  <c r="V319" i="2" s="1"/>
  <c r="M317" i="2"/>
  <c r="U315" i="2"/>
  <c r="U314" i="2"/>
  <c r="V313" i="2"/>
  <c r="W313" i="2" s="1"/>
  <c r="M313" i="2"/>
  <c r="W312" i="2"/>
  <c r="V312" i="2"/>
  <c r="M312" i="2"/>
  <c r="V311" i="2"/>
  <c r="M311" i="2"/>
  <c r="V310" i="2"/>
  <c r="W310" i="2" s="1"/>
  <c r="M310" i="2"/>
  <c r="U307" i="2"/>
  <c r="U306" i="2"/>
  <c r="V305" i="2"/>
  <c r="W305" i="2" s="1"/>
  <c r="W306" i="2" s="1"/>
  <c r="M305" i="2"/>
  <c r="U303" i="2"/>
  <c r="U302" i="2"/>
  <c r="V301" i="2"/>
  <c r="V303" i="2" s="1"/>
  <c r="M301" i="2"/>
  <c r="U299" i="2"/>
  <c r="U298" i="2"/>
  <c r="V297" i="2"/>
  <c r="W297" i="2" s="1"/>
  <c r="M297" i="2"/>
  <c r="V296" i="2"/>
  <c r="W296" i="2" s="1"/>
  <c r="W298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M285" i="2"/>
  <c r="U281" i="2"/>
  <c r="U280" i="2"/>
  <c r="V279" i="2"/>
  <c r="M279" i="2"/>
  <c r="V277" i="2"/>
  <c r="U277" i="2"/>
  <c r="U276" i="2"/>
  <c r="V275" i="2"/>
  <c r="M275" i="2"/>
  <c r="U273" i="2"/>
  <c r="U272" i="2"/>
  <c r="V271" i="2"/>
  <c r="W271" i="2" s="1"/>
  <c r="M271" i="2"/>
  <c r="V270" i="2"/>
  <c r="W270" i="2" s="1"/>
  <c r="M270" i="2"/>
  <c r="V269" i="2"/>
  <c r="M269" i="2"/>
  <c r="U267" i="2"/>
  <c r="U266" i="2"/>
  <c r="V265" i="2"/>
  <c r="V267" i="2" s="1"/>
  <c r="M265" i="2"/>
  <c r="U262" i="2"/>
  <c r="U261" i="2"/>
  <c r="V260" i="2"/>
  <c r="M260" i="2"/>
  <c r="V259" i="2"/>
  <c r="W259" i="2" s="1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V250" i="2"/>
  <c r="W250" i="2" s="1"/>
  <c r="M250" i="2"/>
  <c r="V249" i="2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V236" i="2"/>
  <c r="W236" i="2" s="1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W213" i="2" s="1"/>
  <c r="M213" i="2"/>
  <c r="U211" i="2"/>
  <c r="U210" i="2"/>
  <c r="V209" i="2"/>
  <c r="M209" i="2"/>
  <c r="U207" i="2"/>
  <c r="U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W200" i="2"/>
  <c r="V200" i="2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M194" i="2"/>
  <c r="V193" i="2"/>
  <c r="W193" i="2" s="1"/>
  <c r="M193" i="2"/>
  <c r="V192" i="2"/>
  <c r="W192" i="2" s="1"/>
  <c r="M192" i="2"/>
  <c r="V191" i="2"/>
  <c r="M191" i="2"/>
  <c r="U188" i="2"/>
  <c r="U187" i="2"/>
  <c r="V186" i="2"/>
  <c r="W186" i="2" s="1"/>
  <c r="M186" i="2"/>
  <c r="V185" i="2"/>
  <c r="V187" i="2" s="1"/>
  <c r="M185" i="2"/>
  <c r="U183" i="2"/>
  <c r="U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V166" i="2"/>
  <c r="W166" i="2" s="1"/>
  <c r="M166" i="2"/>
  <c r="V165" i="2"/>
  <c r="M165" i="2"/>
  <c r="U163" i="2"/>
  <c r="U162" i="2"/>
  <c r="V161" i="2"/>
  <c r="W161" i="2" s="1"/>
  <c r="M161" i="2"/>
  <c r="V160" i="2"/>
  <c r="W160" i="2" s="1"/>
  <c r="M160" i="2"/>
  <c r="V159" i="2"/>
  <c r="W159" i="2" s="1"/>
  <c r="M159" i="2"/>
  <c r="V158" i="2"/>
  <c r="W158" i="2" s="1"/>
  <c r="M158" i="2"/>
  <c r="U156" i="2"/>
  <c r="U155" i="2"/>
  <c r="V154" i="2"/>
  <c r="W154" i="2" s="1"/>
  <c r="M154" i="2"/>
  <c r="V153" i="2"/>
  <c r="W153" i="2" s="1"/>
  <c r="U151" i="2"/>
  <c r="U150" i="2"/>
  <c r="V149" i="2"/>
  <c r="W149" i="2" s="1"/>
  <c r="M149" i="2"/>
  <c r="V148" i="2"/>
  <c r="W148" i="2" s="1"/>
  <c r="M148" i="2"/>
  <c r="U145" i="2"/>
  <c r="U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W138" i="2"/>
  <c r="V138" i="2"/>
  <c r="M138" i="2"/>
  <c r="V137" i="2"/>
  <c r="W137" i="2" s="1"/>
  <c r="M137" i="2"/>
  <c r="V136" i="2"/>
  <c r="W136" i="2" s="1"/>
  <c r="M136" i="2"/>
  <c r="U133" i="2"/>
  <c r="U132" i="2"/>
  <c r="V131" i="2"/>
  <c r="W131" i="2" s="1"/>
  <c r="M131" i="2"/>
  <c r="V130" i="2"/>
  <c r="W130" i="2" s="1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F473" i="2" s="1"/>
  <c r="M120" i="2"/>
  <c r="U117" i="2"/>
  <c r="U116" i="2"/>
  <c r="V115" i="2"/>
  <c r="W115" i="2" s="1"/>
  <c r="V114" i="2"/>
  <c r="W114" i="2" s="1"/>
  <c r="M114" i="2"/>
  <c r="V113" i="2"/>
  <c r="W113" i="2" s="1"/>
  <c r="V112" i="2"/>
  <c r="M112" i="2"/>
  <c r="V111" i="2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V99" i="2"/>
  <c r="W99" i="2" s="1"/>
  <c r="V98" i="2"/>
  <c r="W98" i="2" s="1"/>
  <c r="U96" i="2"/>
  <c r="U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V80" i="2"/>
  <c r="W80" i="2" s="1"/>
  <c r="V79" i="2"/>
  <c r="W79" i="2" s="1"/>
  <c r="V78" i="2"/>
  <c r="W78" i="2" s="1"/>
  <c r="M78" i="2"/>
  <c r="V77" i="2"/>
  <c r="U75" i="2"/>
  <c r="U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M62" i="2"/>
  <c r="V61" i="2"/>
  <c r="W61" i="2" s="1"/>
  <c r="M61" i="2"/>
  <c r="W60" i="2"/>
  <c r="V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V47" i="2"/>
  <c r="W47" i="2" s="1"/>
  <c r="M47" i="2"/>
  <c r="V46" i="2"/>
  <c r="C473" i="2" s="1"/>
  <c r="M46" i="2"/>
  <c r="U42" i="2"/>
  <c r="U41" i="2"/>
  <c r="V40" i="2"/>
  <c r="W40" i="2" s="1"/>
  <c r="W41" i="2" s="1"/>
  <c r="M40" i="2"/>
  <c r="U38" i="2"/>
  <c r="U37" i="2"/>
  <c r="V36" i="2"/>
  <c r="W36" i="2" s="1"/>
  <c r="M36" i="2"/>
  <c r="W35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M26" i="2"/>
  <c r="U24" i="2"/>
  <c r="U23" i="2"/>
  <c r="V22" i="2"/>
  <c r="V23" i="2" s="1"/>
  <c r="M22" i="2"/>
  <c r="H10" i="2"/>
  <c r="A9" i="2"/>
  <c r="J9" i="2" s="1"/>
  <c r="D7" i="2"/>
  <c r="N6" i="2"/>
  <c r="M2" i="2"/>
  <c r="U463" i="2" l="1"/>
  <c r="V116" i="2"/>
  <c r="V155" i="2"/>
  <c r="V182" i="2"/>
  <c r="W329" i="2"/>
  <c r="W330" i="2" s="1"/>
  <c r="V330" i="2"/>
  <c r="E473" i="2"/>
  <c r="W22" i="2"/>
  <c r="W23" i="2" s="1"/>
  <c r="V48" i="2"/>
  <c r="W239" i="2"/>
  <c r="V320" i="2"/>
  <c r="W373" i="2"/>
  <c r="W374" i="2" s="1"/>
  <c r="W393" i="2"/>
  <c r="W394" i="2" s="1"/>
  <c r="V394" i="2"/>
  <c r="V426" i="2"/>
  <c r="V37" i="2"/>
  <c r="V38" i="2"/>
  <c r="V41" i="2"/>
  <c r="V55" i="2"/>
  <c r="V74" i="2"/>
  <c r="V117" i="2"/>
  <c r="V206" i="2"/>
  <c r="V245" i="2"/>
  <c r="V273" i="2"/>
  <c r="W269" i="2"/>
  <c r="V281" i="2"/>
  <c r="V280" i="2"/>
  <c r="W279" i="2"/>
  <c r="W280" i="2" s="1"/>
  <c r="V95" i="2"/>
  <c r="J473" i="2"/>
  <c r="W191" i="2"/>
  <c r="V210" i="2"/>
  <c r="V211" i="2"/>
  <c r="V226" i="2"/>
  <c r="V276" i="2"/>
  <c r="W275" i="2"/>
  <c r="W276" i="2" s="1"/>
  <c r="V298" i="2"/>
  <c r="O473" i="2"/>
  <c r="V338" i="2"/>
  <c r="V361" i="2"/>
  <c r="W357" i="2"/>
  <c r="W360" i="2" s="1"/>
  <c r="V380" i="2"/>
  <c r="V391" i="2"/>
  <c r="W385" i="2"/>
  <c r="V399" i="2"/>
  <c r="V398" i="2"/>
  <c r="W412" i="2"/>
  <c r="V432" i="2"/>
  <c r="V431" i="2"/>
  <c r="V452" i="2"/>
  <c r="V464" i="2"/>
  <c r="U467" i="2"/>
  <c r="V24" i="2"/>
  <c r="V33" i="2"/>
  <c r="D473" i="2"/>
  <c r="V84" i="2"/>
  <c r="V108" i="2"/>
  <c r="V109" i="2"/>
  <c r="G473" i="2"/>
  <c r="W150" i="2"/>
  <c r="W155" i="2"/>
  <c r="V227" i="2"/>
  <c r="V234" i="2"/>
  <c r="V257" i="2"/>
  <c r="V262" i="2"/>
  <c r="V261" i="2"/>
  <c r="V272" i="2"/>
  <c r="M473" i="2"/>
  <c r="V299" i="2"/>
  <c r="V306" i="2"/>
  <c r="V307" i="2"/>
  <c r="V315" i="2"/>
  <c r="V354" i="2"/>
  <c r="V360" i="2"/>
  <c r="V364" i="2"/>
  <c r="V365" i="2"/>
  <c r="W370" i="2"/>
  <c r="V375" i="2"/>
  <c r="P473" i="2"/>
  <c r="Q473" i="2"/>
  <c r="W415" i="2"/>
  <c r="V427" i="2"/>
  <c r="R473" i="2"/>
  <c r="V444" i="2"/>
  <c r="W446" i="2"/>
  <c r="W447" i="2" s="1"/>
  <c r="V453" i="2"/>
  <c r="U466" i="2"/>
  <c r="F10" i="2"/>
  <c r="H9" i="2"/>
  <c r="A10" i="2"/>
  <c r="W37" i="2"/>
  <c r="W390" i="2"/>
  <c r="W226" i="2"/>
  <c r="W245" i="2"/>
  <c r="W217" i="2"/>
  <c r="W380" i="2"/>
  <c r="W443" i="2"/>
  <c r="W452" i="2"/>
  <c r="W272" i="2"/>
  <c r="W417" i="2"/>
  <c r="W144" i="2"/>
  <c r="W162" i="2"/>
  <c r="W62" i="2"/>
  <c r="W100" i="2"/>
  <c r="W108" i="2" s="1"/>
  <c r="W129" i="2"/>
  <c r="W132" i="2" s="1"/>
  <c r="V150" i="2"/>
  <c r="V188" i="2"/>
  <c r="W194" i="2"/>
  <c r="W206" i="2" s="1"/>
  <c r="V217" i="2"/>
  <c r="W249" i="2"/>
  <c r="W256" i="2" s="1"/>
  <c r="W265" i="2"/>
  <c r="W266" i="2" s="1"/>
  <c r="V293" i="2"/>
  <c r="W311" i="2"/>
  <c r="W314" i="2" s="1"/>
  <c r="V326" i="2"/>
  <c r="V390" i="2"/>
  <c r="V412" i="2"/>
  <c r="W436" i="2"/>
  <c r="W438" i="2" s="1"/>
  <c r="V447" i="2"/>
  <c r="V465" i="2"/>
  <c r="V466" i="2" s="1"/>
  <c r="H473" i="2"/>
  <c r="W111" i="2"/>
  <c r="V144" i="2"/>
  <c r="V156" i="2"/>
  <c r="V183" i="2"/>
  <c r="W340" i="2"/>
  <c r="W353" i="2" s="1"/>
  <c r="W460" i="2"/>
  <c r="W461" i="2" s="1"/>
  <c r="I473" i="2"/>
  <c r="V49" i="2"/>
  <c r="V42" i="2"/>
  <c r="V56" i="2"/>
  <c r="V75" i="2"/>
  <c r="V207" i="2"/>
  <c r="V266" i="2"/>
  <c r="W285" i="2"/>
  <c r="W293" i="2" s="1"/>
  <c r="W317" i="2"/>
  <c r="W319" i="2" s="1"/>
  <c r="W335" i="2"/>
  <c r="W337" i="2" s="1"/>
  <c r="V353" i="2"/>
  <c r="V381" i="2"/>
  <c r="W397" i="2"/>
  <c r="W398" i="2" s="1"/>
  <c r="V418" i="2"/>
  <c r="V151" i="2"/>
  <c r="V162" i="2"/>
  <c r="V218" i="2"/>
  <c r="V294" i="2"/>
  <c r="V327" i="2"/>
  <c r="V413" i="2"/>
  <c r="V461" i="2"/>
  <c r="K473" i="2"/>
  <c r="V133" i="2"/>
  <c r="V32" i="2"/>
  <c r="W52" i="2"/>
  <c r="W55" i="2" s="1"/>
  <c r="W59" i="2"/>
  <c r="W77" i="2"/>
  <c r="W83" i="2" s="1"/>
  <c r="W87" i="2"/>
  <c r="W95" i="2" s="1"/>
  <c r="W112" i="2"/>
  <c r="V145" i="2"/>
  <c r="W185" i="2"/>
  <c r="W187" i="2" s="1"/>
  <c r="V233" i="2"/>
  <c r="V239" i="2"/>
  <c r="W260" i="2"/>
  <c r="W261" i="2" s="1"/>
  <c r="W430" i="2"/>
  <c r="W431" i="2" s="1"/>
  <c r="V443" i="2"/>
  <c r="L473" i="2"/>
  <c r="W46" i="2"/>
  <c r="W48" i="2" s="1"/>
  <c r="W209" i="2"/>
  <c r="W210" i="2" s="1"/>
  <c r="W229" i="2"/>
  <c r="W233" i="2" s="1"/>
  <c r="W301" i="2"/>
  <c r="W302" i="2" s="1"/>
  <c r="V370" i="2"/>
  <c r="W420" i="2"/>
  <c r="W426" i="2" s="1"/>
  <c r="V438" i="2"/>
  <c r="W456" i="2"/>
  <c r="W457" i="2" s="1"/>
  <c r="V163" i="2"/>
  <c r="B473" i="2"/>
  <c r="N473" i="2"/>
  <c r="W26" i="2"/>
  <c r="W32" i="2" s="1"/>
  <c r="V96" i="2"/>
  <c r="V124" i="2"/>
  <c r="F9" i="2"/>
  <c r="V83" i="2"/>
  <c r="W120" i="2"/>
  <c r="W124" i="2" s="1"/>
  <c r="V240" i="2"/>
  <c r="V256" i="2"/>
  <c r="V302" i="2"/>
  <c r="V337" i="2"/>
  <c r="V457" i="2"/>
  <c r="V314" i="2"/>
  <c r="V371" i="2"/>
  <c r="V439" i="2"/>
  <c r="V132" i="2"/>
  <c r="V125" i="2"/>
  <c r="W165" i="2"/>
  <c r="W182" i="2" s="1"/>
  <c r="V246" i="2"/>
  <c r="V458" i="2"/>
  <c r="W74" i="2" l="1"/>
  <c r="V467" i="2"/>
  <c r="V463" i="2"/>
  <c r="W116" i="2"/>
  <c r="W468" i="2" l="1"/>
</calcChain>
</file>

<file path=xl/sharedStrings.xml><?xml version="1.0" encoding="utf-8"?>
<sst xmlns="http://schemas.openxmlformats.org/spreadsheetml/2006/main" count="2687" uniqueCount="635">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</sst>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99" sqref="U9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64</v>
      </c>
      <c r="H1" s="617" t="s">
        <v>49</v>
      </c>
      <c r="I1" s="617"/>
      <c r="J1" s="617"/>
      <c r="K1" s="617"/>
      <c r="L1" s="617"/>
      <c r="M1" s="617"/>
      <c r="N1" s="617"/>
      <c r="O1" s="618" t="s">
        <v>65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/>
      <c r="I5" s="621"/>
      <c r="J5" s="621"/>
      <c r="K5" s="621"/>
      <c r="M5" s="27" t="s">
        <v>4</v>
      </c>
      <c r="N5" s="616">
        <v>45203</v>
      </c>
      <c r="O5" s="616"/>
      <c r="Q5" s="623" t="s">
        <v>3</v>
      </c>
      <c r="R5" s="624"/>
      <c r="S5" s="625" t="s">
        <v>614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615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Среда</v>
      </c>
      <c r="O6" s="601"/>
      <c r="Q6" s="602" t="s">
        <v>5</v>
      </c>
      <c r="R6" s="603"/>
      <c r="S6" s="604" t="s">
        <v>67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59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0.375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68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634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69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70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71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72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62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9" t="s">
        <v>60</v>
      </c>
      <c r="B17" s="569" t="s">
        <v>51</v>
      </c>
      <c r="C17" s="587" t="s">
        <v>50</v>
      </c>
      <c r="D17" s="569" t="s">
        <v>52</v>
      </c>
      <c r="E17" s="569"/>
      <c r="F17" s="569" t="s">
        <v>24</v>
      </c>
      <c r="G17" s="569" t="s">
        <v>27</v>
      </c>
      <c r="H17" s="569" t="s">
        <v>25</v>
      </c>
      <c r="I17" s="569" t="s">
        <v>26</v>
      </c>
      <c r="J17" s="588" t="s">
        <v>16</v>
      </c>
      <c r="K17" s="588" t="s">
        <v>2</v>
      </c>
      <c r="L17" s="569" t="s">
        <v>28</v>
      </c>
      <c r="M17" s="569" t="s">
        <v>17</v>
      </c>
      <c r="N17" s="569"/>
      <c r="O17" s="569"/>
      <c r="P17" s="569"/>
      <c r="Q17" s="569"/>
      <c r="R17" s="586" t="s">
        <v>57</v>
      </c>
      <c r="S17" s="569"/>
      <c r="T17" s="569" t="s">
        <v>6</v>
      </c>
      <c r="U17" s="569" t="s">
        <v>44</v>
      </c>
      <c r="V17" s="570" t="s">
        <v>56</v>
      </c>
      <c r="W17" s="569" t="s">
        <v>18</v>
      </c>
      <c r="X17" s="572" t="s">
        <v>61</v>
      </c>
      <c r="Y17" s="572" t="s">
        <v>19</v>
      </c>
      <c r="Z17" s="573" t="s">
        <v>58</v>
      </c>
      <c r="AA17" s="574"/>
      <c r="AB17" s="575"/>
      <c r="AC17" s="579"/>
      <c r="AZ17" s="580" t="s">
        <v>63</v>
      </c>
    </row>
    <row r="18" spans="1:52" ht="14.25" customHeight="1" x14ac:dyDescent="0.2">
      <c r="A18" s="569"/>
      <c r="B18" s="569"/>
      <c r="C18" s="587"/>
      <c r="D18" s="569"/>
      <c r="E18" s="569"/>
      <c r="F18" s="569" t="s">
        <v>20</v>
      </c>
      <c r="G18" s="569" t="s">
        <v>21</v>
      </c>
      <c r="H18" s="569" t="s">
        <v>22</v>
      </c>
      <c r="I18" s="569" t="s">
        <v>22</v>
      </c>
      <c r="J18" s="589"/>
      <c r="K18" s="589"/>
      <c r="L18" s="569"/>
      <c r="M18" s="569"/>
      <c r="N18" s="569"/>
      <c r="O18" s="569"/>
      <c r="P18" s="569"/>
      <c r="Q18" s="569"/>
      <c r="R18" s="36" t="s">
        <v>47</v>
      </c>
      <c r="S18" s="36" t="s">
        <v>46</v>
      </c>
      <c r="T18" s="569"/>
      <c r="U18" s="569"/>
      <c r="V18" s="571"/>
      <c r="W18" s="569"/>
      <c r="X18" s="572"/>
      <c r="Y18" s="572"/>
      <c r="Z18" s="576"/>
      <c r="AA18" s="577"/>
      <c r="AB18" s="578"/>
      <c r="AC18" s="579"/>
      <c r="AZ18" s="580"/>
    </row>
    <row r="19" spans="1:52" ht="27.75" customHeight="1" x14ac:dyDescent="0.2">
      <c r="A19" s="336" t="s">
        <v>73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55"/>
      <c r="Y19" s="55"/>
    </row>
    <row r="20" spans="1:52" ht="16.5" customHeight="1" x14ac:dyDescent="0.25">
      <c r="A20" s="330" t="s">
        <v>73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66"/>
      <c r="Y20" s="66"/>
    </row>
    <row r="21" spans="1:52" ht="14.25" customHeight="1" x14ac:dyDescent="0.25">
      <c r="A21" s="324" t="s">
        <v>74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67"/>
      <c r="Y21" s="67"/>
    </row>
    <row r="22" spans="1:52" ht="27" customHeight="1" x14ac:dyDescent="0.25">
      <c r="A22" s="64" t="s">
        <v>75</v>
      </c>
      <c r="B22" s="64" t="s">
        <v>76</v>
      </c>
      <c r="C22" s="37">
        <v>4301031106</v>
      </c>
      <c r="D22" s="325">
        <v>4607091389258</v>
      </c>
      <c r="E22" s="32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77</v>
      </c>
      <c r="L22" s="38">
        <v>35</v>
      </c>
      <c r="M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7"/>
      <c r="O22" s="327"/>
      <c r="P22" s="327"/>
      <c r="Q22" s="32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64</v>
      </c>
    </row>
    <row r="23" spans="1:52" x14ac:dyDescent="0.2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23"/>
      <c r="M23" s="320" t="s">
        <v>43</v>
      </c>
      <c r="N23" s="321"/>
      <c r="O23" s="321"/>
      <c r="P23" s="321"/>
      <c r="Q23" s="321"/>
      <c r="R23" s="321"/>
      <c r="S23" s="322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23"/>
      <c r="M24" s="320" t="s">
        <v>43</v>
      </c>
      <c r="N24" s="321"/>
      <c r="O24" s="321"/>
      <c r="P24" s="321"/>
      <c r="Q24" s="321"/>
      <c r="R24" s="321"/>
      <c r="S24" s="322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4" t="s">
        <v>78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67"/>
      <c r="Y25" s="67"/>
    </row>
    <row r="26" spans="1:52" ht="27" customHeight="1" x14ac:dyDescent="0.25">
      <c r="A26" s="64" t="s">
        <v>79</v>
      </c>
      <c r="B26" s="64" t="s">
        <v>80</v>
      </c>
      <c r="C26" s="37">
        <v>4301051176</v>
      </c>
      <c r="D26" s="325">
        <v>4607091383881</v>
      </c>
      <c r="E26" s="32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77</v>
      </c>
      <c r="L26" s="38">
        <v>35</v>
      </c>
      <c r="M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64</v>
      </c>
    </row>
    <row r="27" spans="1:52" ht="27" customHeight="1" x14ac:dyDescent="0.25">
      <c r="A27" s="64" t="s">
        <v>81</v>
      </c>
      <c r="B27" s="64" t="s">
        <v>82</v>
      </c>
      <c r="C27" s="37">
        <v>4301051172</v>
      </c>
      <c r="D27" s="325">
        <v>4607091388237</v>
      </c>
      <c r="E27" s="32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77</v>
      </c>
      <c r="L27" s="38">
        <v>35</v>
      </c>
      <c r="M27" s="5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64</v>
      </c>
    </row>
    <row r="28" spans="1:52" ht="27" customHeight="1" x14ac:dyDescent="0.25">
      <c r="A28" s="64" t="s">
        <v>83</v>
      </c>
      <c r="B28" s="64" t="s">
        <v>84</v>
      </c>
      <c r="C28" s="37">
        <v>4301051180</v>
      </c>
      <c r="D28" s="325">
        <v>4607091383935</v>
      </c>
      <c r="E28" s="32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77</v>
      </c>
      <c r="L28" s="38">
        <v>30</v>
      </c>
      <c r="M28" s="5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64</v>
      </c>
    </row>
    <row r="29" spans="1:52" ht="27" customHeight="1" x14ac:dyDescent="0.25">
      <c r="A29" s="64" t="s">
        <v>85</v>
      </c>
      <c r="B29" s="64" t="s">
        <v>86</v>
      </c>
      <c r="C29" s="37">
        <v>4301051426</v>
      </c>
      <c r="D29" s="325">
        <v>4680115881853</v>
      </c>
      <c r="E29" s="32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77</v>
      </c>
      <c r="L29" s="38">
        <v>30</v>
      </c>
      <c r="M29" s="5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7"/>
      <c r="O29" s="327"/>
      <c r="P29" s="327"/>
      <c r="Q29" s="32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64</v>
      </c>
    </row>
    <row r="30" spans="1:52" ht="27" customHeight="1" x14ac:dyDescent="0.25">
      <c r="A30" s="64" t="s">
        <v>87</v>
      </c>
      <c r="B30" s="64" t="s">
        <v>88</v>
      </c>
      <c r="C30" s="37">
        <v>4301051178</v>
      </c>
      <c r="D30" s="325">
        <v>4607091383911</v>
      </c>
      <c r="E30" s="32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77</v>
      </c>
      <c r="L30" s="38">
        <v>35</v>
      </c>
      <c r="M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64</v>
      </c>
    </row>
    <row r="31" spans="1:52" ht="27" customHeight="1" x14ac:dyDescent="0.25">
      <c r="A31" s="64" t="s">
        <v>89</v>
      </c>
      <c r="B31" s="64" t="s">
        <v>90</v>
      </c>
      <c r="C31" s="37">
        <v>4301051174</v>
      </c>
      <c r="D31" s="325">
        <v>4607091388244</v>
      </c>
      <c r="E31" s="32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77</v>
      </c>
      <c r="L31" s="38">
        <v>35</v>
      </c>
      <c r="M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64</v>
      </c>
    </row>
    <row r="32" spans="1:52" x14ac:dyDescent="0.2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23"/>
      <c r="M32" s="320" t="s">
        <v>43</v>
      </c>
      <c r="N32" s="321"/>
      <c r="O32" s="321"/>
      <c r="P32" s="321"/>
      <c r="Q32" s="321"/>
      <c r="R32" s="321"/>
      <c r="S32" s="322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23"/>
      <c r="M33" s="320" t="s">
        <v>43</v>
      </c>
      <c r="N33" s="321"/>
      <c r="O33" s="321"/>
      <c r="P33" s="321"/>
      <c r="Q33" s="321"/>
      <c r="R33" s="321"/>
      <c r="S33" s="322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4" t="s">
        <v>91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67"/>
      <c r="Y34" s="67"/>
    </row>
    <row r="35" spans="1:52" ht="27" customHeight="1" x14ac:dyDescent="0.25">
      <c r="A35" s="64" t="s">
        <v>92</v>
      </c>
      <c r="B35" s="64" t="s">
        <v>93</v>
      </c>
      <c r="C35" s="37">
        <v>4301032013</v>
      </c>
      <c r="D35" s="325">
        <v>4607091388503</v>
      </c>
      <c r="E35" s="32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95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94</v>
      </c>
    </row>
    <row r="36" spans="1:52" ht="27" customHeight="1" x14ac:dyDescent="0.25">
      <c r="A36" s="64" t="s">
        <v>96</v>
      </c>
      <c r="B36" s="64" t="s">
        <v>97</v>
      </c>
      <c r="C36" s="37">
        <v>4301032036</v>
      </c>
      <c r="D36" s="325">
        <v>4680115880139</v>
      </c>
      <c r="E36" s="32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98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94</v>
      </c>
    </row>
    <row r="37" spans="1:52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23"/>
      <c r="M37" s="320" t="s">
        <v>43</v>
      </c>
      <c r="N37" s="321"/>
      <c r="O37" s="321"/>
      <c r="P37" s="321"/>
      <c r="Q37" s="321"/>
      <c r="R37" s="321"/>
      <c r="S37" s="322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23"/>
      <c r="M38" s="320" t="s">
        <v>43</v>
      </c>
      <c r="N38" s="321"/>
      <c r="O38" s="321"/>
      <c r="P38" s="321"/>
      <c r="Q38" s="321"/>
      <c r="R38" s="321"/>
      <c r="S38" s="322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24" t="s">
        <v>99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67"/>
      <c r="Y39" s="67"/>
    </row>
    <row r="40" spans="1:52" ht="80.25" customHeight="1" x14ac:dyDescent="0.25">
      <c r="A40" s="64" t="s">
        <v>100</v>
      </c>
      <c r="B40" s="64" t="s">
        <v>101</v>
      </c>
      <c r="C40" s="37">
        <v>4301160001</v>
      </c>
      <c r="D40" s="325">
        <v>4607091388282</v>
      </c>
      <c r="E40" s="32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95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102</v>
      </c>
      <c r="Y40" s="70" t="s">
        <v>48</v>
      </c>
      <c r="AC40" s="71"/>
      <c r="AZ40" s="82" t="s">
        <v>64</v>
      </c>
    </row>
    <row r="41" spans="1:52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23"/>
      <c r="M41" s="320" t="s">
        <v>43</v>
      </c>
      <c r="N41" s="321"/>
      <c r="O41" s="321"/>
      <c r="P41" s="321"/>
      <c r="Q41" s="321"/>
      <c r="R41" s="321"/>
      <c r="S41" s="322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23"/>
      <c r="M42" s="320" t="s">
        <v>43</v>
      </c>
      <c r="N42" s="321"/>
      <c r="O42" s="321"/>
      <c r="P42" s="321"/>
      <c r="Q42" s="321"/>
      <c r="R42" s="321"/>
      <c r="S42" s="322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6" t="s">
        <v>103</v>
      </c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55"/>
      <c r="Y43" s="55"/>
    </row>
    <row r="44" spans="1:52" ht="16.5" customHeight="1" x14ac:dyDescent="0.25">
      <c r="A44" s="330" t="s">
        <v>104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66"/>
      <c r="Y44" s="66"/>
    </row>
    <row r="45" spans="1:52" ht="14.25" customHeight="1" x14ac:dyDescent="0.25">
      <c r="A45" s="324" t="s">
        <v>105</v>
      </c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4"/>
      <c r="S45" s="324"/>
      <c r="T45" s="324"/>
      <c r="U45" s="324"/>
      <c r="V45" s="324"/>
      <c r="W45" s="324"/>
      <c r="X45" s="67"/>
      <c r="Y45" s="67"/>
    </row>
    <row r="46" spans="1:52" ht="27" customHeight="1" x14ac:dyDescent="0.25">
      <c r="A46" s="64" t="s">
        <v>106</v>
      </c>
      <c r="B46" s="64" t="s">
        <v>107</v>
      </c>
      <c r="C46" s="37">
        <v>4301020234</v>
      </c>
      <c r="D46" s="325">
        <v>4680115881440</v>
      </c>
      <c r="E46" s="325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108</v>
      </c>
      <c r="L46" s="38">
        <v>50</v>
      </c>
      <c r="M46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7"/>
      <c r="O46" s="327"/>
      <c r="P46" s="327"/>
      <c r="Q46" s="328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64</v>
      </c>
    </row>
    <row r="47" spans="1:52" ht="27" customHeight="1" x14ac:dyDescent="0.25">
      <c r="A47" s="64" t="s">
        <v>109</v>
      </c>
      <c r="B47" s="64" t="s">
        <v>110</v>
      </c>
      <c r="C47" s="37">
        <v>4301020232</v>
      </c>
      <c r="D47" s="325">
        <v>4680115881433</v>
      </c>
      <c r="E47" s="325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108</v>
      </c>
      <c r="L47" s="38">
        <v>50</v>
      </c>
      <c r="M47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7"/>
      <c r="O47" s="327"/>
      <c r="P47" s="327"/>
      <c r="Q47" s="328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64</v>
      </c>
    </row>
    <row r="48" spans="1:52" x14ac:dyDescent="0.2">
      <c r="A48" s="318"/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23"/>
      <c r="M48" s="320" t="s">
        <v>43</v>
      </c>
      <c r="N48" s="321"/>
      <c r="O48" s="321"/>
      <c r="P48" s="321"/>
      <c r="Q48" s="321"/>
      <c r="R48" s="321"/>
      <c r="S48" s="322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18"/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23"/>
      <c r="M49" s="320" t="s">
        <v>43</v>
      </c>
      <c r="N49" s="321"/>
      <c r="O49" s="321"/>
      <c r="P49" s="321"/>
      <c r="Q49" s="321"/>
      <c r="R49" s="321"/>
      <c r="S49" s="322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30" t="s">
        <v>111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  <c r="X50" s="66"/>
      <c r="Y50" s="66"/>
    </row>
    <row r="51" spans="1:52" ht="14.25" customHeight="1" x14ac:dyDescent="0.25">
      <c r="A51" s="324" t="s">
        <v>112</v>
      </c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  <c r="W51" s="324"/>
      <c r="X51" s="67"/>
      <c r="Y51" s="67"/>
    </row>
    <row r="52" spans="1:52" ht="27" customHeight="1" x14ac:dyDescent="0.25">
      <c r="A52" s="64" t="s">
        <v>113</v>
      </c>
      <c r="B52" s="64" t="s">
        <v>114</v>
      </c>
      <c r="C52" s="37">
        <v>4301011452</v>
      </c>
      <c r="D52" s="325">
        <v>4680115881426</v>
      </c>
      <c r="E52" s="325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108</v>
      </c>
      <c r="L52" s="38">
        <v>50</v>
      </c>
      <c r="M52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7"/>
      <c r="O52" s="327"/>
      <c r="P52" s="327"/>
      <c r="Q52" s="328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64</v>
      </c>
    </row>
    <row r="53" spans="1:52" ht="27" customHeight="1" x14ac:dyDescent="0.25">
      <c r="A53" s="64" t="s">
        <v>115</v>
      </c>
      <c r="B53" s="64" t="s">
        <v>116</v>
      </c>
      <c r="C53" s="37">
        <v>4301011437</v>
      </c>
      <c r="D53" s="325">
        <v>4680115881419</v>
      </c>
      <c r="E53" s="325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108</v>
      </c>
      <c r="L53" s="38">
        <v>50</v>
      </c>
      <c r="M53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7"/>
      <c r="O53" s="327"/>
      <c r="P53" s="327"/>
      <c r="Q53" s="328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64</v>
      </c>
    </row>
    <row r="54" spans="1:52" ht="27" customHeight="1" x14ac:dyDescent="0.25">
      <c r="A54" s="64" t="s">
        <v>117</v>
      </c>
      <c r="B54" s="64" t="s">
        <v>118</v>
      </c>
      <c r="C54" s="37">
        <v>4301011458</v>
      </c>
      <c r="D54" s="325">
        <v>4680115881525</v>
      </c>
      <c r="E54" s="325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108</v>
      </c>
      <c r="L54" s="38">
        <v>50</v>
      </c>
      <c r="M54" s="556" t="s">
        <v>119</v>
      </c>
      <c r="N54" s="327"/>
      <c r="O54" s="327"/>
      <c r="P54" s="327"/>
      <c r="Q54" s="328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64</v>
      </c>
    </row>
    <row r="55" spans="1:52" x14ac:dyDescent="0.2">
      <c r="A55" s="318"/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23"/>
      <c r="M55" s="320" t="s">
        <v>43</v>
      </c>
      <c r="N55" s="321"/>
      <c r="O55" s="321"/>
      <c r="P55" s="321"/>
      <c r="Q55" s="321"/>
      <c r="R55" s="321"/>
      <c r="S55" s="322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18"/>
      <c r="B56" s="318"/>
      <c r="C56" s="318"/>
      <c r="D56" s="318"/>
      <c r="E56" s="318"/>
      <c r="F56" s="318"/>
      <c r="G56" s="318"/>
      <c r="H56" s="318"/>
      <c r="I56" s="318"/>
      <c r="J56" s="318"/>
      <c r="K56" s="318"/>
      <c r="L56" s="323"/>
      <c r="M56" s="320" t="s">
        <v>43</v>
      </c>
      <c r="N56" s="321"/>
      <c r="O56" s="321"/>
      <c r="P56" s="321"/>
      <c r="Q56" s="321"/>
      <c r="R56" s="321"/>
      <c r="S56" s="322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30" t="s">
        <v>103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66"/>
      <c r="Y57" s="66"/>
    </row>
    <row r="58" spans="1:52" ht="14.25" customHeight="1" x14ac:dyDescent="0.25">
      <c r="A58" s="324" t="s">
        <v>112</v>
      </c>
      <c r="B58" s="324"/>
      <c r="C58" s="324"/>
      <c r="D58" s="324"/>
      <c r="E58" s="324"/>
      <c r="F58" s="324"/>
      <c r="G58" s="324"/>
      <c r="H58" s="324"/>
      <c r="I58" s="324"/>
      <c r="J58" s="324"/>
      <c r="K58" s="324"/>
      <c r="L58" s="324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  <c r="X58" s="67"/>
      <c r="Y58" s="67"/>
    </row>
    <row r="59" spans="1:52" ht="27" customHeight="1" x14ac:dyDescent="0.25">
      <c r="A59" s="64" t="s">
        <v>120</v>
      </c>
      <c r="B59" s="64" t="s">
        <v>121</v>
      </c>
      <c r="C59" s="37">
        <v>4301011562</v>
      </c>
      <c r="D59" s="325">
        <v>4680115882577</v>
      </c>
      <c r="E59" s="325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95</v>
      </c>
      <c r="L59" s="38">
        <v>90</v>
      </c>
      <c r="M59" s="550" t="s">
        <v>122</v>
      </c>
      <c r="N59" s="327"/>
      <c r="O59" s="327"/>
      <c r="P59" s="327"/>
      <c r="Q59" s="328"/>
      <c r="R59" s="40" t="s">
        <v>48</v>
      </c>
      <c r="S59" s="40" t="s">
        <v>48</v>
      </c>
      <c r="T59" s="41" t="s">
        <v>0</v>
      </c>
      <c r="U59" s="59">
        <v>100</v>
      </c>
      <c r="V59" s="56">
        <f t="shared" ref="V59:V73" si="2">IFERROR(IF(U59="",0,CEILING((U59/$H59),1)*$H59),"")</f>
        <v>102.4</v>
      </c>
      <c r="W59" s="42">
        <f>IFERROR(IF(V59=0,"",ROUNDUP(V59/H59,0)*0.00753),"")</f>
        <v>0.24096000000000001</v>
      </c>
      <c r="X59" s="69" t="s">
        <v>48</v>
      </c>
      <c r="Y59" s="70" t="s">
        <v>123</v>
      </c>
      <c r="AC59" s="71"/>
      <c r="AZ59" s="88" t="s">
        <v>64</v>
      </c>
    </row>
    <row r="60" spans="1:52" ht="27" customHeight="1" x14ac:dyDescent="0.25">
      <c r="A60" s="64" t="s">
        <v>124</v>
      </c>
      <c r="B60" s="64" t="s">
        <v>125</v>
      </c>
      <c r="C60" s="37">
        <v>4301011623</v>
      </c>
      <c r="D60" s="325">
        <v>4607091382945</v>
      </c>
      <c r="E60" s="325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108</v>
      </c>
      <c r="L60" s="38">
        <v>50</v>
      </c>
      <c r="M60" s="551" t="s">
        <v>126</v>
      </c>
      <c r="N60" s="327"/>
      <c r="O60" s="327"/>
      <c r="P60" s="327"/>
      <c r="Q60" s="328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64</v>
      </c>
    </row>
    <row r="61" spans="1:52" ht="27" customHeight="1" x14ac:dyDescent="0.25">
      <c r="A61" s="64" t="s">
        <v>127</v>
      </c>
      <c r="B61" s="64" t="s">
        <v>128</v>
      </c>
      <c r="C61" s="37">
        <v>4301011380</v>
      </c>
      <c r="D61" s="325">
        <v>4607091385670</v>
      </c>
      <c r="E61" s="325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108</v>
      </c>
      <c r="L61" s="38">
        <v>50</v>
      </c>
      <c r="M61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27"/>
      <c r="O61" s="327"/>
      <c r="P61" s="327"/>
      <c r="Q61" s="328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64</v>
      </c>
    </row>
    <row r="62" spans="1:52" ht="27" customHeight="1" x14ac:dyDescent="0.25">
      <c r="A62" s="64" t="s">
        <v>129</v>
      </c>
      <c r="B62" s="64" t="s">
        <v>130</v>
      </c>
      <c r="C62" s="37">
        <v>4301011468</v>
      </c>
      <c r="D62" s="325">
        <v>4680115881327</v>
      </c>
      <c r="E62" s="325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131</v>
      </c>
      <c r="L62" s="38">
        <v>50</v>
      </c>
      <c r="M62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27"/>
      <c r="O62" s="327"/>
      <c r="P62" s="327"/>
      <c r="Q62" s="328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64</v>
      </c>
    </row>
    <row r="63" spans="1:52" ht="16.5" customHeight="1" x14ac:dyDescent="0.25">
      <c r="A63" s="64" t="s">
        <v>132</v>
      </c>
      <c r="B63" s="64" t="s">
        <v>133</v>
      </c>
      <c r="C63" s="37">
        <v>4301011514</v>
      </c>
      <c r="D63" s="325">
        <v>4680115882133</v>
      </c>
      <c r="E63" s="32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108</v>
      </c>
      <c r="L63" s="38">
        <v>50</v>
      </c>
      <c r="M63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7"/>
      <c r="O63" s="327"/>
      <c r="P63" s="327"/>
      <c r="Q63" s="32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64</v>
      </c>
    </row>
    <row r="64" spans="1:52" ht="27" customHeight="1" x14ac:dyDescent="0.25">
      <c r="A64" s="64" t="s">
        <v>134</v>
      </c>
      <c r="B64" s="64" t="s">
        <v>135</v>
      </c>
      <c r="C64" s="37">
        <v>4301011192</v>
      </c>
      <c r="D64" s="325">
        <v>4607091382952</v>
      </c>
      <c r="E64" s="325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108</v>
      </c>
      <c r="L64" s="38">
        <v>50</v>
      </c>
      <c r="M64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7"/>
      <c r="O64" s="327"/>
      <c r="P64" s="327"/>
      <c r="Q64" s="32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64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25">
        <v>4680115882539</v>
      </c>
      <c r="E65" s="325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138</v>
      </c>
      <c r="L65" s="38">
        <v>50</v>
      </c>
      <c r="M65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27"/>
      <c r="O65" s="327"/>
      <c r="P65" s="327"/>
      <c r="Q65" s="32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64</v>
      </c>
    </row>
    <row r="66" spans="1:52" ht="27" customHeight="1" x14ac:dyDescent="0.25">
      <c r="A66" s="64" t="s">
        <v>139</v>
      </c>
      <c r="B66" s="64" t="s">
        <v>140</v>
      </c>
      <c r="C66" s="37">
        <v>4301011382</v>
      </c>
      <c r="D66" s="325">
        <v>4607091385687</v>
      </c>
      <c r="E66" s="325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138</v>
      </c>
      <c r="L66" s="38">
        <v>50</v>
      </c>
      <c r="M66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27"/>
      <c r="O66" s="327"/>
      <c r="P66" s="327"/>
      <c r="Q66" s="32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64</v>
      </c>
    </row>
    <row r="67" spans="1:52" ht="27" customHeight="1" x14ac:dyDescent="0.25">
      <c r="A67" s="64" t="s">
        <v>141</v>
      </c>
      <c r="B67" s="64" t="s">
        <v>142</v>
      </c>
      <c r="C67" s="37">
        <v>4301011344</v>
      </c>
      <c r="D67" s="325">
        <v>4607091384604</v>
      </c>
      <c r="E67" s="32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108</v>
      </c>
      <c r="L67" s="38">
        <v>50</v>
      </c>
      <c r="M67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7"/>
      <c r="O67" s="327"/>
      <c r="P67" s="327"/>
      <c r="Q67" s="32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64</v>
      </c>
    </row>
    <row r="68" spans="1:52" ht="27" customHeight="1" x14ac:dyDescent="0.25">
      <c r="A68" s="64" t="s">
        <v>143</v>
      </c>
      <c r="B68" s="64" t="s">
        <v>144</v>
      </c>
      <c r="C68" s="37">
        <v>4301011386</v>
      </c>
      <c r="D68" s="325">
        <v>4680115880283</v>
      </c>
      <c r="E68" s="325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108</v>
      </c>
      <c r="L68" s="38">
        <v>45</v>
      </c>
      <c r="M68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7"/>
      <c r="O68" s="327"/>
      <c r="P68" s="327"/>
      <c r="Q68" s="32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64</v>
      </c>
    </row>
    <row r="69" spans="1:52" ht="16.5" customHeight="1" x14ac:dyDescent="0.25">
      <c r="A69" s="64" t="s">
        <v>145</v>
      </c>
      <c r="B69" s="64" t="s">
        <v>146</v>
      </c>
      <c r="C69" s="37">
        <v>4301011476</v>
      </c>
      <c r="D69" s="325">
        <v>4680115881518</v>
      </c>
      <c r="E69" s="32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5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7"/>
      <c r="O69" s="327"/>
      <c r="P69" s="327"/>
      <c r="Q69" s="32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64</v>
      </c>
    </row>
    <row r="70" spans="1:52" ht="27" customHeight="1" x14ac:dyDescent="0.25">
      <c r="A70" s="64" t="s">
        <v>147</v>
      </c>
      <c r="B70" s="64" t="s">
        <v>148</v>
      </c>
      <c r="C70" s="37">
        <v>4301011443</v>
      </c>
      <c r="D70" s="325">
        <v>4680115881303</v>
      </c>
      <c r="E70" s="325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131</v>
      </c>
      <c r="L70" s="38">
        <v>50</v>
      </c>
      <c r="M70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7"/>
      <c r="O70" s="327"/>
      <c r="P70" s="327"/>
      <c r="Q70" s="32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64</v>
      </c>
    </row>
    <row r="71" spans="1:52" ht="27" customHeight="1" x14ac:dyDescent="0.25">
      <c r="A71" s="64" t="s">
        <v>149</v>
      </c>
      <c r="B71" s="64" t="s">
        <v>150</v>
      </c>
      <c r="C71" s="37">
        <v>4301011417</v>
      </c>
      <c r="D71" s="325">
        <v>4680115880269</v>
      </c>
      <c r="E71" s="325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138</v>
      </c>
      <c r="L71" s="38">
        <v>50</v>
      </c>
      <c r="M71" s="5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27"/>
      <c r="O71" s="327"/>
      <c r="P71" s="327"/>
      <c r="Q71" s="32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64</v>
      </c>
    </row>
    <row r="72" spans="1:52" ht="16.5" customHeight="1" x14ac:dyDescent="0.25">
      <c r="A72" s="64" t="s">
        <v>151</v>
      </c>
      <c r="B72" s="64" t="s">
        <v>152</v>
      </c>
      <c r="C72" s="37">
        <v>4301011415</v>
      </c>
      <c r="D72" s="325">
        <v>4680115880429</v>
      </c>
      <c r="E72" s="325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138</v>
      </c>
      <c r="L72" s="38">
        <v>50</v>
      </c>
      <c r="M72" s="5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27"/>
      <c r="O72" s="327"/>
      <c r="P72" s="327"/>
      <c r="Q72" s="32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64</v>
      </c>
    </row>
    <row r="73" spans="1:52" ht="16.5" customHeight="1" x14ac:dyDescent="0.25">
      <c r="A73" s="64" t="s">
        <v>153</v>
      </c>
      <c r="B73" s="64" t="s">
        <v>154</v>
      </c>
      <c r="C73" s="37">
        <v>4301011462</v>
      </c>
      <c r="D73" s="325">
        <v>4680115881457</v>
      </c>
      <c r="E73" s="325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138</v>
      </c>
      <c r="L73" s="38">
        <v>50</v>
      </c>
      <c r="M73" s="5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27"/>
      <c r="O73" s="327"/>
      <c r="P73" s="327"/>
      <c r="Q73" s="32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64</v>
      </c>
    </row>
    <row r="74" spans="1:52" x14ac:dyDescent="0.2">
      <c r="A74" s="318"/>
      <c r="B74" s="318"/>
      <c r="C74" s="318"/>
      <c r="D74" s="318"/>
      <c r="E74" s="318"/>
      <c r="F74" s="318"/>
      <c r="G74" s="318"/>
      <c r="H74" s="318"/>
      <c r="I74" s="318"/>
      <c r="J74" s="318"/>
      <c r="K74" s="318"/>
      <c r="L74" s="323"/>
      <c r="M74" s="320" t="s">
        <v>43</v>
      </c>
      <c r="N74" s="321"/>
      <c r="O74" s="321"/>
      <c r="P74" s="321"/>
      <c r="Q74" s="321"/>
      <c r="R74" s="321"/>
      <c r="S74" s="322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31.25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32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0.24096000000000001</v>
      </c>
      <c r="X74" s="68"/>
      <c r="Y74" s="68"/>
    </row>
    <row r="75" spans="1:52" x14ac:dyDescent="0.2">
      <c r="A75" s="318"/>
      <c r="B75" s="318"/>
      <c r="C75" s="318"/>
      <c r="D75" s="318"/>
      <c r="E75" s="318"/>
      <c r="F75" s="318"/>
      <c r="G75" s="318"/>
      <c r="H75" s="318"/>
      <c r="I75" s="318"/>
      <c r="J75" s="318"/>
      <c r="K75" s="318"/>
      <c r="L75" s="323"/>
      <c r="M75" s="320" t="s">
        <v>43</v>
      </c>
      <c r="N75" s="321"/>
      <c r="O75" s="321"/>
      <c r="P75" s="321"/>
      <c r="Q75" s="321"/>
      <c r="R75" s="321"/>
      <c r="S75" s="322"/>
      <c r="T75" s="43" t="s">
        <v>0</v>
      </c>
      <c r="U75" s="44">
        <f>IFERROR(SUM(U59:U73),"0")</f>
        <v>100</v>
      </c>
      <c r="V75" s="44">
        <f>IFERROR(SUM(V59:V73),"0")</f>
        <v>102.4</v>
      </c>
      <c r="W75" s="43"/>
      <c r="X75" s="68"/>
      <c r="Y75" s="68"/>
    </row>
    <row r="76" spans="1:52" ht="14.25" customHeight="1" x14ac:dyDescent="0.25">
      <c r="A76" s="324" t="s">
        <v>105</v>
      </c>
      <c r="B76" s="324"/>
      <c r="C76" s="324"/>
      <c r="D76" s="324"/>
      <c r="E76" s="324"/>
      <c r="F76" s="324"/>
      <c r="G76" s="324"/>
      <c r="H76" s="324"/>
      <c r="I76" s="324"/>
      <c r="J76" s="324"/>
      <c r="K76" s="324"/>
      <c r="L76" s="324"/>
      <c r="M76" s="324"/>
      <c r="N76" s="324"/>
      <c r="O76" s="324"/>
      <c r="P76" s="324"/>
      <c r="Q76" s="324"/>
      <c r="R76" s="324"/>
      <c r="S76" s="324"/>
      <c r="T76" s="324"/>
      <c r="U76" s="324"/>
      <c r="V76" s="324"/>
      <c r="W76" s="324"/>
      <c r="X76" s="67"/>
      <c r="Y76" s="67"/>
    </row>
    <row r="77" spans="1:52" ht="27" customHeight="1" x14ac:dyDescent="0.25">
      <c r="A77" s="64" t="s">
        <v>155</v>
      </c>
      <c r="B77" s="64" t="s">
        <v>156</v>
      </c>
      <c r="C77" s="37">
        <v>4301020189</v>
      </c>
      <c r="D77" s="325">
        <v>4607091384789</v>
      </c>
      <c r="E77" s="325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108</v>
      </c>
      <c r="L77" s="38">
        <v>45</v>
      </c>
      <c r="M77" s="538" t="s">
        <v>157</v>
      </c>
      <c r="N77" s="327"/>
      <c r="O77" s="327"/>
      <c r="P77" s="327"/>
      <c r="Q77" s="32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64</v>
      </c>
    </row>
    <row r="78" spans="1:52" ht="16.5" customHeight="1" x14ac:dyDescent="0.25">
      <c r="A78" s="64" t="s">
        <v>158</v>
      </c>
      <c r="B78" s="64" t="s">
        <v>159</v>
      </c>
      <c r="C78" s="37">
        <v>4301020235</v>
      </c>
      <c r="D78" s="325">
        <v>4680115881488</v>
      </c>
      <c r="E78" s="325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108</v>
      </c>
      <c r="L78" s="38">
        <v>50</v>
      </c>
      <c r="M78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27"/>
      <c r="O78" s="327"/>
      <c r="P78" s="327"/>
      <c r="Q78" s="32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64</v>
      </c>
    </row>
    <row r="79" spans="1:52" ht="27" customHeight="1" x14ac:dyDescent="0.25">
      <c r="A79" s="64" t="s">
        <v>160</v>
      </c>
      <c r="B79" s="64" t="s">
        <v>161</v>
      </c>
      <c r="C79" s="37">
        <v>4301020183</v>
      </c>
      <c r="D79" s="325">
        <v>4607091384765</v>
      </c>
      <c r="E79" s="325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108</v>
      </c>
      <c r="L79" s="38">
        <v>45</v>
      </c>
      <c r="M79" s="533" t="s">
        <v>162</v>
      </c>
      <c r="N79" s="327"/>
      <c r="O79" s="327"/>
      <c r="P79" s="327"/>
      <c r="Q79" s="32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IFERROR(IF(V79=0,"",ROUNDUP(V79/H79,0)*0.00753),"")</f>
        <v/>
      </c>
      <c r="X79" s="69" t="s">
        <v>48</v>
      </c>
      <c r="Y79" s="70" t="s">
        <v>48</v>
      </c>
      <c r="AC79" s="71"/>
      <c r="AZ79" s="105" t="s">
        <v>64</v>
      </c>
    </row>
    <row r="80" spans="1:52" ht="27" customHeight="1" x14ac:dyDescent="0.25">
      <c r="A80" s="64" t="s">
        <v>163</v>
      </c>
      <c r="B80" s="64" t="s">
        <v>164</v>
      </c>
      <c r="C80" s="37">
        <v>4301020258</v>
      </c>
      <c r="D80" s="325">
        <v>4680115882775</v>
      </c>
      <c r="E80" s="325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138</v>
      </c>
      <c r="L80" s="38">
        <v>50</v>
      </c>
      <c r="M80" s="534" t="s">
        <v>165</v>
      </c>
      <c r="N80" s="327"/>
      <c r="O80" s="327"/>
      <c r="P80" s="327"/>
      <c r="Q80" s="328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64</v>
      </c>
    </row>
    <row r="81" spans="1:52" ht="27" customHeight="1" x14ac:dyDescent="0.25">
      <c r="A81" s="64" t="s">
        <v>166</v>
      </c>
      <c r="B81" s="64" t="s">
        <v>167</v>
      </c>
      <c r="C81" s="37">
        <v>4301020217</v>
      </c>
      <c r="D81" s="325">
        <v>4680115880658</v>
      </c>
      <c r="E81" s="325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108</v>
      </c>
      <c r="L81" s="38">
        <v>50</v>
      </c>
      <c r="M81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27"/>
      <c r="O81" s="327"/>
      <c r="P81" s="327"/>
      <c r="Q81" s="328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64</v>
      </c>
    </row>
    <row r="82" spans="1:52" ht="27" customHeight="1" x14ac:dyDescent="0.25">
      <c r="A82" s="64" t="s">
        <v>168</v>
      </c>
      <c r="B82" s="64" t="s">
        <v>169</v>
      </c>
      <c r="C82" s="37">
        <v>4301020223</v>
      </c>
      <c r="D82" s="325">
        <v>4607091381962</v>
      </c>
      <c r="E82" s="325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108</v>
      </c>
      <c r="L82" s="38">
        <v>50</v>
      </c>
      <c r="M82" s="53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27"/>
      <c r="O82" s="327"/>
      <c r="P82" s="327"/>
      <c r="Q82" s="32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64</v>
      </c>
    </row>
    <row r="83" spans="1:52" x14ac:dyDescent="0.2">
      <c r="A83" s="318"/>
      <c r="B83" s="318"/>
      <c r="C83" s="318"/>
      <c r="D83" s="318"/>
      <c r="E83" s="318"/>
      <c r="F83" s="318"/>
      <c r="G83" s="318"/>
      <c r="H83" s="318"/>
      <c r="I83" s="318"/>
      <c r="J83" s="318"/>
      <c r="K83" s="318"/>
      <c r="L83" s="323"/>
      <c r="M83" s="320" t="s">
        <v>43</v>
      </c>
      <c r="N83" s="321"/>
      <c r="O83" s="321"/>
      <c r="P83" s="321"/>
      <c r="Q83" s="321"/>
      <c r="R83" s="321"/>
      <c r="S83" s="322"/>
      <c r="T83" s="43" t="s">
        <v>42</v>
      </c>
      <c r="U83" s="44">
        <f>IFERROR(U77/H77,"0")+IFERROR(U78/H78,"0")+IFERROR(U79/H79,"0")+IFERROR(U80/H80,"0")+IFERROR(U81/H81,"0")+IFERROR(U82/H82,"0")</f>
        <v>0</v>
      </c>
      <c r="V83" s="44">
        <f>IFERROR(V77/H77,"0")+IFERROR(V78/H78,"0")+IFERROR(V79/H79,"0")+IFERROR(V80/H80,"0")+IFERROR(V81/H81,"0")+IFERROR(V82/H82,"0")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318"/>
      <c r="B84" s="318"/>
      <c r="C84" s="318"/>
      <c r="D84" s="318"/>
      <c r="E84" s="318"/>
      <c r="F84" s="318"/>
      <c r="G84" s="318"/>
      <c r="H84" s="318"/>
      <c r="I84" s="318"/>
      <c r="J84" s="318"/>
      <c r="K84" s="318"/>
      <c r="L84" s="323"/>
      <c r="M84" s="320" t="s">
        <v>43</v>
      </c>
      <c r="N84" s="321"/>
      <c r="O84" s="321"/>
      <c r="P84" s="321"/>
      <c r="Q84" s="321"/>
      <c r="R84" s="321"/>
      <c r="S84" s="322"/>
      <c r="T84" s="43" t="s">
        <v>0</v>
      </c>
      <c r="U84" s="44">
        <f>IFERROR(SUM(U77:U82),"0")</f>
        <v>0</v>
      </c>
      <c r="V84" s="44">
        <f>IFERROR(SUM(V77:V82),"0")</f>
        <v>0</v>
      </c>
      <c r="W84" s="43"/>
      <c r="X84" s="68"/>
      <c r="Y84" s="68"/>
    </row>
    <row r="85" spans="1:52" ht="14.25" customHeight="1" x14ac:dyDescent="0.25">
      <c r="A85" s="324" t="s">
        <v>74</v>
      </c>
      <c r="B85" s="324"/>
      <c r="C85" s="324"/>
      <c r="D85" s="324"/>
      <c r="E85" s="324"/>
      <c r="F85" s="324"/>
      <c r="G85" s="324"/>
      <c r="H85" s="324"/>
      <c r="I85" s="324"/>
      <c r="J85" s="324"/>
      <c r="K85" s="324"/>
      <c r="L85" s="324"/>
      <c r="M85" s="324"/>
      <c r="N85" s="324"/>
      <c r="O85" s="324"/>
      <c r="P85" s="324"/>
      <c r="Q85" s="324"/>
      <c r="R85" s="324"/>
      <c r="S85" s="324"/>
      <c r="T85" s="324"/>
      <c r="U85" s="324"/>
      <c r="V85" s="324"/>
      <c r="W85" s="324"/>
      <c r="X85" s="67"/>
      <c r="Y85" s="67"/>
    </row>
    <row r="86" spans="1:52" ht="16.5" customHeight="1" x14ac:dyDescent="0.25">
      <c r="A86" s="64" t="s">
        <v>170</v>
      </c>
      <c r="B86" s="64" t="s">
        <v>171</v>
      </c>
      <c r="C86" s="37">
        <v>4301030895</v>
      </c>
      <c r="D86" s="325">
        <v>4607091387667</v>
      </c>
      <c r="E86" s="325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108</v>
      </c>
      <c r="L86" s="38">
        <v>40</v>
      </c>
      <c r="M86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27"/>
      <c r="O86" s="327"/>
      <c r="P86" s="327"/>
      <c r="Q86" s="32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64</v>
      </c>
    </row>
    <row r="87" spans="1:52" ht="27" customHeight="1" x14ac:dyDescent="0.25">
      <c r="A87" s="64" t="s">
        <v>172</v>
      </c>
      <c r="B87" s="64" t="s">
        <v>173</v>
      </c>
      <c r="C87" s="37">
        <v>4301030961</v>
      </c>
      <c r="D87" s="325">
        <v>4607091387636</v>
      </c>
      <c r="E87" s="325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77</v>
      </c>
      <c r="L87" s="38">
        <v>40</v>
      </c>
      <c r="M87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27"/>
      <c r="O87" s="327"/>
      <c r="P87" s="327"/>
      <c r="Q87" s="32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64</v>
      </c>
    </row>
    <row r="88" spans="1:52" ht="27" customHeight="1" x14ac:dyDescent="0.25">
      <c r="A88" s="64" t="s">
        <v>174</v>
      </c>
      <c r="B88" s="64" t="s">
        <v>175</v>
      </c>
      <c r="C88" s="37">
        <v>4301031078</v>
      </c>
      <c r="D88" s="325">
        <v>4607091384727</v>
      </c>
      <c r="E88" s="325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77</v>
      </c>
      <c r="L88" s="38">
        <v>45</v>
      </c>
      <c r="M88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27"/>
      <c r="O88" s="327"/>
      <c r="P88" s="327"/>
      <c r="Q88" s="32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64</v>
      </c>
    </row>
    <row r="89" spans="1:52" ht="27" customHeight="1" x14ac:dyDescent="0.25">
      <c r="A89" s="64" t="s">
        <v>176</v>
      </c>
      <c r="B89" s="64" t="s">
        <v>177</v>
      </c>
      <c r="C89" s="37">
        <v>4301031080</v>
      </c>
      <c r="D89" s="325">
        <v>4607091386745</v>
      </c>
      <c r="E89" s="325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77</v>
      </c>
      <c r="L89" s="38">
        <v>45</v>
      </c>
      <c r="M89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27"/>
      <c r="O89" s="327"/>
      <c r="P89" s="327"/>
      <c r="Q89" s="328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64</v>
      </c>
    </row>
    <row r="90" spans="1:52" ht="16.5" customHeight="1" x14ac:dyDescent="0.25">
      <c r="A90" s="64" t="s">
        <v>178</v>
      </c>
      <c r="B90" s="64" t="s">
        <v>179</v>
      </c>
      <c r="C90" s="37">
        <v>4301030963</v>
      </c>
      <c r="D90" s="325">
        <v>4607091382426</v>
      </c>
      <c r="E90" s="325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77</v>
      </c>
      <c r="L90" s="38">
        <v>40</v>
      </c>
      <c r="M90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27"/>
      <c r="O90" s="327"/>
      <c r="P90" s="327"/>
      <c r="Q90" s="328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64</v>
      </c>
    </row>
    <row r="91" spans="1:52" ht="27" customHeight="1" x14ac:dyDescent="0.25">
      <c r="A91" s="64" t="s">
        <v>180</v>
      </c>
      <c r="B91" s="64" t="s">
        <v>181</v>
      </c>
      <c r="C91" s="37">
        <v>4301030962</v>
      </c>
      <c r="D91" s="325">
        <v>4607091386547</v>
      </c>
      <c r="E91" s="325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77</v>
      </c>
      <c r="L91" s="38">
        <v>40</v>
      </c>
      <c r="M91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27"/>
      <c r="O91" s="327"/>
      <c r="P91" s="327"/>
      <c r="Q91" s="328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64</v>
      </c>
    </row>
    <row r="92" spans="1:52" ht="27" customHeight="1" x14ac:dyDescent="0.25">
      <c r="A92" s="64" t="s">
        <v>182</v>
      </c>
      <c r="B92" s="64" t="s">
        <v>183</v>
      </c>
      <c r="C92" s="37">
        <v>4301031077</v>
      </c>
      <c r="D92" s="325">
        <v>4607091384703</v>
      </c>
      <c r="E92" s="325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77</v>
      </c>
      <c r="L92" s="38">
        <v>45</v>
      </c>
      <c r="M92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27"/>
      <c r="O92" s="327"/>
      <c r="P92" s="327"/>
      <c r="Q92" s="32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64</v>
      </c>
    </row>
    <row r="93" spans="1:52" ht="27" customHeight="1" x14ac:dyDescent="0.25">
      <c r="A93" s="64" t="s">
        <v>184</v>
      </c>
      <c r="B93" s="64" t="s">
        <v>185</v>
      </c>
      <c r="C93" s="37">
        <v>4301031079</v>
      </c>
      <c r="D93" s="325">
        <v>4607091384734</v>
      </c>
      <c r="E93" s="325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77</v>
      </c>
      <c r="L93" s="38">
        <v>45</v>
      </c>
      <c r="M93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27"/>
      <c r="O93" s="327"/>
      <c r="P93" s="327"/>
      <c r="Q93" s="32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64</v>
      </c>
    </row>
    <row r="94" spans="1:52" ht="27" customHeight="1" x14ac:dyDescent="0.25">
      <c r="A94" s="64" t="s">
        <v>186</v>
      </c>
      <c r="B94" s="64" t="s">
        <v>187</v>
      </c>
      <c r="C94" s="37">
        <v>4301030964</v>
      </c>
      <c r="D94" s="325">
        <v>4607091382464</v>
      </c>
      <c r="E94" s="325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77</v>
      </c>
      <c r="L94" s="38">
        <v>40</v>
      </c>
      <c r="M94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27"/>
      <c r="O94" s="327"/>
      <c r="P94" s="327"/>
      <c r="Q94" s="32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64</v>
      </c>
    </row>
    <row r="95" spans="1:52" x14ac:dyDescent="0.2">
      <c r="A95" s="318"/>
      <c r="B95" s="318"/>
      <c r="C95" s="318"/>
      <c r="D95" s="318"/>
      <c r="E95" s="318"/>
      <c r="F95" s="318"/>
      <c r="G95" s="318"/>
      <c r="H95" s="318"/>
      <c r="I95" s="318"/>
      <c r="J95" s="318"/>
      <c r="K95" s="318"/>
      <c r="L95" s="323"/>
      <c r="M95" s="320" t="s">
        <v>43</v>
      </c>
      <c r="N95" s="321"/>
      <c r="O95" s="321"/>
      <c r="P95" s="321"/>
      <c r="Q95" s="321"/>
      <c r="R95" s="321"/>
      <c r="S95" s="322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0</v>
      </c>
      <c r="V95" s="44">
        <f>IFERROR(V86/H86,"0")+IFERROR(V87/H87,"0")+IFERROR(V88/H88,"0")+IFERROR(V89/H89,"0")+IFERROR(V90/H90,"0")+IFERROR(V91/H91,"0")+IFERROR(V92/H92,"0")+IFERROR(V93/H93,"0")+IFERROR(V94/H94,"0")</f>
        <v>0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68"/>
      <c r="Y95" s="68"/>
    </row>
    <row r="96" spans="1:52" x14ac:dyDescent="0.2">
      <c r="A96" s="318"/>
      <c r="B96" s="318"/>
      <c r="C96" s="318"/>
      <c r="D96" s="318"/>
      <c r="E96" s="318"/>
      <c r="F96" s="318"/>
      <c r="G96" s="318"/>
      <c r="H96" s="318"/>
      <c r="I96" s="318"/>
      <c r="J96" s="318"/>
      <c r="K96" s="318"/>
      <c r="L96" s="323"/>
      <c r="M96" s="320" t="s">
        <v>43</v>
      </c>
      <c r="N96" s="321"/>
      <c r="O96" s="321"/>
      <c r="P96" s="321"/>
      <c r="Q96" s="321"/>
      <c r="R96" s="321"/>
      <c r="S96" s="322"/>
      <c r="T96" s="43" t="s">
        <v>0</v>
      </c>
      <c r="U96" s="44">
        <f>IFERROR(SUM(U86:U94),"0")</f>
        <v>0</v>
      </c>
      <c r="V96" s="44">
        <f>IFERROR(SUM(V86:V94),"0")</f>
        <v>0</v>
      </c>
      <c r="W96" s="43"/>
      <c r="X96" s="68"/>
      <c r="Y96" s="68"/>
    </row>
    <row r="97" spans="1:52" ht="14.25" customHeight="1" x14ac:dyDescent="0.25">
      <c r="A97" s="324" t="s">
        <v>78</v>
      </c>
      <c r="B97" s="324"/>
      <c r="C97" s="324"/>
      <c r="D97" s="324"/>
      <c r="E97" s="324"/>
      <c r="F97" s="324"/>
      <c r="G97" s="324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24"/>
      <c r="S97" s="324"/>
      <c r="T97" s="324"/>
      <c r="U97" s="324"/>
      <c r="V97" s="324"/>
      <c r="W97" s="324"/>
      <c r="X97" s="67"/>
      <c r="Y97" s="67"/>
    </row>
    <row r="98" spans="1:52" ht="16.5" customHeight="1" x14ac:dyDescent="0.25">
      <c r="A98" s="64" t="s">
        <v>188</v>
      </c>
      <c r="B98" s="64" t="s">
        <v>189</v>
      </c>
      <c r="C98" s="37">
        <v>4301051476</v>
      </c>
      <c r="D98" s="325">
        <v>4680115882584</v>
      </c>
      <c r="E98" s="325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95</v>
      </c>
      <c r="L98" s="38">
        <v>60</v>
      </c>
      <c r="M98" s="521" t="s">
        <v>190</v>
      </c>
      <c r="N98" s="327"/>
      <c r="O98" s="327"/>
      <c r="P98" s="327"/>
      <c r="Q98" s="328"/>
      <c r="R98" s="40" t="s">
        <v>48</v>
      </c>
      <c r="S98" s="40" t="s">
        <v>48</v>
      </c>
      <c r="T98" s="41" t="s">
        <v>0</v>
      </c>
      <c r="U98" s="59">
        <v>70</v>
      </c>
      <c r="V98" s="56">
        <f t="shared" ref="V98:V107" si="6">IFERROR(IF(U98="",0,CEILING((U98/$H98),1)*$H98),"")</f>
        <v>71.28</v>
      </c>
      <c r="W98" s="42">
        <f>IFERROR(IF(V98=0,"",ROUNDUP(V98/H98,0)*0.00753),"")</f>
        <v>0.20331000000000002</v>
      </c>
      <c r="X98" s="69" t="s">
        <v>48</v>
      </c>
      <c r="Y98" s="70" t="s">
        <v>123</v>
      </c>
      <c r="AC98" s="71"/>
      <c r="AZ98" s="118" t="s">
        <v>64</v>
      </c>
    </row>
    <row r="99" spans="1:52" ht="27" customHeight="1" x14ac:dyDescent="0.25">
      <c r="A99" s="64" t="s">
        <v>191</v>
      </c>
      <c r="B99" s="64" t="s">
        <v>192</v>
      </c>
      <c r="C99" s="37">
        <v>4301051437</v>
      </c>
      <c r="D99" s="325">
        <v>4607091386967</v>
      </c>
      <c r="E99" s="325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138</v>
      </c>
      <c r="L99" s="38">
        <v>45</v>
      </c>
      <c r="M99" s="522" t="s">
        <v>193</v>
      </c>
      <c r="N99" s="327"/>
      <c r="O99" s="327"/>
      <c r="P99" s="327"/>
      <c r="Q99" s="32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64</v>
      </c>
    </row>
    <row r="100" spans="1:52" ht="27" customHeight="1" x14ac:dyDescent="0.25">
      <c r="A100" s="64" t="s">
        <v>191</v>
      </c>
      <c r="B100" s="64" t="s">
        <v>194</v>
      </c>
      <c r="C100" s="37">
        <v>4301051543</v>
      </c>
      <c r="D100" s="325">
        <v>4607091386967</v>
      </c>
      <c r="E100" s="325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77</v>
      </c>
      <c r="L100" s="38">
        <v>45</v>
      </c>
      <c r="M100" s="523" t="s">
        <v>195</v>
      </c>
      <c r="N100" s="327"/>
      <c r="O100" s="327"/>
      <c r="P100" s="327"/>
      <c r="Q100" s="32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64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25">
        <v>4607091385304</v>
      </c>
      <c r="E101" s="32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77</v>
      </c>
      <c r="L101" s="38">
        <v>40</v>
      </c>
      <c r="M101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7"/>
      <c r="O101" s="327"/>
      <c r="P101" s="327"/>
      <c r="Q101" s="328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64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25">
        <v>4607091386264</v>
      </c>
      <c r="E102" s="325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77</v>
      </c>
      <c r="L102" s="38">
        <v>31</v>
      </c>
      <c r="M102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7"/>
      <c r="O102" s="327"/>
      <c r="P102" s="327"/>
      <c r="Q102" s="328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64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25">
        <v>4607091385731</v>
      </c>
      <c r="E103" s="325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138</v>
      </c>
      <c r="L103" s="38">
        <v>45</v>
      </c>
      <c r="M103" s="518" t="s">
        <v>202</v>
      </c>
      <c r="N103" s="327"/>
      <c r="O103" s="327"/>
      <c r="P103" s="327"/>
      <c r="Q103" s="328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64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25">
        <v>4680115880214</v>
      </c>
      <c r="E104" s="325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138</v>
      </c>
      <c r="L104" s="38">
        <v>45</v>
      </c>
      <c r="M104" s="519" t="s">
        <v>205</v>
      </c>
      <c r="N104" s="327"/>
      <c r="O104" s="327"/>
      <c r="P104" s="327"/>
      <c r="Q104" s="32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64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25">
        <v>4680115880894</v>
      </c>
      <c r="E105" s="325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138</v>
      </c>
      <c r="L105" s="38">
        <v>45</v>
      </c>
      <c r="M105" s="520" t="s">
        <v>208</v>
      </c>
      <c r="N105" s="327"/>
      <c r="O105" s="327"/>
      <c r="P105" s="327"/>
      <c r="Q105" s="32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64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25">
        <v>4607091385427</v>
      </c>
      <c r="E106" s="325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77</v>
      </c>
      <c r="L106" s="38">
        <v>40</v>
      </c>
      <c r="M106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7"/>
      <c r="O106" s="327"/>
      <c r="P106" s="327"/>
      <c r="Q106" s="32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64</v>
      </c>
    </row>
    <row r="107" spans="1:52" ht="16.5" customHeight="1" x14ac:dyDescent="0.25">
      <c r="A107" s="64" t="s">
        <v>211</v>
      </c>
      <c r="B107" s="64" t="s">
        <v>212</v>
      </c>
      <c r="C107" s="37">
        <v>4301051480</v>
      </c>
      <c r="D107" s="325">
        <v>4680115882645</v>
      </c>
      <c r="E107" s="325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77</v>
      </c>
      <c r="L107" s="38">
        <v>40</v>
      </c>
      <c r="M107" s="514" t="s">
        <v>213</v>
      </c>
      <c r="N107" s="327"/>
      <c r="O107" s="327"/>
      <c r="P107" s="327"/>
      <c r="Q107" s="32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64</v>
      </c>
    </row>
    <row r="108" spans="1:52" x14ac:dyDescent="0.2">
      <c r="A108" s="318"/>
      <c r="B108" s="318"/>
      <c r="C108" s="318"/>
      <c r="D108" s="318"/>
      <c r="E108" s="318"/>
      <c r="F108" s="318"/>
      <c r="G108" s="318"/>
      <c r="H108" s="318"/>
      <c r="I108" s="318"/>
      <c r="J108" s="318"/>
      <c r="K108" s="318"/>
      <c r="L108" s="323"/>
      <c r="M108" s="320" t="s">
        <v>43</v>
      </c>
      <c r="N108" s="321"/>
      <c r="O108" s="321"/>
      <c r="P108" s="321"/>
      <c r="Q108" s="321"/>
      <c r="R108" s="321"/>
      <c r="S108" s="322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26.515151515151516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27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0.20331000000000002</v>
      </c>
      <c r="X108" s="68"/>
      <c r="Y108" s="68"/>
    </row>
    <row r="109" spans="1:52" x14ac:dyDescent="0.2">
      <c r="A109" s="318"/>
      <c r="B109" s="318"/>
      <c r="C109" s="318"/>
      <c r="D109" s="318"/>
      <c r="E109" s="318"/>
      <c r="F109" s="318"/>
      <c r="G109" s="318"/>
      <c r="H109" s="318"/>
      <c r="I109" s="318"/>
      <c r="J109" s="318"/>
      <c r="K109" s="318"/>
      <c r="L109" s="323"/>
      <c r="M109" s="320" t="s">
        <v>43</v>
      </c>
      <c r="N109" s="321"/>
      <c r="O109" s="321"/>
      <c r="P109" s="321"/>
      <c r="Q109" s="321"/>
      <c r="R109" s="321"/>
      <c r="S109" s="322"/>
      <c r="T109" s="43" t="s">
        <v>0</v>
      </c>
      <c r="U109" s="44">
        <f>IFERROR(SUM(U98:U107),"0")</f>
        <v>70</v>
      </c>
      <c r="V109" s="44">
        <f>IFERROR(SUM(V98:V107),"0")</f>
        <v>71.28</v>
      </c>
      <c r="W109" s="43"/>
      <c r="X109" s="68"/>
      <c r="Y109" s="68"/>
    </row>
    <row r="110" spans="1:52" ht="14.25" customHeight="1" x14ac:dyDescent="0.25">
      <c r="A110" s="324" t="s">
        <v>214</v>
      </c>
      <c r="B110" s="324"/>
      <c r="C110" s="324"/>
      <c r="D110" s="324"/>
      <c r="E110" s="324"/>
      <c r="F110" s="324"/>
      <c r="G110" s="324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324"/>
      <c r="W110" s="324"/>
      <c r="X110" s="67"/>
      <c r="Y110" s="67"/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25">
        <v>4607091383065</v>
      </c>
      <c r="E111" s="325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77</v>
      </c>
      <c r="L111" s="38">
        <v>30</v>
      </c>
      <c r="M111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7"/>
      <c r="O111" s="327"/>
      <c r="P111" s="327"/>
      <c r="Q111" s="328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64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25">
        <v>4680115881532</v>
      </c>
      <c r="E112" s="325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138</v>
      </c>
      <c r="L112" s="38">
        <v>30</v>
      </c>
      <c r="M112" s="5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7"/>
      <c r="O112" s="327"/>
      <c r="P112" s="327"/>
      <c r="Q112" s="328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64</v>
      </c>
    </row>
    <row r="113" spans="1:52" ht="27" customHeight="1" x14ac:dyDescent="0.25">
      <c r="A113" s="64" t="s">
        <v>219</v>
      </c>
      <c r="B113" s="64" t="s">
        <v>220</v>
      </c>
      <c r="C113" s="37">
        <v>4301060356</v>
      </c>
      <c r="D113" s="325">
        <v>4680115882652</v>
      </c>
      <c r="E113" s="325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77</v>
      </c>
      <c r="L113" s="38">
        <v>40</v>
      </c>
      <c r="M113" s="510" t="s">
        <v>221</v>
      </c>
      <c r="N113" s="327"/>
      <c r="O113" s="327"/>
      <c r="P113" s="327"/>
      <c r="Q113" s="32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64</v>
      </c>
    </row>
    <row r="114" spans="1:52" ht="16.5" customHeight="1" x14ac:dyDescent="0.25">
      <c r="A114" s="64" t="s">
        <v>222</v>
      </c>
      <c r="B114" s="64" t="s">
        <v>223</v>
      </c>
      <c r="C114" s="37">
        <v>4301060309</v>
      </c>
      <c r="D114" s="325">
        <v>4680115880238</v>
      </c>
      <c r="E114" s="325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77</v>
      </c>
      <c r="L114" s="38">
        <v>40</v>
      </c>
      <c r="M114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27"/>
      <c r="O114" s="327"/>
      <c r="P114" s="327"/>
      <c r="Q114" s="32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64</v>
      </c>
    </row>
    <row r="115" spans="1:52" ht="27" customHeight="1" x14ac:dyDescent="0.25">
      <c r="A115" s="64" t="s">
        <v>224</v>
      </c>
      <c r="B115" s="64" t="s">
        <v>225</v>
      </c>
      <c r="C115" s="37">
        <v>4301060351</v>
      </c>
      <c r="D115" s="325">
        <v>4680115881464</v>
      </c>
      <c r="E115" s="325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138</v>
      </c>
      <c r="L115" s="38">
        <v>30</v>
      </c>
      <c r="M115" s="512" t="s">
        <v>226</v>
      </c>
      <c r="N115" s="327"/>
      <c r="O115" s="327"/>
      <c r="P115" s="327"/>
      <c r="Q115" s="32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64</v>
      </c>
    </row>
    <row r="116" spans="1:52" x14ac:dyDescent="0.2">
      <c r="A116" s="318"/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23"/>
      <c r="M116" s="320" t="s">
        <v>43</v>
      </c>
      <c r="N116" s="321"/>
      <c r="O116" s="321"/>
      <c r="P116" s="321"/>
      <c r="Q116" s="321"/>
      <c r="R116" s="321"/>
      <c r="S116" s="322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18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23"/>
      <c r="M117" s="320" t="s">
        <v>43</v>
      </c>
      <c r="N117" s="321"/>
      <c r="O117" s="321"/>
      <c r="P117" s="321"/>
      <c r="Q117" s="321"/>
      <c r="R117" s="321"/>
      <c r="S117" s="322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30" t="s">
        <v>227</v>
      </c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66"/>
      <c r="Y118" s="66"/>
    </row>
    <row r="119" spans="1:52" ht="14.25" customHeight="1" x14ac:dyDescent="0.25">
      <c r="A119" s="324" t="s">
        <v>78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67"/>
      <c r="Y119" s="67"/>
    </row>
    <row r="120" spans="1:52" ht="27" customHeight="1" x14ac:dyDescent="0.25">
      <c r="A120" s="64" t="s">
        <v>228</v>
      </c>
      <c r="B120" s="64" t="s">
        <v>229</v>
      </c>
      <c r="C120" s="37">
        <v>4301051360</v>
      </c>
      <c r="D120" s="325">
        <v>4607091385168</v>
      </c>
      <c r="E120" s="325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138</v>
      </c>
      <c r="L120" s="38">
        <v>45</v>
      </c>
      <c r="M120" s="5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27"/>
      <c r="O120" s="327"/>
      <c r="P120" s="327"/>
      <c r="Q120" s="328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IFERROR(IF(V120=0,"",ROUNDUP(V120/H120,0)*0.02175),"")</f>
        <v/>
      </c>
      <c r="X120" s="69" t="s">
        <v>48</v>
      </c>
      <c r="Y120" s="70" t="s">
        <v>48</v>
      </c>
      <c r="AC120" s="71"/>
      <c r="AZ120" s="133" t="s">
        <v>64</v>
      </c>
    </row>
    <row r="121" spans="1:52" ht="16.5" customHeight="1" x14ac:dyDescent="0.25">
      <c r="A121" s="64" t="s">
        <v>230</v>
      </c>
      <c r="B121" s="64" t="s">
        <v>231</v>
      </c>
      <c r="C121" s="37">
        <v>4301051362</v>
      </c>
      <c r="D121" s="325">
        <v>4607091383256</v>
      </c>
      <c r="E121" s="325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138</v>
      </c>
      <c r="L121" s="38">
        <v>45</v>
      </c>
      <c r="M121" s="50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27"/>
      <c r="O121" s="327"/>
      <c r="P121" s="327"/>
      <c r="Q121" s="328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64</v>
      </c>
    </row>
    <row r="122" spans="1:52" ht="16.5" customHeight="1" x14ac:dyDescent="0.25">
      <c r="A122" s="64" t="s">
        <v>232</v>
      </c>
      <c r="B122" s="64" t="s">
        <v>233</v>
      </c>
      <c r="C122" s="37">
        <v>4301051358</v>
      </c>
      <c r="D122" s="325">
        <v>4607091385748</v>
      </c>
      <c r="E122" s="325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138</v>
      </c>
      <c r="L122" s="38">
        <v>45</v>
      </c>
      <c r="M122" s="5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27"/>
      <c r="O122" s="327"/>
      <c r="P122" s="327"/>
      <c r="Q122" s="32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64</v>
      </c>
    </row>
    <row r="123" spans="1:52" ht="16.5" customHeight="1" x14ac:dyDescent="0.25">
      <c r="A123" s="64" t="s">
        <v>234</v>
      </c>
      <c r="B123" s="64" t="s">
        <v>235</v>
      </c>
      <c r="C123" s="37">
        <v>4301051364</v>
      </c>
      <c r="D123" s="325">
        <v>4607091384581</v>
      </c>
      <c r="E123" s="325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138</v>
      </c>
      <c r="L123" s="38">
        <v>45</v>
      </c>
      <c r="M123" s="50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27"/>
      <c r="O123" s="327"/>
      <c r="P123" s="327"/>
      <c r="Q123" s="32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64</v>
      </c>
    </row>
    <row r="124" spans="1:52" x14ac:dyDescent="0.2">
      <c r="A124" s="318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23"/>
      <c r="M124" s="320" t="s">
        <v>43</v>
      </c>
      <c r="N124" s="321"/>
      <c r="O124" s="321"/>
      <c r="P124" s="321"/>
      <c r="Q124" s="321"/>
      <c r="R124" s="321"/>
      <c r="S124" s="322"/>
      <c r="T124" s="43" t="s">
        <v>42</v>
      </c>
      <c r="U124" s="44">
        <f>IFERROR(U120/H120,"0")+IFERROR(U121/H121,"0")+IFERROR(U122/H122,"0")+IFERROR(U123/H123,"0")</f>
        <v>0</v>
      </c>
      <c r="V124" s="44">
        <f>IFERROR(V120/H120,"0")+IFERROR(V121/H121,"0")+IFERROR(V122/H122,"0")+IFERROR(V123/H123,"0")</f>
        <v>0</v>
      </c>
      <c r="W124" s="44">
        <f>IFERROR(IF(W120="",0,W120),"0")+IFERROR(IF(W121="",0,W121),"0")+IFERROR(IF(W122="",0,W122),"0")+IFERROR(IF(W123="",0,W123),"0")</f>
        <v>0</v>
      </c>
      <c r="X124" s="68"/>
      <c r="Y124" s="68"/>
    </row>
    <row r="125" spans="1:52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23"/>
      <c r="M125" s="320" t="s">
        <v>43</v>
      </c>
      <c r="N125" s="321"/>
      <c r="O125" s="321"/>
      <c r="P125" s="321"/>
      <c r="Q125" s="321"/>
      <c r="R125" s="321"/>
      <c r="S125" s="322"/>
      <c r="T125" s="43" t="s">
        <v>0</v>
      </c>
      <c r="U125" s="44">
        <f>IFERROR(SUM(U120:U123),"0")</f>
        <v>0</v>
      </c>
      <c r="V125" s="44">
        <f>IFERROR(SUM(V120:V123),"0")</f>
        <v>0</v>
      </c>
      <c r="W125" s="43"/>
      <c r="X125" s="68"/>
      <c r="Y125" s="68"/>
    </row>
    <row r="126" spans="1:52" ht="27.75" customHeight="1" x14ac:dyDescent="0.2">
      <c r="A126" s="336" t="s">
        <v>236</v>
      </c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55"/>
      <c r="Y126" s="55"/>
    </row>
    <row r="127" spans="1:52" ht="16.5" customHeight="1" x14ac:dyDescent="0.25">
      <c r="A127" s="330" t="s">
        <v>237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66"/>
      <c r="Y127" s="66"/>
    </row>
    <row r="128" spans="1:52" ht="14.25" customHeight="1" x14ac:dyDescent="0.25">
      <c r="A128" s="324" t="s">
        <v>112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67"/>
      <c r="Y128" s="67"/>
    </row>
    <row r="129" spans="1:52" ht="27" customHeight="1" x14ac:dyDescent="0.25">
      <c r="A129" s="64" t="s">
        <v>238</v>
      </c>
      <c r="B129" s="64" t="s">
        <v>239</v>
      </c>
      <c r="C129" s="37">
        <v>4301011223</v>
      </c>
      <c r="D129" s="325">
        <v>4607091383423</v>
      </c>
      <c r="E129" s="325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138</v>
      </c>
      <c r="L129" s="38">
        <v>35</v>
      </c>
      <c r="M129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27"/>
      <c r="O129" s="327"/>
      <c r="P129" s="327"/>
      <c r="Q129" s="328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64</v>
      </c>
    </row>
    <row r="130" spans="1:52" ht="27" customHeight="1" x14ac:dyDescent="0.25">
      <c r="A130" s="64" t="s">
        <v>240</v>
      </c>
      <c r="B130" s="64" t="s">
        <v>241</v>
      </c>
      <c r="C130" s="37">
        <v>4301011338</v>
      </c>
      <c r="D130" s="325">
        <v>4607091381405</v>
      </c>
      <c r="E130" s="325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77</v>
      </c>
      <c r="L130" s="38">
        <v>35</v>
      </c>
      <c r="M130" s="5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27"/>
      <c r="O130" s="327"/>
      <c r="P130" s="327"/>
      <c r="Q130" s="328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64</v>
      </c>
    </row>
    <row r="131" spans="1:52" ht="27" customHeight="1" x14ac:dyDescent="0.25">
      <c r="A131" s="64" t="s">
        <v>242</v>
      </c>
      <c r="B131" s="64" t="s">
        <v>243</v>
      </c>
      <c r="C131" s="37">
        <v>4301011333</v>
      </c>
      <c r="D131" s="325">
        <v>4607091386516</v>
      </c>
      <c r="E131" s="325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77</v>
      </c>
      <c r="L131" s="38">
        <v>30</v>
      </c>
      <c r="M131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27"/>
      <c r="O131" s="327"/>
      <c r="P131" s="327"/>
      <c r="Q131" s="32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64</v>
      </c>
    </row>
    <row r="132" spans="1:52" x14ac:dyDescent="0.2">
      <c r="A132" s="318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23"/>
      <c r="M132" s="320" t="s">
        <v>43</v>
      </c>
      <c r="N132" s="321"/>
      <c r="O132" s="321"/>
      <c r="P132" s="321"/>
      <c r="Q132" s="321"/>
      <c r="R132" s="321"/>
      <c r="S132" s="322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18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23"/>
      <c r="M133" s="320" t="s">
        <v>43</v>
      </c>
      <c r="N133" s="321"/>
      <c r="O133" s="321"/>
      <c r="P133" s="321"/>
      <c r="Q133" s="321"/>
      <c r="R133" s="321"/>
      <c r="S133" s="322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30" t="s">
        <v>244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66"/>
      <c r="Y134" s="66"/>
    </row>
    <row r="135" spans="1:52" ht="14.25" customHeight="1" x14ac:dyDescent="0.25">
      <c r="A135" s="324" t="s">
        <v>74</v>
      </c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67"/>
      <c r="Y135" s="67"/>
    </row>
    <row r="136" spans="1:52" ht="27" customHeight="1" x14ac:dyDescent="0.25">
      <c r="A136" s="64" t="s">
        <v>245</v>
      </c>
      <c r="B136" s="64" t="s">
        <v>246</v>
      </c>
      <c r="C136" s="37">
        <v>4301031191</v>
      </c>
      <c r="D136" s="325">
        <v>4680115880993</v>
      </c>
      <c r="E136" s="325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77</v>
      </c>
      <c r="L136" s="38">
        <v>40</v>
      </c>
      <c r="M136" s="5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27"/>
      <c r="O136" s="327"/>
      <c r="P136" s="327"/>
      <c r="Q136" s="328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64</v>
      </c>
    </row>
    <row r="137" spans="1:52" ht="27" customHeight="1" x14ac:dyDescent="0.25">
      <c r="A137" s="64" t="s">
        <v>247</v>
      </c>
      <c r="B137" s="64" t="s">
        <v>248</v>
      </c>
      <c r="C137" s="37">
        <v>4301031204</v>
      </c>
      <c r="D137" s="325">
        <v>4680115881761</v>
      </c>
      <c r="E137" s="325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77</v>
      </c>
      <c r="L137" s="38">
        <v>40</v>
      </c>
      <c r="M13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27"/>
      <c r="O137" s="327"/>
      <c r="P137" s="327"/>
      <c r="Q137" s="32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64</v>
      </c>
    </row>
    <row r="138" spans="1:52" ht="27" customHeight="1" x14ac:dyDescent="0.25">
      <c r="A138" s="64" t="s">
        <v>249</v>
      </c>
      <c r="B138" s="64" t="s">
        <v>250</v>
      </c>
      <c r="C138" s="37">
        <v>4301031201</v>
      </c>
      <c r="D138" s="325">
        <v>4680115881563</v>
      </c>
      <c r="E138" s="325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77</v>
      </c>
      <c r="L138" s="38">
        <v>40</v>
      </c>
      <c r="M13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27"/>
      <c r="O138" s="327"/>
      <c r="P138" s="327"/>
      <c r="Q138" s="32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64</v>
      </c>
    </row>
    <row r="139" spans="1:52" ht="27" customHeight="1" x14ac:dyDescent="0.25">
      <c r="A139" s="64" t="s">
        <v>251</v>
      </c>
      <c r="B139" s="64" t="s">
        <v>252</v>
      </c>
      <c r="C139" s="37">
        <v>4301031199</v>
      </c>
      <c r="D139" s="325">
        <v>4680115880986</v>
      </c>
      <c r="E139" s="325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77</v>
      </c>
      <c r="L139" s="38">
        <v>40</v>
      </c>
      <c r="M13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27"/>
      <c r="O139" s="327"/>
      <c r="P139" s="327"/>
      <c r="Q139" s="32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64</v>
      </c>
    </row>
    <row r="140" spans="1:52" ht="27" customHeight="1" x14ac:dyDescent="0.25">
      <c r="A140" s="64" t="s">
        <v>253</v>
      </c>
      <c r="B140" s="64" t="s">
        <v>254</v>
      </c>
      <c r="C140" s="37">
        <v>4301031190</v>
      </c>
      <c r="D140" s="325">
        <v>4680115880207</v>
      </c>
      <c r="E140" s="325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77</v>
      </c>
      <c r="L140" s="38">
        <v>40</v>
      </c>
      <c r="M14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27"/>
      <c r="O140" s="327"/>
      <c r="P140" s="327"/>
      <c r="Q140" s="32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64</v>
      </c>
    </row>
    <row r="141" spans="1:52" ht="27" customHeight="1" x14ac:dyDescent="0.25">
      <c r="A141" s="64" t="s">
        <v>255</v>
      </c>
      <c r="B141" s="64" t="s">
        <v>256</v>
      </c>
      <c r="C141" s="37">
        <v>4301031205</v>
      </c>
      <c r="D141" s="325">
        <v>4680115881785</v>
      </c>
      <c r="E141" s="32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77</v>
      </c>
      <c r="L141" s="38">
        <v>40</v>
      </c>
      <c r="M14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27"/>
      <c r="O141" s="327"/>
      <c r="P141" s="327"/>
      <c r="Q141" s="32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64</v>
      </c>
    </row>
    <row r="142" spans="1:52" ht="27" customHeight="1" x14ac:dyDescent="0.25">
      <c r="A142" s="64" t="s">
        <v>257</v>
      </c>
      <c r="B142" s="64" t="s">
        <v>258</v>
      </c>
      <c r="C142" s="37">
        <v>4301031202</v>
      </c>
      <c r="D142" s="325">
        <v>4680115881679</v>
      </c>
      <c r="E142" s="325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77</v>
      </c>
      <c r="L142" s="38">
        <v>40</v>
      </c>
      <c r="M142" s="4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27"/>
      <c r="O142" s="327"/>
      <c r="P142" s="327"/>
      <c r="Q142" s="32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64</v>
      </c>
    </row>
    <row r="143" spans="1:52" ht="27" customHeight="1" x14ac:dyDescent="0.25">
      <c r="A143" s="64" t="s">
        <v>259</v>
      </c>
      <c r="B143" s="64" t="s">
        <v>260</v>
      </c>
      <c r="C143" s="37">
        <v>4301031158</v>
      </c>
      <c r="D143" s="325">
        <v>4680115880191</v>
      </c>
      <c r="E143" s="325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77</v>
      </c>
      <c r="L143" s="38">
        <v>40</v>
      </c>
      <c r="M143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27"/>
      <c r="O143" s="327"/>
      <c r="P143" s="327"/>
      <c r="Q143" s="32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64</v>
      </c>
    </row>
    <row r="144" spans="1:52" x14ac:dyDescent="0.2">
      <c r="A144" s="318"/>
      <c r="B144" s="318"/>
      <c r="C144" s="318"/>
      <c r="D144" s="318"/>
      <c r="E144" s="318"/>
      <c r="F144" s="318"/>
      <c r="G144" s="318"/>
      <c r="H144" s="318"/>
      <c r="I144" s="318"/>
      <c r="J144" s="318"/>
      <c r="K144" s="318"/>
      <c r="L144" s="323"/>
      <c r="M144" s="320" t="s">
        <v>43</v>
      </c>
      <c r="N144" s="321"/>
      <c r="O144" s="321"/>
      <c r="P144" s="321"/>
      <c r="Q144" s="321"/>
      <c r="R144" s="321"/>
      <c r="S144" s="322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18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23"/>
      <c r="M145" s="320" t="s">
        <v>43</v>
      </c>
      <c r="N145" s="321"/>
      <c r="O145" s="321"/>
      <c r="P145" s="321"/>
      <c r="Q145" s="321"/>
      <c r="R145" s="321"/>
      <c r="S145" s="322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30" t="s">
        <v>261</v>
      </c>
      <c r="B146" s="330"/>
      <c r="C146" s="330"/>
      <c r="D146" s="330"/>
      <c r="E146" s="330"/>
      <c r="F146" s="330"/>
      <c r="G146" s="330"/>
      <c r="H146" s="330"/>
      <c r="I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T146" s="330"/>
      <c r="U146" s="330"/>
      <c r="V146" s="330"/>
      <c r="W146" s="330"/>
      <c r="X146" s="66"/>
      <c r="Y146" s="66"/>
    </row>
    <row r="147" spans="1:52" ht="14.25" customHeight="1" x14ac:dyDescent="0.25">
      <c r="A147" s="324" t="s">
        <v>112</v>
      </c>
      <c r="B147" s="324"/>
      <c r="C147" s="324"/>
      <c r="D147" s="324"/>
      <c r="E147" s="324"/>
      <c r="F147" s="324"/>
      <c r="G147" s="324"/>
      <c r="H147" s="324"/>
      <c r="I147" s="324"/>
      <c r="J147" s="324"/>
      <c r="K147" s="324"/>
      <c r="L147" s="324"/>
      <c r="M147" s="324"/>
      <c r="N147" s="324"/>
      <c r="O147" s="324"/>
      <c r="P147" s="324"/>
      <c r="Q147" s="324"/>
      <c r="R147" s="324"/>
      <c r="S147" s="324"/>
      <c r="T147" s="324"/>
      <c r="U147" s="324"/>
      <c r="V147" s="324"/>
      <c r="W147" s="324"/>
      <c r="X147" s="67"/>
      <c r="Y147" s="67"/>
    </row>
    <row r="148" spans="1:52" ht="16.5" customHeight="1" x14ac:dyDescent="0.25">
      <c r="A148" s="64" t="s">
        <v>262</v>
      </c>
      <c r="B148" s="64" t="s">
        <v>263</v>
      </c>
      <c r="C148" s="37">
        <v>4301011450</v>
      </c>
      <c r="D148" s="325">
        <v>4680115881402</v>
      </c>
      <c r="E148" s="325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108</v>
      </c>
      <c r="L148" s="38">
        <v>55</v>
      </c>
      <c r="M148" s="4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27"/>
      <c r="O148" s="327"/>
      <c r="P148" s="327"/>
      <c r="Q148" s="328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64</v>
      </c>
    </row>
    <row r="149" spans="1:52" ht="27" customHeight="1" x14ac:dyDescent="0.25">
      <c r="A149" s="64" t="s">
        <v>264</v>
      </c>
      <c r="B149" s="64" t="s">
        <v>265</v>
      </c>
      <c r="C149" s="37">
        <v>4301011454</v>
      </c>
      <c r="D149" s="325">
        <v>4680115881396</v>
      </c>
      <c r="E149" s="325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77</v>
      </c>
      <c r="L149" s="38">
        <v>55</v>
      </c>
      <c r="M149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27"/>
      <c r="O149" s="327"/>
      <c r="P149" s="327"/>
      <c r="Q149" s="328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64</v>
      </c>
    </row>
    <row r="150" spans="1:52" x14ac:dyDescent="0.2">
      <c r="A150" s="318"/>
      <c r="B150" s="318"/>
      <c r="C150" s="318"/>
      <c r="D150" s="318"/>
      <c r="E150" s="318"/>
      <c r="F150" s="318"/>
      <c r="G150" s="318"/>
      <c r="H150" s="318"/>
      <c r="I150" s="318"/>
      <c r="J150" s="318"/>
      <c r="K150" s="318"/>
      <c r="L150" s="323"/>
      <c r="M150" s="320" t="s">
        <v>43</v>
      </c>
      <c r="N150" s="321"/>
      <c r="O150" s="321"/>
      <c r="P150" s="321"/>
      <c r="Q150" s="321"/>
      <c r="R150" s="321"/>
      <c r="S150" s="322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18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23"/>
      <c r="M151" s="320" t="s">
        <v>43</v>
      </c>
      <c r="N151" s="321"/>
      <c r="O151" s="321"/>
      <c r="P151" s="321"/>
      <c r="Q151" s="321"/>
      <c r="R151" s="321"/>
      <c r="S151" s="322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24" t="s">
        <v>105</v>
      </c>
      <c r="B152" s="324"/>
      <c r="C152" s="324"/>
      <c r="D152" s="324"/>
      <c r="E152" s="324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24"/>
      <c r="R152" s="324"/>
      <c r="S152" s="324"/>
      <c r="T152" s="324"/>
      <c r="U152" s="324"/>
      <c r="V152" s="324"/>
      <c r="W152" s="324"/>
      <c r="X152" s="67"/>
      <c r="Y152" s="67"/>
    </row>
    <row r="153" spans="1:52" ht="16.5" customHeight="1" x14ac:dyDescent="0.25">
      <c r="A153" s="64" t="s">
        <v>266</v>
      </c>
      <c r="B153" s="64" t="s">
        <v>267</v>
      </c>
      <c r="C153" s="37">
        <v>4301020262</v>
      </c>
      <c r="D153" s="325">
        <v>4680115882935</v>
      </c>
      <c r="E153" s="325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138</v>
      </c>
      <c r="L153" s="38">
        <v>50</v>
      </c>
      <c r="M153" s="493" t="s">
        <v>268</v>
      </c>
      <c r="N153" s="327"/>
      <c r="O153" s="327"/>
      <c r="P153" s="327"/>
      <c r="Q153" s="328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64</v>
      </c>
    </row>
    <row r="154" spans="1:52" ht="16.5" customHeight="1" x14ac:dyDescent="0.25">
      <c r="A154" s="64" t="s">
        <v>269</v>
      </c>
      <c r="B154" s="64" t="s">
        <v>270</v>
      </c>
      <c r="C154" s="37">
        <v>4301020220</v>
      </c>
      <c r="D154" s="325">
        <v>4680115880764</v>
      </c>
      <c r="E154" s="325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108</v>
      </c>
      <c r="L154" s="38">
        <v>50</v>
      </c>
      <c r="M154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27"/>
      <c r="O154" s="327"/>
      <c r="P154" s="327"/>
      <c r="Q154" s="328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64</v>
      </c>
    </row>
    <row r="155" spans="1:52" x14ac:dyDescent="0.2">
      <c r="A155" s="318"/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23"/>
      <c r="M155" s="320" t="s">
        <v>43</v>
      </c>
      <c r="N155" s="321"/>
      <c r="O155" s="321"/>
      <c r="P155" s="321"/>
      <c r="Q155" s="321"/>
      <c r="R155" s="321"/>
      <c r="S155" s="322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18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23"/>
      <c r="M156" s="320" t="s">
        <v>43</v>
      </c>
      <c r="N156" s="321"/>
      <c r="O156" s="321"/>
      <c r="P156" s="321"/>
      <c r="Q156" s="321"/>
      <c r="R156" s="321"/>
      <c r="S156" s="322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24" t="s">
        <v>74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67"/>
      <c r="Y157" s="67"/>
    </row>
    <row r="158" spans="1:52" ht="27" customHeight="1" x14ac:dyDescent="0.25">
      <c r="A158" s="64" t="s">
        <v>271</v>
      </c>
      <c r="B158" s="64" t="s">
        <v>272</v>
      </c>
      <c r="C158" s="37">
        <v>4301031224</v>
      </c>
      <c r="D158" s="325">
        <v>4680115882683</v>
      </c>
      <c r="E158" s="325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77</v>
      </c>
      <c r="L158" s="38">
        <v>40</v>
      </c>
      <c r="M158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27"/>
      <c r="O158" s="327"/>
      <c r="P158" s="327"/>
      <c r="Q158" s="32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64</v>
      </c>
    </row>
    <row r="159" spans="1:52" ht="27" customHeight="1" x14ac:dyDescent="0.25">
      <c r="A159" s="64" t="s">
        <v>273</v>
      </c>
      <c r="B159" s="64" t="s">
        <v>274</v>
      </c>
      <c r="C159" s="37">
        <v>4301031230</v>
      </c>
      <c r="D159" s="325">
        <v>4680115882690</v>
      </c>
      <c r="E159" s="325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77</v>
      </c>
      <c r="L159" s="38">
        <v>40</v>
      </c>
      <c r="M159" s="4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27"/>
      <c r="O159" s="327"/>
      <c r="P159" s="327"/>
      <c r="Q159" s="32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64</v>
      </c>
    </row>
    <row r="160" spans="1:52" ht="27" customHeight="1" x14ac:dyDescent="0.25">
      <c r="A160" s="64" t="s">
        <v>275</v>
      </c>
      <c r="B160" s="64" t="s">
        <v>276</v>
      </c>
      <c r="C160" s="37">
        <v>4301031220</v>
      </c>
      <c r="D160" s="325">
        <v>4680115882669</v>
      </c>
      <c r="E160" s="32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77</v>
      </c>
      <c r="L160" s="38">
        <v>40</v>
      </c>
      <c r="M160" s="4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27"/>
      <c r="O160" s="327"/>
      <c r="P160" s="327"/>
      <c r="Q160" s="32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64</v>
      </c>
    </row>
    <row r="161" spans="1:52" ht="27" customHeight="1" x14ac:dyDescent="0.25">
      <c r="A161" s="64" t="s">
        <v>277</v>
      </c>
      <c r="B161" s="64" t="s">
        <v>278</v>
      </c>
      <c r="C161" s="37">
        <v>4301031221</v>
      </c>
      <c r="D161" s="325">
        <v>4680115882676</v>
      </c>
      <c r="E161" s="32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77</v>
      </c>
      <c r="L161" s="38">
        <v>40</v>
      </c>
      <c r="M161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27"/>
      <c r="O161" s="327"/>
      <c r="P161" s="327"/>
      <c r="Q161" s="32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64</v>
      </c>
    </row>
    <row r="162" spans="1:52" x14ac:dyDescent="0.2">
      <c r="A162" s="318"/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23"/>
      <c r="M162" s="320" t="s">
        <v>43</v>
      </c>
      <c r="N162" s="321"/>
      <c r="O162" s="321"/>
      <c r="P162" s="321"/>
      <c r="Q162" s="321"/>
      <c r="R162" s="321"/>
      <c r="S162" s="322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18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23"/>
      <c r="M163" s="320" t="s">
        <v>43</v>
      </c>
      <c r="N163" s="321"/>
      <c r="O163" s="321"/>
      <c r="P163" s="321"/>
      <c r="Q163" s="321"/>
      <c r="R163" s="321"/>
      <c r="S163" s="322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24" t="s">
        <v>78</v>
      </c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67"/>
      <c r="Y164" s="67"/>
    </row>
    <row r="165" spans="1:52" ht="27" customHeight="1" x14ac:dyDescent="0.25">
      <c r="A165" s="64" t="s">
        <v>279</v>
      </c>
      <c r="B165" s="64" t="s">
        <v>280</v>
      </c>
      <c r="C165" s="37">
        <v>4301051409</v>
      </c>
      <c r="D165" s="325">
        <v>4680115881556</v>
      </c>
      <c r="E165" s="325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138</v>
      </c>
      <c r="L165" s="38">
        <v>45</v>
      </c>
      <c r="M165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27"/>
      <c r="O165" s="327"/>
      <c r="P165" s="327"/>
      <c r="Q165" s="32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64</v>
      </c>
    </row>
    <row r="166" spans="1:52" ht="16.5" customHeight="1" x14ac:dyDescent="0.25">
      <c r="A166" s="64" t="s">
        <v>281</v>
      </c>
      <c r="B166" s="64" t="s">
        <v>282</v>
      </c>
      <c r="C166" s="37">
        <v>4301051470</v>
      </c>
      <c r="D166" s="325">
        <v>4680115880573</v>
      </c>
      <c r="E166" s="325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138</v>
      </c>
      <c r="L166" s="38">
        <v>45</v>
      </c>
      <c r="M166" s="48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27"/>
      <c r="O166" s="327"/>
      <c r="P166" s="327"/>
      <c r="Q166" s="32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64</v>
      </c>
    </row>
    <row r="167" spans="1:52" ht="16.5" customHeight="1" x14ac:dyDescent="0.25">
      <c r="A167" s="64" t="s">
        <v>281</v>
      </c>
      <c r="B167" s="64" t="s">
        <v>283</v>
      </c>
      <c r="C167" s="37">
        <v>4301051538</v>
      </c>
      <c r="D167" s="325">
        <v>4680115880573</v>
      </c>
      <c r="E167" s="325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77</v>
      </c>
      <c r="L167" s="38">
        <v>45</v>
      </c>
      <c r="M167" s="481" t="s">
        <v>284</v>
      </c>
      <c r="N167" s="327"/>
      <c r="O167" s="327"/>
      <c r="P167" s="327"/>
      <c r="Q167" s="32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64</v>
      </c>
    </row>
    <row r="168" spans="1:52" ht="27" customHeight="1" x14ac:dyDescent="0.25">
      <c r="A168" s="64" t="s">
        <v>285</v>
      </c>
      <c r="B168" s="64" t="s">
        <v>286</v>
      </c>
      <c r="C168" s="37">
        <v>4301051408</v>
      </c>
      <c r="D168" s="325">
        <v>4680115881594</v>
      </c>
      <c r="E168" s="325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138</v>
      </c>
      <c r="L168" s="38">
        <v>40</v>
      </c>
      <c r="M168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27"/>
      <c r="O168" s="327"/>
      <c r="P168" s="327"/>
      <c r="Q168" s="32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64</v>
      </c>
    </row>
    <row r="169" spans="1:52" ht="27" customHeight="1" x14ac:dyDescent="0.25">
      <c r="A169" s="64" t="s">
        <v>287</v>
      </c>
      <c r="B169" s="64" t="s">
        <v>288</v>
      </c>
      <c r="C169" s="37">
        <v>4301051433</v>
      </c>
      <c r="D169" s="325">
        <v>4680115881587</v>
      </c>
      <c r="E169" s="325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77</v>
      </c>
      <c r="L169" s="38">
        <v>35</v>
      </c>
      <c r="M169" s="48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27"/>
      <c r="O169" s="327"/>
      <c r="P169" s="327"/>
      <c r="Q169" s="32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64</v>
      </c>
    </row>
    <row r="170" spans="1:52" ht="16.5" customHeight="1" x14ac:dyDescent="0.25">
      <c r="A170" s="64" t="s">
        <v>289</v>
      </c>
      <c r="B170" s="64" t="s">
        <v>290</v>
      </c>
      <c r="C170" s="37">
        <v>4301051380</v>
      </c>
      <c r="D170" s="325">
        <v>4680115880962</v>
      </c>
      <c r="E170" s="325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77</v>
      </c>
      <c r="L170" s="38">
        <v>40</v>
      </c>
      <c r="M170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27"/>
      <c r="O170" s="327"/>
      <c r="P170" s="327"/>
      <c r="Q170" s="32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64</v>
      </c>
    </row>
    <row r="171" spans="1:52" ht="27" customHeight="1" x14ac:dyDescent="0.25">
      <c r="A171" s="64" t="s">
        <v>291</v>
      </c>
      <c r="B171" s="64" t="s">
        <v>292</v>
      </c>
      <c r="C171" s="37">
        <v>4301051411</v>
      </c>
      <c r="D171" s="325">
        <v>4680115881617</v>
      </c>
      <c r="E171" s="325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138</v>
      </c>
      <c r="L171" s="38">
        <v>40</v>
      </c>
      <c r="M171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27"/>
      <c r="O171" s="327"/>
      <c r="P171" s="327"/>
      <c r="Q171" s="32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64</v>
      </c>
    </row>
    <row r="172" spans="1:52" ht="27" customHeight="1" x14ac:dyDescent="0.25">
      <c r="A172" s="64" t="s">
        <v>293</v>
      </c>
      <c r="B172" s="64" t="s">
        <v>294</v>
      </c>
      <c r="C172" s="37">
        <v>4301051377</v>
      </c>
      <c r="D172" s="325">
        <v>4680115881228</v>
      </c>
      <c r="E172" s="325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77</v>
      </c>
      <c r="L172" s="38">
        <v>35</v>
      </c>
      <c r="M172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27"/>
      <c r="O172" s="327"/>
      <c r="P172" s="327"/>
      <c r="Q172" s="32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64</v>
      </c>
    </row>
    <row r="173" spans="1:52" ht="27" customHeight="1" x14ac:dyDescent="0.25">
      <c r="A173" s="64" t="s">
        <v>295</v>
      </c>
      <c r="B173" s="64" t="s">
        <v>296</v>
      </c>
      <c r="C173" s="37">
        <v>4301051432</v>
      </c>
      <c r="D173" s="325">
        <v>4680115881037</v>
      </c>
      <c r="E173" s="325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77</v>
      </c>
      <c r="L173" s="38">
        <v>35</v>
      </c>
      <c r="M173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27"/>
      <c r="O173" s="327"/>
      <c r="P173" s="327"/>
      <c r="Q173" s="32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64</v>
      </c>
    </row>
    <row r="174" spans="1:52" ht="27" customHeight="1" x14ac:dyDescent="0.25">
      <c r="A174" s="64" t="s">
        <v>297</v>
      </c>
      <c r="B174" s="64" t="s">
        <v>298</v>
      </c>
      <c r="C174" s="37">
        <v>4301051384</v>
      </c>
      <c r="D174" s="325">
        <v>4680115881211</v>
      </c>
      <c r="E174" s="325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77</v>
      </c>
      <c r="L174" s="38">
        <v>45</v>
      </c>
      <c r="M174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27"/>
      <c r="O174" s="327"/>
      <c r="P174" s="327"/>
      <c r="Q174" s="32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64</v>
      </c>
    </row>
    <row r="175" spans="1:52" ht="27" customHeight="1" x14ac:dyDescent="0.25">
      <c r="A175" s="64" t="s">
        <v>299</v>
      </c>
      <c r="B175" s="64" t="s">
        <v>300</v>
      </c>
      <c r="C175" s="37">
        <v>4301051378</v>
      </c>
      <c r="D175" s="325">
        <v>4680115881020</v>
      </c>
      <c r="E175" s="325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77</v>
      </c>
      <c r="L175" s="38">
        <v>45</v>
      </c>
      <c r="M175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27"/>
      <c r="O175" s="327"/>
      <c r="P175" s="327"/>
      <c r="Q175" s="32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IFERROR(IF(V175=0,"",ROUNDUP(V175/H175,0)*0.00937),"")</f>
        <v/>
      </c>
      <c r="X175" s="69" t="s">
        <v>48</v>
      </c>
      <c r="Y175" s="70" t="s">
        <v>48</v>
      </c>
      <c r="AC175" s="71"/>
      <c r="AZ175" s="166" t="s">
        <v>64</v>
      </c>
    </row>
    <row r="176" spans="1:52" ht="27" customHeight="1" x14ac:dyDescent="0.25">
      <c r="A176" s="64" t="s">
        <v>301</v>
      </c>
      <c r="B176" s="64" t="s">
        <v>302</v>
      </c>
      <c r="C176" s="37">
        <v>4301051407</v>
      </c>
      <c r="D176" s="325">
        <v>4680115882195</v>
      </c>
      <c r="E176" s="325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138</v>
      </c>
      <c r="L176" s="38">
        <v>40</v>
      </c>
      <c r="M176" s="4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27"/>
      <c r="O176" s="327"/>
      <c r="P176" s="327"/>
      <c r="Q176" s="32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64</v>
      </c>
    </row>
    <row r="177" spans="1:52" ht="27" customHeight="1" x14ac:dyDescent="0.25">
      <c r="A177" s="64" t="s">
        <v>303</v>
      </c>
      <c r="B177" s="64" t="s">
        <v>304</v>
      </c>
      <c r="C177" s="37">
        <v>4301051468</v>
      </c>
      <c r="D177" s="325">
        <v>4680115880092</v>
      </c>
      <c r="E177" s="325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138</v>
      </c>
      <c r="L177" s="38">
        <v>45</v>
      </c>
      <c r="M177" s="4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27"/>
      <c r="O177" s="327"/>
      <c r="P177" s="327"/>
      <c r="Q177" s="32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64</v>
      </c>
    </row>
    <row r="178" spans="1:52" ht="27" customHeight="1" x14ac:dyDescent="0.25">
      <c r="A178" s="64" t="s">
        <v>305</v>
      </c>
      <c r="B178" s="64" t="s">
        <v>306</v>
      </c>
      <c r="C178" s="37">
        <v>4301051469</v>
      </c>
      <c r="D178" s="325">
        <v>4680115880221</v>
      </c>
      <c r="E178" s="32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138</v>
      </c>
      <c r="L178" s="38">
        <v>45</v>
      </c>
      <c r="M178" s="4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27"/>
      <c r="O178" s="327"/>
      <c r="P178" s="327"/>
      <c r="Q178" s="32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64</v>
      </c>
    </row>
    <row r="179" spans="1:52" ht="16.5" customHeight="1" x14ac:dyDescent="0.25">
      <c r="A179" s="64" t="s">
        <v>307</v>
      </c>
      <c r="B179" s="64" t="s">
        <v>308</v>
      </c>
      <c r="C179" s="37">
        <v>4301051523</v>
      </c>
      <c r="D179" s="325">
        <v>4680115882942</v>
      </c>
      <c r="E179" s="325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77</v>
      </c>
      <c r="L179" s="38">
        <v>40</v>
      </c>
      <c r="M179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27"/>
      <c r="O179" s="327"/>
      <c r="P179" s="327"/>
      <c r="Q179" s="32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64</v>
      </c>
    </row>
    <row r="180" spans="1:52" ht="16.5" customHeight="1" x14ac:dyDescent="0.25">
      <c r="A180" s="64" t="s">
        <v>309</v>
      </c>
      <c r="B180" s="64" t="s">
        <v>310</v>
      </c>
      <c r="C180" s="37">
        <v>4301051326</v>
      </c>
      <c r="D180" s="325">
        <v>4680115880504</v>
      </c>
      <c r="E180" s="32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77</v>
      </c>
      <c r="L180" s="38">
        <v>40</v>
      </c>
      <c r="M180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27"/>
      <c r="O180" s="327"/>
      <c r="P180" s="327"/>
      <c r="Q180" s="32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64</v>
      </c>
    </row>
    <row r="181" spans="1:52" ht="27" customHeight="1" x14ac:dyDescent="0.25">
      <c r="A181" s="64" t="s">
        <v>311</v>
      </c>
      <c r="B181" s="64" t="s">
        <v>312</v>
      </c>
      <c r="C181" s="37">
        <v>4301051410</v>
      </c>
      <c r="D181" s="325">
        <v>4680115882164</v>
      </c>
      <c r="E181" s="325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138</v>
      </c>
      <c r="L181" s="38">
        <v>40</v>
      </c>
      <c r="M181" s="4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27"/>
      <c r="O181" s="327"/>
      <c r="P181" s="327"/>
      <c r="Q181" s="32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64</v>
      </c>
    </row>
    <row r="182" spans="1:52" x14ac:dyDescent="0.2">
      <c r="A182" s="318"/>
      <c r="B182" s="318"/>
      <c r="C182" s="318"/>
      <c r="D182" s="318"/>
      <c r="E182" s="318"/>
      <c r="F182" s="318"/>
      <c r="G182" s="318"/>
      <c r="H182" s="318"/>
      <c r="I182" s="318"/>
      <c r="J182" s="318"/>
      <c r="K182" s="318"/>
      <c r="L182" s="323"/>
      <c r="M182" s="320" t="s">
        <v>43</v>
      </c>
      <c r="N182" s="321"/>
      <c r="O182" s="321"/>
      <c r="P182" s="321"/>
      <c r="Q182" s="321"/>
      <c r="R182" s="321"/>
      <c r="S182" s="322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68"/>
      <c r="Y182" s="68"/>
    </row>
    <row r="183" spans="1:52" x14ac:dyDescent="0.2">
      <c r="A183" s="318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23"/>
      <c r="M183" s="320" t="s">
        <v>43</v>
      </c>
      <c r="N183" s="321"/>
      <c r="O183" s="321"/>
      <c r="P183" s="321"/>
      <c r="Q183" s="321"/>
      <c r="R183" s="321"/>
      <c r="S183" s="322"/>
      <c r="T183" s="43" t="s">
        <v>0</v>
      </c>
      <c r="U183" s="44">
        <f>IFERROR(SUM(U165:U181),"0")</f>
        <v>0</v>
      </c>
      <c r="V183" s="44">
        <f>IFERROR(SUM(V165:V181),"0")</f>
        <v>0</v>
      </c>
      <c r="W183" s="43"/>
      <c r="X183" s="68"/>
      <c r="Y183" s="68"/>
    </row>
    <row r="184" spans="1:52" ht="14.25" customHeight="1" x14ac:dyDescent="0.25">
      <c r="A184" s="324" t="s">
        <v>214</v>
      </c>
      <c r="B184" s="324"/>
      <c r="C184" s="324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  <c r="P184" s="324"/>
      <c r="Q184" s="324"/>
      <c r="R184" s="324"/>
      <c r="S184" s="324"/>
      <c r="T184" s="324"/>
      <c r="U184" s="324"/>
      <c r="V184" s="324"/>
      <c r="W184" s="324"/>
      <c r="X184" s="67"/>
      <c r="Y184" s="67"/>
    </row>
    <row r="185" spans="1:52" ht="16.5" customHeight="1" x14ac:dyDescent="0.25">
      <c r="A185" s="64" t="s">
        <v>313</v>
      </c>
      <c r="B185" s="64" t="s">
        <v>314</v>
      </c>
      <c r="C185" s="37">
        <v>4301060338</v>
      </c>
      <c r="D185" s="325">
        <v>4680115880801</v>
      </c>
      <c r="E185" s="325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77</v>
      </c>
      <c r="L185" s="38">
        <v>40</v>
      </c>
      <c r="M185" s="46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27"/>
      <c r="O185" s="327"/>
      <c r="P185" s="327"/>
      <c r="Q185" s="328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64</v>
      </c>
    </row>
    <row r="186" spans="1:52" ht="27" customHeight="1" x14ac:dyDescent="0.25">
      <c r="A186" s="64" t="s">
        <v>315</v>
      </c>
      <c r="B186" s="64" t="s">
        <v>316</v>
      </c>
      <c r="C186" s="37">
        <v>4301060339</v>
      </c>
      <c r="D186" s="325">
        <v>4680115880818</v>
      </c>
      <c r="E186" s="325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77</v>
      </c>
      <c r="L186" s="38">
        <v>40</v>
      </c>
      <c r="M186" s="46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27"/>
      <c r="O186" s="327"/>
      <c r="P186" s="327"/>
      <c r="Q186" s="328"/>
      <c r="R186" s="40" t="s">
        <v>48</v>
      </c>
      <c r="S186" s="40" t="s">
        <v>48</v>
      </c>
      <c r="T186" s="41" t="s">
        <v>0</v>
      </c>
      <c r="U186" s="59">
        <v>0</v>
      </c>
      <c r="V186" s="56">
        <f>IFERROR(IF(U186="",0,CEILING((U186/$H186),1)*$H186),"")</f>
        <v>0</v>
      </c>
      <c r="W186" s="42" t="str">
        <f>IFERROR(IF(V186=0,"",ROUNDUP(V186/H186,0)*0.00753),"")</f>
        <v/>
      </c>
      <c r="X186" s="69" t="s">
        <v>48</v>
      </c>
      <c r="Y186" s="70" t="s">
        <v>48</v>
      </c>
      <c r="AC186" s="71"/>
      <c r="AZ186" s="174" t="s">
        <v>64</v>
      </c>
    </row>
    <row r="187" spans="1:52" x14ac:dyDescent="0.2">
      <c r="A187" s="318"/>
      <c r="B187" s="318"/>
      <c r="C187" s="318"/>
      <c r="D187" s="318"/>
      <c r="E187" s="318"/>
      <c r="F187" s="318"/>
      <c r="G187" s="318"/>
      <c r="H187" s="318"/>
      <c r="I187" s="318"/>
      <c r="J187" s="318"/>
      <c r="K187" s="318"/>
      <c r="L187" s="323"/>
      <c r="M187" s="320" t="s">
        <v>43</v>
      </c>
      <c r="N187" s="321"/>
      <c r="O187" s="321"/>
      <c r="P187" s="321"/>
      <c r="Q187" s="321"/>
      <c r="R187" s="321"/>
      <c r="S187" s="322"/>
      <c r="T187" s="43" t="s">
        <v>42</v>
      </c>
      <c r="U187" s="44">
        <f>IFERROR(U185/H185,"0")+IFERROR(U186/H186,"0")</f>
        <v>0</v>
      </c>
      <c r="V187" s="44">
        <f>IFERROR(V185/H185,"0")+IFERROR(V186/H186,"0")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318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23"/>
      <c r="M188" s="320" t="s">
        <v>43</v>
      </c>
      <c r="N188" s="321"/>
      <c r="O188" s="321"/>
      <c r="P188" s="321"/>
      <c r="Q188" s="321"/>
      <c r="R188" s="321"/>
      <c r="S188" s="322"/>
      <c r="T188" s="43" t="s">
        <v>0</v>
      </c>
      <c r="U188" s="44">
        <f>IFERROR(SUM(U185:U186),"0")</f>
        <v>0</v>
      </c>
      <c r="V188" s="44">
        <f>IFERROR(SUM(V185:V186),"0")</f>
        <v>0</v>
      </c>
      <c r="W188" s="43"/>
      <c r="X188" s="68"/>
      <c r="Y188" s="68"/>
    </row>
    <row r="189" spans="1:52" ht="16.5" customHeight="1" x14ac:dyDescent="0.25">
      <c r="A189" s="330" t="s">
        <v>317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66"/>
      <c r="Y189" s="66"/>
    </row>
    <row r="190" spans="1:52" ht="14.25" customHeight="1" x14ac:dyDescent="0.25">
      <c r="A190" s="324" t="s">
        <v>112</v>
      </c>
      <c r="B190" s="324"/>
      <c r="C190" s="324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  <c r="P190" s="324"/>
      <c r="Q190" s="324"/>
      <c r="R190" s="324"/>
      <c r="S190" s="324"/>
      <c r="T190" s="324"/>
      <c r="U190" s="324"/>
      <c r="V190" s="324"/>
      <c r="W190" s="324"/>
      <c r="X190" s="67"/>
      <c r="Y190" s="67"/>
    </row>
    <row r="191" spans="1:52" ht="27" customHeight="1" x14ac:dyDescent="0.25">
      <c r="A191" s="64" t="s">
        <v>318</v>
      </c>
      <c r="B191" s="64" t="s">
        <v>319</v>
      </c>
      <c r="C191" s="37">
        <v>4301011346</v>
      </c>
      <c r="D191" s="325">
        <v>4607091387445</v>
      </c>
      <c r="E191" s="325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108</v>
      </c>
      <c r="L191" s="38">
        <v>31</v>
      </c>
      <c r="M191" s="4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27"/>
      <c r="O191" s="327"/>
      <c r="P191" s="327"/>
      <c r="Q191" s="32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0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64</v>
      </c>
    </row>
    <row r="192" spans="1:52" ht="27" customHeight="1" x14ac:dyDescent="0.25">
      <c r="A192" s="64" t="s">
        <v>320</v>
      </c>
      <c r="B192" s="64" t="s">
        <v>321</v>
      </c>
      <c r="C192" s="37">
        <v>4301011362</v>
      </c>
      <c r="D192" s="325">
        <v>4607091386004</v>
      </c>
      <c r="E192" s="325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322</v>
      </c>
      <c r="L192" s="38">
        <v>55</v>
      </c>
      <c r="M192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7"/>
      <c r="O192" s="327"/>
      <c r="P192" s="327"/>
      <c r="Q192" s="32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64</v>
      </c>
    </row>
    <row r="193" spans="1:52" ht="27" customHeight="1" x14ac:dyDescent="0.25">
      <c r="A193" s="64" t="s">
        <v>320</v>
      </c>
      <c r="B193" s="64" t="s">
        <v>323</v>
      </c>
      <c r="C193" s="37">
        <v>4301011308</v>
      </c>
      <c r="D193" s="325">
        <v>4607091386004</v>
      </c>
      <c r="E193" s="325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108</v>
      </c>
      <c r="L193" s="38">
        <v>55</v>
      </c>
      <c r="M193" s="4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27"/>
      <c r="O193" s="327"/>
      <c r="P193" s="327"/>
      <c r="Q193" s="32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64</v>
      </c>
    </row>
    <row r="194" spans="1:52" ht="27" customHeight="1" x14ac:dyDescent="0.25">
      <c r="A194" s="64" t="s">
        <v>324</v>
      </c>
      <c r="B194" s="64" t="s">
        <v>325</v>
      </c>
      <c r="C194" s="37">
        <v>4301011347</v>
      </c>
      <c r="D194" s="325">
        <v>4607091386073</v>
      </c>
      <c r="E194" s="325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108</v>
      </c>
      <c r="L194" s="38">
        <v>31</v>
      </c>
      <c r="M194" s="46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27"/>
      <c r="O194" s="327"/>
      <c r="P194" s="327"/>
      <c r="Q194" s="32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64</v>
      </c>
    </row>
    <row r="195" spans="1:52" ht="27" customHeight="1" x14ac:dyDescent="0.25">
      <c r="A195" s="64" t="s">
        <v>326</v>
      </c>
      <c r="B195" s="64" t="s">
        <v>327</v>
      </c>
      <c r="C195" s="37">
        <v>4301011395</v>
      </c>
      <c r="D195" s="325">
        <v>4607091387322</v>
      </c>
      <c r="E195" s="325"/>
      <c r="F195" s="63">
        <v>1.35</v>
      </c>
      <c r="G195" s="38">
        <v>8</v>
      </c>
      <c r="H195" s="63">
        <v>10.8</v>
      </c>
      <c r="I195" s="63">
        <v>11.28</v>
      </c>
      <c r="J195" s="38">
        <v>48</v>
      </c>
      <c r="K195" s="39" t="s">
        <v>322</v>
      </c>
      <c r="L195" s="38">
        <v>55</v>
      </c>
      <c r="M195" s="46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7"/>
      <c r="O195" s="327"/>
      <c r="P195" s="327"/>
      <c r="Q195" s="32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IFERROR(IF(V195=0,"",ROUNDUP(V195/H195,0)*0.02039),"")</f>
        <v/>
      </c>
      <c r="X195" s="69" t="s">
        <v>48</v>
      </c>
      <c r="Y195" s="70" t="s">
        <v>48</v>
      </c>
      <c r="AC195" s="71"/>
      <c r="AZ195" s="179" t="s">
        <v>64</v>
      </c>
    </row>
    <row r="196" spans="1:52" ht="27" customHeight="1" x14ac:dyDescent="0.25">
      <c r="A196" s="64" t="s">
        <v>326</v>
      </c>
      <c r="B196" s="64" t="s">
        <v>328</v>
      </c>
      <c r="C196" s="37">
        <v>4301010928</v>
      </c>
      <c r="D196" s="325">
        <v>4607091387322</v>
      </c>
      <c r="E196" s="325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108</v>
      </c>
      <c r="L196" s="38">
        <v>55</v>
      </c>
      <c r="M196" s="4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27"/>
      <c r="O196" s="327"/>
      <c r="P196" s="327"/>
      <c r="Q196" s="32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64</v>
      </c>
    </row>
    <row r="197" spans="1:52" ht="27" customHeight="1" x14ac:dyDescent="0.25">
      <c r="A197" s="64" t="s">
        <v>329</v>
      </c>
      <c r="B197" s="64" t="s">
        <v>330</v>
      </c>
      <c r="C197" s="37">
        <v>4301011311</v>
      </c>
      <c r="D197" s="325">
        <v>4607091387377</v>
      </c>
      <c r="E197" s="32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108</v>
      </c>
      <c r="L197" s="38">
        <v>55</v>
      </c>
      <c r="M197" s="4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27"/>
      <c r="O197" s="327"/>
      <c r="P197" s="327"/>
      <c r="Q197" s="32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64</v>
      </c>
    </row>
    <row r="198" spans="1:52" ht="27" customHeight="1" x14ac:dyDescent="0.25">
      <c r="A198" s="64" t="s">
        <v>331</v>
      </c>
      <c r="B198" s="64" t="s">
        <v>332</v>
      </c>
      <c r="C198" s="37">
        <v>4301010945</v>
      </c>
      <c r="D198" s="325">
        <v>4607091387353</v>
      </c>
      <c r="E198" s="325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108</v>
      </c>
      <c r="L198" s="38">
        <v>55</v>
      </c>
      <c r="M198" s="4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27"/>
      <c r="O198" s="327"/>
      <c r="P198" s="327"/>
      <c r="Q198" s="32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64</v>
      </c>
    </row>
    <row r="199" spans="1:52" ht="27" customHeight="1" x14ac:dyDescent="0.25">
      <c r="A199" s="64" t="s">
        <v>333</v>
      </c>
      <c r="B199" s="64" t="s">
        <v>334</v>
      </c>
      <c r="C199" s="37">
        <v>4301011328</v>
      </c>
      <c r="D199" s="325">
        <v>4607091386011</v>
      </c>
      <c r="E199" s="325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77</v>
      </c>
      <c r="L199" s="38">
        <v>55</v>
      </c>
      <c r="M199" s="4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27"/>
      <c r="O199" s="327"/>
      <c r="P199" s="327"/>
      <c r="Q199" s="32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ref="W199:W205" si="11">IFERROR(IF(V199=0,"",ROUNDUP(V199/H199,0)*0.00937),"")</f>
        <v/>
      </c>
      <c r="X199" s="69" t="s">
        <v>48</v>
      </c>
      <c r="Y199" s="70" t="s">
        <v>48</v>
      </c>
      <c r="AC199" s="71"/>
      <c r="AZ199" s="183" t="s">
        <v>64</v>
      </c>
    </row>
    <row r="200" spans="1:52" ht="27" customHeight="1" x14ac:dyDescent="0.25">
      <c r="A200" s="64" t="s">
        <v>335</v>
      </c>
      <c r="B200" s="64" t="s">
        <v>336</v>
      </c>
      <c r="C200" s="37">
        <v>4301011329</v>
      </c>
      <c r="D200" s="325">
        <v>4607091387308</v>
      </c>
      <c r="E200" s="325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77</v>
      </c>
      <c r="L200" s="38">
        <v>55</v>
      </c>
      <c r="M200" s="4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27"/>
      <c r="O200" s="327"/>
      <c r="P200" s="327"/>
      <c r="Q200" s="32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64</v>
      </c>
    </row>
    <row r="201" spans="1:52" ht="27" customHeight="1" x14ac:dyDescent="0.25">
      <c r="A201" s="64" t="s">
        <v>337</v>
      </c>
      <c r="B201" s="64" t="s">
        <v>338</v>
      </c>
      <c r="C201" s="37">
        <v>4301011049</v>
      </c>
      <c r="D201" s="325">
        <v>4607091387339</v>
      </c>
      <c r="E201" s="325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108</v>
      </c>
      <c r="L201" s="38">
        <v>55</v>
      </c>
      <c r="M201" s="4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27"/>
      <c r="O201" s="327"/>
      <c r="P201" s="327"/>
      <c r="Q201" s="32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64</v>
      </c>
    </row>
    <row r="202" spans="1:52" ht="27" customHeight="1" x14ac:dyDescent="0.25">
      <c r="A202" s="64" t="s">
        <v>339</v>
      </c>
      <c r="B202" s="64" t="s">
        <v>340</v>
      </c>
      <c r="C202" s="37">
        <v>4301011433</v>
      </c>
      <c r="D202" s="325">
        <v>4680115882638</v>
      </c>
      <c r="E202" s="325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108</v>
      </c>
      <c r="L202" s="38">
        <v>90</v>
      </c>
      <c r="M202" s="4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27"/>
      <c r="O202" s="327"/>
      <c r="P202" s="327"/>
      <c r="Q202" s="32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64</v>
      </c>
    </row>
    <row r="203" spans="1:52" ht="27" customHeight="1" x14ac:dyDescent="0.25">
      <c r="A203" s="64" t="s">
        <v>341</v>
      </c>
      <c r="B203" s="64" t="s">
        <v>342</v>
      </c>
      <c r="C203" s="37">
        <v>4301011573</v>
      </c>
      <c r="D203" s="325">
        <v>4680115881938</v>
      </c>
      <c r="E203" s="325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108</v>
      </c>
      <c r="L203" s="38">
        <v>90</v>
      </c>
      <c r="M203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27"/>
      <c r="O203" s="327"/>
      <c r="P203" s="327"/>
      <c r="Q203" s="32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64</v>
      </c>
    </row>
    <row r="204" spans="1:52" ht="27" customHeight="1" x14ac:dyDescent="0.25">
      <c r="A204" s="64" t="s">
        <v>343</v>
      </c>
      <c r="B204" s="64" t="s">
        <v>344</v>
      </c>
      <c r="C204" s="37">
        <v>4301010944</v>
      </c>
      <c r="D204" s="325">
        <v>4607091387346</v>
      </c>
      <c r="E204" s="32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108</v>
      </c>
      <c r="L204" s="38">
        <v>55</v>
      </c>
      <c r="M204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27"/>
      <c r="O204" s="327"/>
      <c r="P204" s="327"/>
      <c r="Q204" s="32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64</v>
      </c>
    </row>
    <row r="205" spans="1:52" ht="27" customHeight="1" x14ac:dyDescent="0.25">
      <c r="A205" s="64" t="s">
        <v>345</v>
      </c>
      <c r="B205" s="64" t="s">
        <v>346</v>
      </c>
      <c r="C205" s="37">
        <v>4301011353</v>
      </c>
      <c r="D205" s="325">
        <v>4607091389807</v>
      </c>
      <c r="E205" s="32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108</v>
      </c>
      <c r="L205" s="38">
        <v>55</v>
      </c>
      <c r="M205" s="4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27"/>
      <c r="O205" s="327"/>
      <c r="P205" s="327"/>
      <c r="Q205" s="32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9" t="s">
        <v>64</v>
      </c>
    </row>
    <row r="206" spans="1:52" x14ac:dyDescent="0.2">
      <c r="A206" s="318"/>
      <c r="B206" s="318"/>
      <c r="C206" s="318"/>
      <c r="D206" s="318"/>
      <c r="E206" s="318"/>
      <c r="F206" s="318"/>
      <c r="G206" s="318"/>
      <c r="H206" s="318"/>
      <c r="I206" s="318"/>
      <c r="J206" s="318"/>
      <c r="K206" s="318"/>
      <c r="L206" s="323"/>
      <c r="M206" s="320" t="s">
        <v>43</v>
      </c>
      <c r="N206" s="321"/>
      <c r="O206" s="321"/>
      <c r="P206" s="321"/>
      <c r="Q206" s="321"/>
      <c r="R206" s="321"/>
      <c r="S206" s="322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52" x14ac:dyDescent="0.2">
      <c r="A207" s="318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23"/>
      <c r="M207" s="320" t="s">
        <v>43</v>
      </c>
      <c r="N207" s="321"/>
      <c r="O207" s="321"/>
      <c r="P207" s="321"/>
      <c r="Q207" s="321"/>
      <c r="R207" s="321"/>
      <c r="S207" s="322"/>
      <c r="T207" s="43" t="s">
        <v>0</v>
      </c>
      <c r="U207" s="44">
        <f>IFERROR(SUM(U191:U205),"0")</f>
        <v>0</v>
      </c>
      <c r="V207" s="44">
        <f>IFERROR(SUM(V191:V205),"0")</f>
        <v>0</v>
      </c>
      <c r="W207" s="43"/>
      <c r="X207" s="68"/>
      <c r="Y207" s="68"/>
    </row>
    <row r="208" spans="1:52" ht="14.25" customHeight="1" x14ac:dyDescent="0.25">
      <c r="A208" s="324" t="s">
        <v>105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67"/>
      <c r="Y208" s="67"/>
    </row>
    <row r="209" spans="1:52" ht="27" customHeight="1" x14ac:dyDescent="0.25">
      <c r="A209" s="64" t="s">
        <v>347</v>
      </c>
      <c r="B209" s="64" t="s">
        <v>348</v>
      </c>
      <c r="C209" s="37">
        <v>4301020254</v>
      </c>
      <c r="D209" s="325">
        <v>4680115881914</v>
      </c>
      <c r="E209" s="32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108</v>
      </c>
      <c r="L209" s="38">
        <v>90</v>
      </c>
      <c r="M209" s="45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27"/>
      <c r="O209" s="327"/>
      <c r="P209" s="327"/>
      <c r="Q209" s="328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64</v>
      </c>
    </row>
    <row r="210" spans="1:52" x14ac:dyDescent="0.2">
      <c r="A210" s="318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23"/>
      <c r="M210" s="320" t="s">
        <v>43</v>
      </c>
      <c r="N210" s="321"/>
      <c r="O210" s="321"/>
      <c r="P210" s="321"/>
      <c r="Q210" s="321"/>
      <c r="R210" s="321"/>
      <c r="S210" s="322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23"/>
      <c r="M211" s="320" t="s">
        <v>43</v>
      </c>
      <c r="N211" s="321"/>
      <c r="O211" s="321"/>
      <c r="P211" s="321"/>
      <c r="Q211" s="321"/>
      <c r="R211" s="321"/>
      <c r="S211" s="322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24" t="s">
        <v>74</v>
      </c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4"/>
      <c r="M212" s="324"/>
      <c r="N212" s="324"/>
      <c r="O212" s="324"/>
      <c r="P212" s="324"/>
      <c r="Q212" s="324"/>
      <c r="R212" s="324"/>
      <c r="S212" s="324"/>
      <c r="T212" s="324"/>
      <c r="U212" s="324"/>
      <c r="V212" s="324"/>
      <c r="W212" s="324"/>
      <c r="X212" s="67"/>
      <c r="Y212" s="67"/>
    </row>
    <row r="213" spans="1:52" ht="27" customHeight="1" x14ac:dyDescent="0.25">
      <c r="A213" s="64" t="s">
        <v>349</v>
      </c>
      <c r="B213" s="64" t="s">
        <v>350</v>
      </c>
      <c r="C213" s="37">
        <v>4301030878</v>
      </c>
      <c r="D213" s="325">
        <v>4607091387193</v>
      </c>
      <c r="E213" s="325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77</v>
      </c>
      <c r="L213" s="38">
        <v>35</v>
      </c>
      <c r="M213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27"/>
      <c r="O213" s="327"/>
      <c r="P213" s="327"/>
      <c r="Q213" s="328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64</v>
      </c>
    </row>
    <row r="214" spans="1:52" ht="27" customHeight="1" x14ac:dyDescent="0.25">
      <c r="A214" s="64" t="s">
        <v>351</v>
      </c>
      <c r="B214" s="64" t="s">
        <v>352</v>
      </c>
      <c r="C214" s="37">
        <v>4301031153</v>
      </c>
      <c r="D214" s="325">
        <v>4607091387230</v>
      </c>
      <c r="E214" s="325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77</v>
      </c>
      <c r="L214" s="38">
        <v>40</v>
      </c>
      <c r="M214" s="4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27"/>
      <c r="O214" s="327"/>
      <c r="P214" s="327"/>
      <c r="Q214" s="328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64</v>
      </c>
    </row>
    <row r="215" spans="1:52" ht="27" customHeight="1" x14ac:dyDescent="0.25">
      <c r="A215" s="64" t="s">
        <v>353</v>
      </c>
      <c r="B215" s="64" t="s">
        <v>354</v>
      </c>
      <c r="C215" s="37">
        <v>4301031152</v>
      </c>
      <c r="D215" s="325">
        <v>4607091387285</v>
      </c>
      <c r="E215" s="325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77</v>
      </c>
      <c r="L215" s="38">
        <v>40</v>
      </c>
      <c r="M215" s="4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27"/>
      <c r="O215" s="327"/>
      <c r="P215" s="327"/>
      <c r="Q215" s="32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64</v>
      </c>
    </row>
    <row r="216" spans="1:52" ht="27" customHeight="1" x14ac:dyDescent="0.25">
      <c r="A216" s="64" t="s">
        <v>355</v>
      </c>
      <c r="B216" s="64" t="s">
        <v>356</v>
      </c>
      <c r="C216" s="37">
        <v>4301031151</v>
      </c>
      <c r="D216" s="325">
        <v>4607091389845</v>
      </c>
      <c r="E216" s="325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77</v>
      </c>
      <c r="L216" s="38">
        <v>40</v>
      </c>
      <c r="M216" s="4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27"/>
      <c r="O216" s="327"/>
      <c r="P216" s="327"/>
      <c r="Q216" s="32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64</v>
      </c>
    </row>
    <row r="217" spans="1:52" x14ac:dyDescent="0.2">
      <c r="A217" s="318"/>
      <c r="B217" s="318"/>
      <c r="C217" s="318"/>
      <c r="D217" s="318"/>
      <c r="E217" s="318"/>
      <c r="F217" s="318"/>
      <c r="G217" s="318"/>
      <c r="H217" s="318"/>
      <c r="I217" s="318"/>
      <c r="J217" s="318"/>
      <c r="K217" s="318"/>
      <c r="L217" s="323"/>
      <c r="M217" s="320" t="s">
        <v>43</v>
      </c>
      <c r="N217" s="321"/>
      <c r="O217" s="321"/>
      <c r="P217" s="321"/>
      <c r="Q217" s="321"/>
      <c r="R217" s="321"/>
      <c r="S217" s="322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18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23"/>
      <c r="M218" s="320" t="s">
        <v>43</v>
      </c>
      <c r="N218" s="321"/>
      <c r="O218" s="321"/>
      <c r="P218" s="321"/>
      <c r="Q218" s="321"/>
      <c r="R218" s="321"/>
      <c r="S218" s="322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24" t="s">
        <v>78</v>
      </c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  <c r="L219" s="324"/>
      <c r="M219" s="324"/>
      <c r="N219" s="324"/>
      <c r="O219" s="324"/>
      <c r="P219" s="324"/>
      <c r="Q219" s="324"/>
      <c r="R219" s="324"/>
      <c r="S219" s="324"/>
      <c r="T219" s="324"/>
      <c r="U219" s="324"/>
      <c r="V219" s="324"/>
      <c r="W219" s="324"/>
      <c r="X219" s="67"/>
      <c r="Y219" s="67"/>
    </row>
    <row r="220" spans="1:52" ht="16.5" customHeight="1" x14ac:dyDescent="0.25">
      <c r="A220" s="64" t="s">
        <v>357</v>
      </c>
      <c r="B220" s="64" t="s">
        <v>358</v>
      </c>
      <c r="C220" s="37">
        <v>4301051100</v>
      </c>
      <c r="D220" s="325">
        <v>4607091387766</v>
      </c>
      <c r="E220" s="325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138</v>
      </c>
      <c r="L220" s="38">
        <v>40</v>
      </c>
      <c r="M220" s="4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27"/>
      <c r="O220" s="327"/>
      <c r="P220" s="327"/>
      <c r="Q220" s="328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2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64</v>
      </c>
    </row>
    <row r="221" spans="1:52" ht="27" customHeight="1" x14ac:dyDescent="0.25">
      <c r="A221" s="64" t="s">
        <v>359</v>
      </c>
      <c r="B221" s="64" t="s">
        <v>360</v>
      </c>
      <c r="C221" s="37">
        <v>4301051116</v>
      </c>
      <c r="D221" s="325">
        <v>4607091387957</v>
      </c>
      <c r="E221" s="325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77</v>
      </c>
      <c r="L221" s="38">
        <v>40</v>
      </c>
      <c r="M221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27"/>
      <c r="O221" s="327"/>
      <c r="P221" s="327"/>
      <c r="Q221" s="328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64</v>
      </c>
    </row>
    <row r="222" spans="1:52" ht="27" customHeight="1" x14ac:dyDescent="0.25">
      <c r="A222" s="64" t="s">
        <v>361</v>
      </c>
      <c r="B222" s="64" t="s">
        <v>362</v>
      </c>
      <c r="C222" s="37">
        <v>4301051115</v>
      </c>
      <c r="D222" s="325">
        <v>4607091387964</v>
      </c>
      <c r="E222" s="325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77</v>
      </c>
      <c r="L222" s="38">
        <v>40</v>
      </c>
      <c r="M222" s="4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27"/>
      <c r="O222" s="327"/>
      <c r="P222" s="327"/>
      <c r="Q222" s="32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64</v>
      </c>
    </row>
    <row r="223" spans="1:52" ht="16.5" customHeight="1" x14ac:dyDescent="0.25">
      <c r="A223" s="64" t="s">
        <v>363</v>
      </c>
      <c r="B223" s="64" t="s">
        <v>364</v>
      </c>
      <c r="C223" s="37">
        <v>4301051134</v>
      </c>
      <c r="D223" s="325">
        <v>4607091381672</v>
      </c>
      <c r="E223" s="325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77</v>
      </c>
      <c r="L223" s="38">
        <v>40</v>
      </c>
      <c r="M223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27"/>
      <c r="O223" s="327"/>
      <c r="P223" s="327"/>
      <c r="Q223" s="32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64</v>
      </c>
    </row>
    <row r="224" spans="1:52" ht="27" customHeight="1" x14ac:dyDescent="0.25">
      <c r="A224" s="64" t="s">
        <v>365</v>
      </c>
      <c r="B224" s="64" t="s">
        <v>366</v>
      </c>
      <c r="C224" s="37">
        <v>4301051130</v>
      </c>
      <c r="D224" s="325">
        <v>4607091387537</v>
      </c>
      <c r="E224" s="325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77</v>
      </c>
      <c r="L224" s="38">
        <v>40</v>
      </c>
      <c r="M224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27"/>
      <c r="O224" s="327"/>
      <c r="P224" s="327"/>
      <c r="Q224" s="32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64</v>
      </c>
    </row>
    <row r="225" spans="1:52" ht="27" customHeight="1" x14ac:dyDescent="0.25">
      <c r="A225" s="64" t="s">
        <v>367</v>
      </c>
      <c r="B225" s="64" t="s">
        <v>368</v>
      </c>
      <c r="C225" s="37">
        <v>4301051132</v>
      </c>
      <c r="D225" s="325">
        <v>4607091387513</v>
      </c>
      <c r="E225" s="325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77</v>
      </c>
      <c r="L225" s="38">
        <v>40</v>
      </c>
      <c r="M225" s="4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27"/>
      <c r="O225" s="327"/>
      <c r="P225" s="327"/>
      <c r="Q225" s="32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64</v>
      </c>
    </row>
    <row r="226" spans="1:52" x14ac:dyDescent="0.2">
      <c r="A226" s="318"/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23"/>
      <c r="M226" s="320" t="s">
        <v>43</v>
      </c>
      <c r="N226" s="321"/>
      <c r="O226" s="321"/>
      <c r="P226" s="321"/>
      <c r="Q226" s="321"/>
      <c r="R226" s="321"/>
      <c r="S226" s="322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18"/>
      <c r="B227" s="318"/>
      <c r="C227" s="318"/>
      <c r="D227" s="318"/>
      <c r="E227" s="318"/>
      <c r="F227" s="318"/>
      <c r="G227" s="318"/>
      <c r="H227" s="318"/>
      <c r="I227" s="318"/>
      <c r="J227" s="318"/>
      <c r="K227" s="318"/>
      <c r="L227" s="323"/>
      <c r="M227" s="320" t="s">
        <v>43</v>
      </c>
      <c r="N227" s="321"/>
      <c r="O227" s="321"/>
      <c r="P227" s="321"/>
      <c r="Q227" s="321"/>
      <c r="R227" s="321"/>
      <c r="S227" s="322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24" t="s">
        <v>214</v>
      </c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324"/>
      <c r="R228" s="324"/>
      <c r="S228" s="324"/>
      <c r="T228" s="324"/>
      <c r="U228" s="324"/>
      <c r="V228" s="324"/>
      <c r="W228" s="324"/>
      <c r="X228" s="67"/>
      <c r="Y228" s="67"/>
    </row>
    <row r="229" spans="1:52" ht="16.5" customHeight="1" x14ac:dyDescent="0.25">
      <c r="A229" s="64" t="s">
        <v>369</v>
      </c>
      <c r="B229" s="64" t="s">
        <v>370</v>
      </c>
      <c r="C229" s="37">
        <v>4301060326</v>
      </c>
      <c r="D229" s="325">
        <v>4607091380880</v>
      </c>
      <c r="E229" s="325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77</v>
      </c>
      <c r="L229" s="38">
        <v>30</v>
      </c>
      <c r="M229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27"/>
      <c r="O229" s="327"/>
      <c r="P229" s="327"/>
      <c r="Q229" s="328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64</v>
      </c>
    </row>
    <row r="230" spans="1:52" ht="27" customHeight="1" x14ac:dyDescent="0.25">
      <c r="A230" s="64" t="s">
        <v>371</v>
      </c>
      <c r="B230" s="64" t="s">
        <v>372</v>
      </c>
      <c r="C230" s="37">
        <v>4301060308</v>
      </c>
      <c r="D230" s="325">
        <v>4607091384482</v>
      </c>
      <c r="E230" s="325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77</v>
      </c>
      <c r="L230" s="38">
        <v>30</v>
      </c>
      <c r="M230" s="4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27"/>
      <c r="O230" s="327"/>
      <c r="P230" s="327"/>
      <c r="Q230" s="328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64</v>
      </c>
    </row>
    <row r="231" spans="1:52" ht="16.5" customHeight="1" x14ac:dyDescent="0.25">
      <c r="A231" s="64" t="s">
        <v>373</v>
      </c>
      <c r="B231" s="64" t="s">
        <v>374</v>
      </c>
      <c r="C231" s="37">
        <v>4301060325</v>
      </c>
      <c r="D231" s="325">
        <v>4607091380897</v>
      </c>
      <c r="E231" s="32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77</v>
      </c>
      <c r="L231" s="38">
        <v>30</v>
      </c>
      <c r="M231" s="4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27"/>
      <c r="O231" s="327"/>
      <c r="P231" s="327"/>
      <c r="Q231" s="32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64</v>
      </c>
    </row>
    <row r="232" spans="1:52" ht="16.5" customHeight="1" x14ac:dyDescent="0.25">
      <c r="A232" s="64" t="s">
        <v>375</v>
      </c>
      <c r="B232" s="64" t="s">
        <v>376</v>
      </c>
      <c r="C232" s="37">
        <v>4301060337</v>
      </c>
      <c r="D232" s="325">
        <v>4680115880368</v>
      </c>
      <c r="E232" s="325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138</v>
      </c>
      <c r="L232" s="38">
        <v>40</v>
      </c>
      <c r="M232" s="43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27"/>
      <c r="O232" s="327"/>
      <c r="P232" s="327"/>
      <c r="Q232" s="32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64</v>
      </c>
    </row>
    <row r="233" spans="1:52" x14ac:dyDescent="0.2">
      <c r="A233" s="318"/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23"/>
      <c r="M233" s="320" t="s">
        <v>43</v>
      </c>
      <c r="N233" s="321"/>
      <c r="O233" s="321"/>
      <c r="P233" s="321"/>
      <c r="Q233" s="321"/>
      <c r="R233" s="321"/>
      <c r="S233" s="322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18"/>
      <c r="B234" s="318"/>
      <c r="C234" s="318"/>
      <c r="D234" s="318"/>
      <c r="E234" s="318"/>
      <c r="F234" s="318"/>
      <c r="G234" s="318"/>
      <c r="H234" s="318"/>
      <c r="I234" s="318"/>
      <c r="J234" s="318"/>
      <c r="K234" s="318"/>
      <c r="L234" s="323"/>
      <c r="M234" s="320" t="s">
        <v>43</v>
      </c>
      <c r="N234" s="321"/>
      <c r="O234" s="321"/>
      <c r="P234" s="321"/>
      <c r="Q234" s="321"/>
      <c r="R234" s="321"/>
      <c r="S234" s="322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24" t="s">
        <v>91</v>
      </c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67"/>
      <c r="Y235" s="67"/>
    </row>
    <row r="236" spans="1:52" ht="16.5" customHeight="1" x14ac:dyDescent="0.25">
      <c r="A236" s="64" t="s">
        <v>377</v>
      </c>
      <c r="B236" s="64" t="s">
        <v>378</v>
      </c>
      <c r="C236" s="37">
        <v>4301030232</v>
      </c>
      <c r="D236" s="325">
        <v>4607091388374</v>
      </c>
      <c r="E236" s="325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95</v>
      </c>
      <c r="L236" s="38">
        <v>180</v>
      </c>
      <c r="M236" s="434" t="s">
        <v>379</v>
      </c>
      <c r="N236" s="327"/>
      <c r="O236" s="327"/>
      <c r="P236" s="327"/>
      <c r="Q236" s="328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64</v>
      </c>
    </row>
    <row r="237" spans="1:52" ht="27" customHeight="1" x14ac:dyDescent="0.25">
      <c r="A237" s="64" t="s">
        <v>380</v>
      </c>
      <c r="B237" s="64" t="s">
        <v>381</v>
      </c>
      <c r="C237" s="37">
        <v>4301030235</v>
      </c>
      <c r="D237" s="325">
        <v>4607091388381</v>
      </c>
      <c r="E237" s="325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95</v>
      </c>
      <c r="L237" s="38">
        <v>180</v>
      </c>
      <c r="M237" s="435" t="s">
        <v>382</v>
      </c>
      <c r="N237" s="327"/>
      <c r="O237" s="327"/>
      <c r="P237" s="327"/>
      <c r="Q237" s="328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64</v>
      </c>
    </row>
    <row r="238" spans="1:52" ht="27" customHeight="1" x14ac:dyDescent="0.25">
      <c r="A238" s="64" t="s">
        <v>383</v>
      </c>
      <c r="B238" s="64" t="s">
        <v>384</v>
      </c>
      <c r="C238" s="37">
        <v>4301030233</v>
      </c>
      <c r="D238" s="325">
        <v>4607091388404</v>
      </c>
      <c r="E238" s="325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95</v>
      </c>
      <c r="L238" s="38">
        <v>180</v>
      </c>
      <c r="M238" s="4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27"/>
      <c r="O238" s="327"/>
      <c r="P238" s="327"/>
      <c r="Q238" s="32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64</v>
      </c>
    </row>
    <row r="239" spans="1:52" x14ac:dyDescent="0.2">
      <c r="A239" s="318"/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23"/>
      <c r="M239" s="320" t="s">
        <v>43</v>
      </c>
      <c r="N239" s="321"/>
      <c r="O239" s="321"/>
      <c r="P239" s="321"/>
      <c r="Q239" s="321"/>
      <c r="R239" s="321"/>
      <c r="S239" s="322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18"/>
      <c r="B240" s="318"/>
      <c r="C240" s="318"/>
      <c r="D240" s="318"/>
      <c r="E240" s="318"/>
      <c r="F240" s="318"/>
      <c r="G240" s="318"/>
      <c r="H240" s="318"/>
      <c r="I240" s="318"/>
      <c r="J240" s="318"/>
      <c r="K240" s="318"/>
      <c r="L240" s="323"/>
      <c r="M240" s="320" t="s">
        <v>43</v>
      </c>
      <c r="N240" s="321"/>
      <c r="O240" s="321"/>
      <c r="P240" s="321"/>
      <c r="Q240" s="321"/>
      <c r="R240" s="321"/>
      <c r="S240" s="322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24" t="s">
        <v>385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67"/>
      <c r="Y241" s="67"/>
    </row>
    <row r="242" spans="1:52" ht="16.5" customHeight="1" x14ac:dyDescent="0.25">
      <c r="A242" s="64" t="s">
        <v>386</v>
      </c>
      <c r="B242" s="64" t="s">
        <v>387</v>
      </c>
      <c r="C242" s="37">
        <v>4301180007</v>
      </c>
      <c r="D242" s="325">
        <v>4680115881808</v>
      </c>
      <c r="E242" s="325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388</v>
      </c>
      <c r="L242" s="38">
        <v>730</v>
      </c>
      <c r="M242" s="4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27"/>
      <c r="O242" s="327"/>
      <c r="P242" s="327"/>
      <c r="Q242" s="32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64</v>
      </c>
    </row>
    <row r="243" spans="1:52" ht="27" customHeight="1" x14ac:dyDescent="0.25">
      <c r="A243" s="64" t="s">
        <v>389</v>
      </c>
      <c r="B243" s="64" t="s">
        <v>390</v>
      </c>
      <c r="C243" s="37">
        <v>4301180006</v>
      </c>
      <c r="D243" s="325">
        <v>4680115881822</v>
      </c>
      <c r="E243" s="325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388</v>
      </c>
      <c r="L243" s="38">
        <v>730</v>
      </c>
      <c r="M243" s="4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27"/>
      <c r="O243" s="327"/>
      <c r="P243" s="327"/>
      <c r="Q243" s="328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64</v>
      </c>
    </row>
    <row r="244" spans="1:52" ht="27" customHeight="1" x14ac:dyDescent="0.25">
      <c r="A244" s="64" t="s">
        <v>391</v>
      </c>
      <c r="B244" s="64" t="s">
        <v>392</v>
      </c>
      <c r="C244" s="37">
        <v>4301180001</v>
      </c>
      <c r="D244" s="325">
        <v>4680115880016</v>
      </c>
      <c r="E244" s="32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388</v>
      </c>
      <c r="L244" s="38">
        <v>730</v>
      </c>
      <c r="M244" s="4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27"/>
      <c r="O244" s="327"/>
      <c r="P244" s="327"/>
      <c r="Q244" s="32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10" t="s">
        <v>64</v>
      </c>
    </row>
    <row r="245" spans="1:52" x14ac:dyDescent="0.2">
      <c r="A245" s="318"/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  <c r="L245" s="323"/>
      <c r="M245" s="320" t="s">
        <v>43</v>
      </c>
      <c r="N245" s="321"/>
      <c r="O245" s="321"/>
      <c r="P245" s="321"/>
      <c r="Q245" s="321"/>
      <c r="R245" s="321"/>
      <c r="S245" s="322"/>
      <c r="T245" s="43" t="s">
        <v>42</v>
      </c>
      <c r="U245" s="44">
        <f>IFERROR(U242/H242,"0")+IFERROR(U243/H243,"0")+IFERROR(U244/H244,"0")</f>
        <v>0</v>
      </c>
      <c r="V245" s="44">
        <f>IFERROR(V242/H242,"0")+IFERROR(V243/H243,"0")+IFERROR(V244/H244,"0")</f>
        <v>0</v>
      </c>
      <c r="W245" s="44">
        <f>IFERROR(IF(W242="",0,W242),"0")+IFERROR(IF(W243="",0,W243),"0")+IFERROR(IF(W244="",0,W244),"0")</f>
        <v>0</v>
      </c>
      <c r="X245" s="68"/>
      <c r="Y245" s="68"/>
    </row>
    <row r="246" spans="1:52" x14ac:dyDescent="0.2">
      <c r="A246" s="318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  <c r="L246" s="323"/>
      <c r="M246" s="320" t="s">
        <v>43</v>
      </c>
      <c r="N246" s="321"/>
      <c r="O246" s="321"/>
      <c r="P246" s="321"/>
      <c r="Q246" s="321"/>
      <c r="R246" s="321"/>
      <c r="S246" s="322"/>
      <c r="T246" s="43" t="s">
        <v>0</v>
      </c>
      <c r="U246" s="44">
        <f>IFERROR(SUM(U242:U244),"0")</f>
        <v>0</v>
      </c>
      <c r="V246" s="44">
        <f>IFERROR(SUM(V242:V244),"0")</f>
        <v>0</v>
      </c>
      <c r="W246" s="43"/>
      <c r="X246" s="68"/>
      <c r="Y246" s="68"/>
    </row>
    <row r="247" spans="1:52" ht="16.5" customHeight="1" x14ac:dyDescent="0.25">
      <c r="A247" s="330" t="s">
        <v>393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66"/>
      <c r="Y247" s="66"/>
    </row>
    <row r="248" spans="1:52" ht="14.25" customHeight="1" x14ac:dyDescent="0.25">
      <c r="A248" s="324" t="s">
        <v>112</v>
      </c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4"/>
      <c r="P248" s="324"/>
      <c r="Q248" s="324"/>
      <c r="R248" s="324"/>
      <c r="S248" s="324"/>
      <c r="T248" s="324"/>
      <c r="U248" s="324"/>
      <c r="V248" s="324"/>
      <c r="W248" s="324"/>
      <c r="X248" s="67"/>
      <c r="Y248" s="67"/>
    </row>
    <row r="249" spans="1:52" ht="27" customHeight="1" x14ac:dyDescent="0.25">
      <c r="A249" s="64" t="s">
        <v>394</v>
      </c>
      <c r="B249" s="64" t="s">
        <v>395</v>
      </c>
      <c r="C249" s="37">
        <v>4301011315</v>
      </c>
      <c r="D249" s="325">
        <v>4607091387421</v>
      </c>
      <c r="E249" s="325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108</v>
      </c>
      <c r="L249" s="38">
        <v>55</v>
      </c>
      <c r="M249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7"/>
      <c r="O249" s="327"/>
      <c r="P249" s="327"/>
      <c r="Q249" s="328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3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64</v>
      </c>
    </row>
    <row r="250" spans="1:52" ht="27" customHeight="1" x14ac:dyDescent="0.25">
      <c r="A250" s="64" t="s">
        <v>394</v>
      </c>
      <c r="B250" s="64" t="s">
        <v>396</v>
      </c>
      <c r="C250" s="37">
        <v>4301011121</v>
      </c>
      <c r="D250" s="325">
        <v>4607091387421</v>
      </c>
      <c r="E250" s="325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322</v>
      </c>
      <c r="L250" s="38">
        <v>55</v>
      </c>
      <c r="M250" s="4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27"/>
      <c r="O250" s="327"/>
      <c r="P250" s="327"/>
      <c r="Q250" s="328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64</v>
      </c>
    </row>
    <row r="251" spans="1:52" ht="27" customHeight="1" x14ac:dyDescent="0.25">
      <c r="A251" s="64" t="s">
        <v>397</v>
      </c>
      <c r="B251" s="64" t="s">
        <v>398</v>
      </c>
      <c r="C251" s="37">
        <v>4301011619</v>
      </c>
      <c r="D251" s="325">
        <v>4607091387452</v>
      </c>
      <c r="E251" s="325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108</v>
      </c>
      <c r="L251" s="38">
        <v>55</v>
      </c>
      <c r="M251" s="429" t="s">
        <v>399</v>
      </c>
      <c r="N251" s="327"/>
      <c r="O251" s="327"/>
      <c r="P251" s="327"/>
      <c r="Q251" s="32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64</v>
      </c>
    </row>
    <row r="252" spans="1:52" ht="27" customHeight="1" x14ac:dyDescent="0.25">
      <c r="A252" s="64" t="s">
        <v>397</v>
      </c>
      <c r="B252" s="64" t="s">
        <v>400</v>
      </c>
      <c r="C252" s="37">
        <v>4301011396</v>
      </c>
      <c r="D252" s="325">
        <v>4607091387452</v>
      </c>
      <c r="E252" s="32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322</v>
      </c>
      <c r="L252" s="38">
        <v>55</v>
      </c>
      <c r="M252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27"/>
      <c r="O252" s="327"/>
      <c r="P252" s="327"/>
      <c r="Q252" s="32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64</v>
      </c>
    </row>
    <row r="253" spans="1:52" ht="27" customHeight="1" x14ac:dyDescent="0.25">
      <c r="A253" s="64" t="s">
        <v>401</v>
      </c>
      <c r="B253" s="64" t="s">
        <v>402</v>
      </c>
      <c r="C253" s="37">
        <v>4301011313</v>
      </c>
      <c r="D253" s="325">
        <v>4607091385984</v>
      </c>
      <c r="E253" s="32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108</v>
      </c>
      <c r="L253" s="38">
        <v>55</v>
      </c>
      <c r="M253" s="4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27"/>
      <c r="O253" s="327"/>
      <c r="P253" s="327"/>
      <c r="Q253" s="32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64</v>
      </c>
    </row>
    <row r="254" spans="1:52" ht="27" customHeight="1" x14ac:dyDescent="0.25">
      <c r="A254" s="64" t="s">
        <v>403</v>
      </c>
      <c r="B254" s="64" t="s">
        <v>404</v>
      </c>
      <c r="C254" s="37">
        <v>4301011316</v>
      </c>
      <c r="D254" s="325">
        <v>4607091387438</v>
      </c>
      <c r="E254" s="325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108</v>
      </c>
      <c r="L254" s="38">
        <v>55</v>
      </c>
      <c r="M254" s="4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27"/>
      <c r="O254" s="327"/>
      <c r="P254" s="327"/>
      <c r="Q254" s="32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64</v>
      </c>
    </row>
    <row r="255" spans="1:52" ht="27" customHeight="1" x14ac:dyDescent="0.25">
      <c r="A255" s="64" t="s">
        <v>405</v>
      </c>
      <c r="B255" s="64" t="s">
        <v>406</v>
      </c>
      <c r="C255" s="37">
        <v>4301011318</v>
      </c>
      <c r="D255" s="325">
        <v>4607091387469</v>
      </c>
      <c r="E255" s="325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77</v>
      </c>
      <c r="L255" s="38">
        <v>55</v>
      </c>
      <c r="M255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27"/>
      <c r="O255" s="327"/>
      <c r="P255" s="327"/>
      <c r="Q255" s="32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64</v>
      </c>
    </row>
    <row r="256" spans="1:52" x14ac:dyDescent="0.2">
      <c r="A256" s="318"/>
      <c r="B256" s="318"/>
      <c r="C256" s="318"/>
      <c r="D256" s="318"/>
      <c r="E256" s="318"/>
      <c r="F256" s="318"/>
      <c r="G256" s="318"/>
      <c r="H256" s="318"/>
      <c r="I256" s="318"/>
      <c r="J256" s="318"/>
      <c r="K256" s="318"/>
      <c r="L256" s="323"/>
      <c r="M256" s="320" t="s">
        <v>43</v>
      </c>
      <c r="N256" s="321"/>
      <c r="O256" s="321"/>
      <c r="P256" s="321"/>
      <c r="Q256" s="321"/>
      <c r="R256" s="321"/>
      <c r="S256" s="322"/>
      <c r="T256" s="43" t="s">
        <v>42</v>
      </c>
      <c r="U256" s="44">
        <f>IFERROR(U249/H249,"0")+IFERROR(U250/H250,"0")+IFERROR(U251/H251,"0")+IFERROR(U252/H252,"0")+IFERROR(U253/H253,"0")+IFERROR(U254/H254,"0")+IFERROR(U255/H255,"0")</f>
        <v>0</v>
      </c>
      <c r="V256" s="44">
        <f>IFERROR(V249/H249,"0")+IFERROR(V250/H250,"0")+IFERROR(V251/H251,"0")+IFERROR(V252/H252,"0")+IFERROR(V253/H253,"0")+IFERROR(V254/H254,"0")+IFERROR(V255/H255,"0")</f>
        <v>0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68"/>
      <c r="Y256" s="68"/>
    </row>
    <row r="257" spans="1:52" x14ac:dyDescent="0.2">
      <c r="A257" s="318"/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23"/>
      <c r="M257" s="320" t="s">
        <v>43</v>
      </c>
      <c r="N257" s="321"/>
      <c r="O257" s="321"/>
      <c r="P257" s="321"/>
      <c r="Q257" s="321"/>
      <c r="R257" s="321"/>
      <c r="S257" s="322"/>
      <c r="T257" s="43" t="s">
        <v>0</v>
      </c>
      <c r="U257" s="44">
        <f>IFERROR(SUM(U249:U255),"0")</f>
        <v>0</v>
      </c>
      <c r="V257" s="44">
        <f>IFERROR(SUM(V249:V255),"0")</f>
        <v>0</v>
      </c>
      <c r="W257" s="43"/>
      <c r="X257" s="68"/>
      <c r="Y257" s="68"/>
    </row>
    <row r="258" spans="1:52" ht="14.25" customHeight="1" x14ac:dyDescent="0.25">
      <c r="A258" s="324" t="s">
        <v>74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67"/>
      <c r="Y258" s="67"/>
    </row>
    <row r="259" spans="1:52" ht="27" customHeight="1" x14ac:dyDescent="0.25">
      <c r="A259" s="64" t="s">
        <v>407</v>
      </c>
      <c r="B259" s="64" t="s">
        <v>408</v>
      </c>
      <c r="C259" s="37">
        <v>4301031154</v>
      </c>
      <c r="D259" s="325">
        <v>4607091387292</v>
      </c>
      <c r="E259" s="325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77</v>
      </c>
      <c r="L259" s="38">
        <v>45</v>
      </c>
      <c r="M259" s="4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27"/>
      <c r="O259" s="327"/>
      <c r="P259" s="327"/>
      <c r="Q259" s="328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64</v>
      </c>
    </row>
    <row r="260" spans="1:52" ht="27" customHeight="1" x14ac:dyDescent="0.25">
      <c r="A260" s="64" t="s">
        <v>409</v>
      </c>
      <c r="B260" s="64" t="s">
        <v>410</v>
      </c>
      <c r="C260" s="37">
        <v>4301031155</v>
      </c>
      <c r="D260" s="325">
        <v>4607091387315</v>
      </c>
      <c r="E260" s="325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77</v>
      </c>
      <c r="L260" s="38">
        <v>45</v>
      </c>
      <c r="M260" s="4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27"/>
      <c r="O260" s="327"/>
      <c r="P260" s="327"/>
      <c r="Q260" s="328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64</v>
      </c>
    </row>
    <row r="261" spans="1:52" x14ac:dyDescent="0.2">
      <c r="A261" s="318"/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23"/>
      <c r="M261" s="320" t="s">
        <v>43</v>
      </c>
      <c r="N261" s="321"/>
      <c r="O261" s="321"/>
      <c r="P261" s="321"/>
      <c r="Q261" s="321"/>
      <c r="R261" s="321"/>
      <c r="S261" s="322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18"/>
      <c r="B262" s="318"/>
      <c r="C262" s="318"/>
      <c r="D262" s="318"/>
      <c r="E262" s="318"/>
      <c r="F262" s="318"/>
      <c r="G262" s="318"/>
      <c r="H262" s="318"/>
      <c r="I262" s="318"/>
      <c r="J262" s="318"/>
      <c r="K262" s="318"/>
      <c r="L262" s="323"/>
      <c r="M262" s="320" t="s">
        <v>43</v>
      </c>
      <c r="N262" s="321"/>
      <c r="O262" s="321"/>
      <c r="P262" s="321"/>
      <c r="Q262" s="321"/>
      <c r="R262" s="321"/>
      <c r="S262" s="322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30" t="s">
        <v>411</v>
      </c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0"/>
      <c r="P263" s="330"/>
      <c r="Q263" s="330"/>
      <c r="R263" s="330"/>
      <c r="S263" s="330"/>
      <c r="T263" s="330"/>
      <c r="U263" s="330"/>
      <c r="V263" s="330"/>
      <c r="W263" s="330"/>
      <c r="X263" s="66"/>
      <c r="Y263" s="66"/>
    </row>
    <row r="264" spans="1:52" ht="14.25" customHeight="1" x14ac:dyDescent="0.25">
      <c r="A264" s="324" t="s">
        <v>74</v>
      </c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4"/>
      <c r="N264" s="324"/>
      <c r="O264" s="324"/>
      <c r="P264" s="324"/>
      <c r="Q264" s="324"/>
      <c r="R264" s="324"/>
      <c r="S264" s="324"/>
      <c r="T264" s="324"/>
      <c r="U264" s="324"/>
      <c r="V264" s="324"/>
      <c r="W264" s="324"/>
      <c r="X264" s="67"/>
      <c r="Y264" s="67"/>
    </row>
    <row r="265" spans="1:52" ht="27" customHeight="1" x14ac:dyDescent="0.25">
      <c r="A265" s="64" t="s">
        <v>412</v>
      </c>
      <c r="B265" s="64" t="s">
        <v>413</v>
      </c>
      <c r="C265" s="37">
        <v>4301031066</v>
      </c>
      <c r="D265" s="325">
        <v>4607091383836</v>
      </c>
      <c r="E265" s="325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77</v>
      </c>
      <c r="L265" s="38">
        <v>40</v>
      </c>
      <c r="M265" s="4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27"/>
      <c r="O265" s="327"/>
      <c r="P265" s="327"/>
      <c r="Q265" s="328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64</v>
      </c>
    </row>
    <row r="266" spans="1:52" x14ac:dyDescent="0.2">
      <c r="A266" s="318"/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23"/>
      <c r="M266" s="320" t="s">
        <v>43</v>
      </c>
      <c r="N266" s="321"/>
      <c r="O266" s="321"/>
      <c r="P266" s="321"/>
      <c r="Q266" s="321"/>
      <c r="R266" s="321"/>
      <c r="S266" s="322"/>
      <c r="T266" s="43" t="s">
        <v>42</v>
      </c>
      <c r="U266" s="44">
        <f>IFERROR(U265/H265,"0")</f>
        <v>0</v>
      </c>
      <c r="V266" s="44">
        <f>IFERROR(V265/H265,"0")</f>
        <v>0</v>
      </c>
      <c r="W266" s="44">
        <f>IFERROR(IF(W265="",0,W265),"0")</f>
        <v>0</v>
      </c>
      <c r="X266" s="68"/>
      <c r="Y266" s="68"/>
    </row>
    <row r="267" spans="1:52" x14ac:dyDescent="0.2">
      <c r="A267" s="318"/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23"/>
      <c r="M267" s="320" t="s">
        <v>43</v>
      </c>
      <c r="N267" s="321"/>
      <c r="O267" s="321"/>
      <c r="P267" s="321"/>
      <c r="Q267" s="321"/>
      <c r="R267" s="321"/>
      <c r="S267" s="322"/>
      <c r="T267" s="43" t="s">
        <v>0</v>
      </c>
      <c r="U267" s="44">
        <f>IFERROR(SUM(U265:U265),"0")</f>
        <v>0</v>
      </c>
      <c r="V267" s="44">
        <f>IFERROR(SUM(V265:V265),"0")</f>
        <v>0</v>
      </c>
      <c r="W267" s="43"/>
      <c r="X267" s="68"/>
      <c r="Y267" s="68"/>
    </row>
    <row r="268" spans="1:52" ht="14.25" customHeight="1" x14ac:dyDescent="0.25">
      <c r="A268" s="324" t="s">
        <v>78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67"/>
      <c r="Y268" s="67"/>
    </row>
    <row r="269" spans="1:52" ht="27" customHeight="1" x14ac:dyDescent="0.25">
      <c r="A269" s="64" t="s">
        <v>414</v>
      </c>
      <c r="B269" s="64" t="s">
        <v>415</v>
      </c>
      <c r="C269" s="37">
        <v>4301051142</v>
      </c>
      <c r="D269" s="325">
        <v>4607091387919</v>
      </c>
      <c r="E269" s="325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77</v>
      </c>
      <c r="L269" s="38">
        <v>45</v>
      </c>
      <c r="M269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27"/>
      <c r="O269" s="327"/>
      <c r="P269" s="327"/>
      <c r="Q269" s="328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64</v>
      </c>
    </row>
    <row r="270" spans="1:52" ht="27" customHeight="1" x14ac:dyDescent="0.25">
      <c r="A270" s="64" t="s">
        <v>416</v>
      </c>
      <c r="B270" s="64" t="s">
        <v>417</v>
      </c>
      <c r="C270" s="37">
        <v>4301051109</v>
      </c>
      <c r="D270" s="325">
        <v>4607091383942</v>
      </c>
      <c r="E270" s="325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138</v>
      </c>
      <c r="L270" s="38">
        <v>45</v>
      </c>
      <c r="M270" s="4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27"/>
      <c r="O270" s="327"/>
      <c r="P270" s="327"/>
      <c r="Q270" s="328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64</v>
      </c>
    </row>
    <row r="271" spans="1:52" ht="27" customHeight="1" x14ac:dyDescent="0.25">
      <c r="A271" s="64" t="s">
        <v>418</v>
      </c>
      <c r="B271" s="64" t="s">
        <v>419</v>
      </c>
      <c r="C271" s="37">
        <v>4301051300</v>
      </c>
      <c r="D271" s="325">
        <v>4607091383959</v>
      </c>
      <c r="E271" s="325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77</v>
      </c>
      <c r="L271" s="38">
        <v>35</v>
      </c>
      <c r="M271" s="4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27"/>
      <c r="O271" s="327"/>
      <c r="P271" s="327"/>
      <c r="Q271" s="328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64</v>
      </c>
    </row>
    <row r="272" spans="1:52" x14ac:dyDescent="0.2">
      <c r="A272" s="318"/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23"/>
      <c r="M272" s="320" t="s">
        <v>43</v>
      </c>
      <c r="N272" s="321"/>
      <c r="O272" s="321"/>
      <c r="P272" s="321"/>
      <c r="Q272" s="321"/>
      <c r="R272" s="321"/>
      <c r="S272" s="322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18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23"/>
      <c r="M273" s="320" t="s">
        <v>43</v>
      </c>
      <c r="N273" s="321"/>
      <c r="O273" s="321"/>
      <c r="P273" s="321"/>
      <c r="Q273" s="321"/>
      <c r="R273" s="321"/>
      <c r="S273" s="322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24" t="s">
        <v>214</v>
      </c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4"/>
      <c r="N274" s="324"/>
      <c r="O274" s="324"/>
      <c r="P274" s="324"/>
      <c r="Q274" s="324"/>
      <c r="R274" s="324"/>
      <c r="S274" s="324"/>
      <c r="T274" s="324"/>
      <c r="U274" s="324"/>
      <c r="V274" s="324"/>
      <c r="W274" s="324"/>
      <c r="X274" s="67"/>
      <c r="Y274" s="67"/>
    </row>
    <row r="275" spans="1:52" ht="27" customHeight="1" x14ac:dyDescent="0.25">
      <c r="A275" s="64" t="s">
        <v>420</v>
      </c>
      <c r="B275" s="64" t="s">
        <v>421</v>
      </c>
      <c r="C275" s="37">
        <v>4301060324</v>
      </c>
      <c r="D275" s="325">
        <v>4607091388831</v>
      </c>
      <c r="E275" s="325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77</v>
      </c>
      <c r="L275" s="38">
        <v>40</v>
      </c>
      <c r="M275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27"/>
      <c r="O275" s="327"/>
      <c r="P275" s="327"/>
      <c r="Q275" s="328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64</v>
      </c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23"/>
      <c r="M276" s="320" t="s">
        <v>43</v>
      </c>
      <c r="N276" s="321"/>
      <c r="O276" s="321"/>
      <c r="P276" s="321"/>
      <c r="Q276" s="321"/>
      <c r="R276" s="321"/>
      <c r="S276" s="322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18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23"/>
      <c r="M277" s="320" t="s">
        <v>43</v>
      </c>
      <c r="N277" s="321"/>
      <c r="O277" s="321"/>
      <c r="P277" s="321"/>
      <c r="Q277" s="321"/>
      <c r="R277" s="321"/>
      <c r="S277" s="322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24" t="s">
        <v>91</v>
      </c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67"/>
      <c r="Y278" s="67"/>
    </row>
    <row r="279" spans="1:52" ht="27" customHeight="1" x14ac:dyDescent="0.25">
      <c r="A279" s="64" t="s">
        <v>422</v>
      </c>
      <c r="B279" s="64" t="s">
        <v>423</v>
      </c>
      <c r="C279" s="37">
        <v>4301032015</v>
      </c>
      <c r="D279" s="325">
        <v>4607091383102</v>
      </c>
      <c r="E279" s="325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95</v>
      </c>
      <c r="L279" s="38">
        <v>180</v>
      </c>
      <c r="M279" s="4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27"/>
      <c r="O279" s="327"/>
      <c r="P279" s="327"/>
      <c r="Q279" s="328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64</v>
      </c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23"/>
      <c r="M280" s="320" t="s">
        <v>43</v>
      </c>
      <c r="N280" s="321"/>
      <c r="O280" s="321"/>
      <c r="P280" s="321"/>
      <c r="Q280" s="321"/>
      <c r="R280" s="321"/>
      <c r="S280" s="322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18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23"/>
      <c r="M281" s="320" t="s">
        <v>43</v>
      </c>
      <c r="N281" s="321"/>
      <c r="O281" s="321"/>
      <c r="P281" s="321"/>
      <c r="Q281" s="321"/>
      <c r="R281" s="321"/>
      <c r="S281" s="322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36" t="s">
        <v>424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55"/>
      <c r="Y282" s="55"/>
    </row>
    <row r="283" spans="1:52" ht="16.5" customHeight="1" x14ac:dyDescent="0.25">
      <c r="A283" s="330" t="s">
        <v>425</v>
      </c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0"/>
      <c r="N283" s="330"/>
      <c r="O283" s="330"/>
      <c r="P283" s="330"/>
      <c r="Q283" s="330"/>
      <c r="R283" s="330"/>
      <c r="S283" s="330"/>
      <c r="T283" s="330"/>
      <c r="U283" s="330"/>
      <c r="V283" s="330"/>
      <c r="W283" s="330"/>
      <c r="X283" s="66"/>
      <c r="Y283" s="66"/>
    </row>
    <row r="284" spans="1:52" ht="14.25" customHeight="1" x14ac:dyDescent="0.25">
      <c r="A284" s="324" t="s">
        <v>112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67"/>
      <c r="Y284" s="67"/>
    </row>
    <row r="285" spans="1:52" ht="27" customHeight="1" x14ac:dyDescent="0.25">
      <c r="A285" s="64" t="s">
        <v>426</v>
      </c>
      <c r="B285" s="64" t="s">
        <v>427</v>
      </c>
      <c r="C285" s="37">
        <v>4301011339</v>
      </c>
      <c r="D285" s="325">
        <v>4607091383997</v>
      </c>
      <c r="E285" s="325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77</v>
      </c>
      <c r="L285" s="38">
        <v>60</v>
      </c>
      <c r="M285" s="4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7"/>
      <c r="O285" s="327"/>
      <c r="P285" s="327"/>
      <c r="Q285" s="328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4">IFERROR(IF(U285="",0,CEILING((U285/$H285),1)*$H285),"")</f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64</v>
      </c>
    </row>
    <row r="286" spans="1:52" ht="27" customHeight="1" x14ac:dyDescent="0.25">
      <c r="A286" s="64" t="s">
        <v>426</v>
      </c>
      <c r="B286" s="64" t="s">
        <v>428</v>
      </c>
      <c r="C286" s="37">
        <v>4301011239</v>
      </c>
      <c r="D286" s="325">
        <v>4607091383997</v>
      </c>
      <c r="E286" s="32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322</v>
      </c>
      <c r="L286" s="38">
        <v>60</v>
      </c>
      <c r="M286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27"/>
      <c r="O286" s="327"/>
      <c r="P286" s="327"/>
      <c r="Q286" s="328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64</v>
      </c>
    </row>
    <row r="287" spans="1:52" ht="27" customHeight="1" x14ac:dyDescent="0.25">
      <c r="A287" s="64" t="s">
        <v>429</v>
      </c>
      <c r="B287" s="64" t="s">
        <v>430</v>
      </c>
      <c r="C287" s="37">
        <v>4301011326</v>
      </c>
      <c r="D287" s="325">
        <v>4607091384130</v>
      </c>
      <c r="E287" s="32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77</v>
      </c>
      <c r="L287" s="38">
        <v>60</v>
      </c>
      <c r="M287" s="41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7"/>
      <c r="O287" s="327"/>
      <c r="P287" s="327"/>
      <c r="Q287" s="328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64</v>
      </c>
    </row>
    <row r="288" spans="1:52" ht="27" customHeight="1" x14ac:dyDescent="0.25">
      <c r="A288" s="64" t="s">
        <v>429</v>
      </c>
      <c r="B288" s="64" t="s">
        <v>431</v>
      </c>
      <c r="C288" s="37">
        <v>4301011240</v>
      </c>
      <c r="D288" s="325">
        <v>4607091384130</v>
      </c>
      <c r="E288" s="32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322</v>
      </c>
      <c r="L288" s="38">
        <v>60</v>
      </c>
      <c r="M288" s="4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27"/>
      <c r="O288" s="327"/>
      <c r="P288" s="327"/>
      <c r="Q288" s="32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64</v>
      </c>
    </row>
    <row r="289" spans="1:52" ht="16.5" customHeight="1" x14ac:dyDescent="0.25">
      <c r="A289" s="64" t="s">
        <v>432</v>
      </c>
      <c r="B289" s="64" t="s">
        <v>433</v>
      </c>
      <c r="C289" s="37">
        <v>4301011330</v>
      </c>
      <c r="D289" s="325">
        <v>4607091384147</v>
      </c>
      <c r="E289" s="32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77</v>
      </c>
      <c r="L289" s="38">
        <v>60</v>
      </c>
      <c r="M289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27"/>
      <c r="O289" s="327"/>
      <c r="P289" s="327"/>
      <c r="Q289" s="32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64</v>
      </c>
    </row>
    <row r="290" spans="1:52" ht="16.5" customHeight="1" x14ac:dyDescent="0.25">
      <c r="A290" s="64" t="s">
        <v>432</v>
      </c>
      <c r="B290" s="64" t="s">
        <v>434</v>
      </c>
      <c r="C290" s="37">
        <v>4301011238</v>
      </c>
      <c r="D290" s="325">
        <v>4607091384147</v>
      </c>
      <c r="E290" s="32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322</v>
      </c>
      <c r="L290" s="38">
        <v>60</v>
      </c>
      <c r="M290" s="410" t="s">
        <v>435</v>
      </c>
      <c r="N290" s="327"/>
      <c r="O290" s="327"/>
      <c r="P290" s="327"/>
      <c r="Q290" s="32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64</v>
      </c>
    </row>
    <row r="291" spans="1:52" ht="27" customHeight="1" x14ac:dyDescent="0.25">
      <c r="A291" s="64" t="s">
        <v>436</v>
      </c>
      <c r="B291" s="64" t="s">
        <v>437</v>
      </c>
      <c r="C291" s="37">
        <v>4301011327</v>
      </c>
      <c r="D291" s="325">
        <v>4607091384154</v>
      </c>
      <c r="E291" s="325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77</v>
      </c>
      <c r="L291" s="38">
        <v>60</v>
      </c>
      <c r="M291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27"/>
      <c r="O291" s="327"/>
      <c r="P291" s="327"/>
      <c r="Q291" s="32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64</v>
      </c>
    </row>
    <row r="292" spans="1:52" ht="27" customHeight="1" x14ac:dyDescent="0.25">
      <c r="A292" s="64" t="s">
        <v>438</v>
      </c>
      <c r="B292" s="64" t="s">
        <v>439</v>
      </c>
      <c r="C292" s="37">
        <v>4301011332</v>
      </c>
      <c r="D292" s="325">
        <v>4607091384161</v>
      </c>
      <c r="E292" s="325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77</v>
      </c>
      <c r="L292" s="38">
        <v>60</v>
      </c>
      <c r="M292" s="4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27"/>
      <c r="O292" s="327"/>
      <c r="P292" s="327"/>
      <c r="Q292" s="32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64</v>
      </c>
    </row>
    <row r="293" spans="1:52" x14ac:dyDescent="0.2">
      <c r="A293" s="318"/>
      <c r="B293" s="318"/>
      <c r="C293" s="318"/>
      <c r="D293" s="318"/>
      <c r="E293" s="318"/>
      <c r="F293" s="318"/>
      <c r="G293" s="318"/>
      <c r="H293" s="318"/>
      <c r="I293" s="318"/>
      <c r="J293" s="318"/>
      <c r="K293" s="318"/>
      <c r="L293" s="323"/>
      <c r="M293" s="320" t="s">
        <v>43</v>
      </c>
      <c r="N293" s="321"/>
      <c r="O293" s="321"/>
      <c r="P293" s="321"/>
      <c r="Q293" s="321"/>
      <c r="R293" s="321"/>
      <c r="S293" s="322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0</v>
      </c>
      <c r="V293" s="44">
        <f>IFERROR(V285/H285,"0")+IFERROR(V286/H286,"0")+IFERROR(V287/H287,"0")+IFERROR(V288/H288,"0")+IFERROR(V289/H289,"0")+IFERROR(V290/H290,"0")+IFERROR(V291/H291,"0")+IFERROR(V292/H292,"0")</f>
        <v>0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68"/>
      <c r="Y293" s="68"/>
    </row>
    <row r="294" spans="1:52" x14ac:dyDescent="0.2">
      <c r="A294" s="318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23"/>
      <c r="M294" s="320" t="s">
        <v>43</v>
      </c>
      <c r="N294" s="321"/>
      <c r="O294" s="321"/>
      <c r="P294" s="321"/>
      <c r="Q294" s="321"/>
      <c r="R294" s="321"/>
      <c r="S294" s="322"/>
      <c r="T294" s="43" t="s">
        <v>0</v>
      </c>
      <c r="U294" s="44">
        <f>IFERROR(SUM(U285:U292),"0")</f>
        <v>0</v>
      </c>
      <c r="V294" s="44">
        <f>IFERROR(SUM(V285:V292),"0")</f>
        <v>0</v>
      </c>
      <c r="W294" s="43"/>
      <c r="X294" s="68"/>
      <c r="Y294" s="68"/>
    </row>
    <row r="295" spans="1:52" ht="14.25" customHeight="1" x14ac:dyDescent="0.25">
      <c r="A295" s="324" t="s">
        <v>105</v>
      </c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24"/>
      <c r="N295" s="324"/>
      <c r="O295" s="324"/>
      <c r="P295" s="324"/>
      <c r="Q295" s="324"/>
      <c r="R295" s="324"/>
      <c r="S295" s="324"/>
      <c r="T295" s="324"/>
      <c r="U295" s="324"/>
      <c r="V295" s="324"/>
      <c r="W295" s="324"/>
      <c r="X295" s="67"/>
      <c r="Y295" s="67"/>
    </row>
    <row r="296" spans="1:52" ht="27" customHeight="1" x14ac:dyDescent="0.25">
      <c r="A296" s="64" t="s">
        <v>440</v>
      </c>
      <c r="B296" s="64" t="s">
        <v>441</v>
      </c>
      <c r="C296" s="37">
        <v>4301020178</v>
      </c>
      <c r="D296" s="325">
        <v>4607091383980</v>
      </c>
      <c r="E296" s="325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108</v>
      </c>
      <c r="L296" s="38">
        <v>50</v>
      </c>
      <c r="M296" s="4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27"/>
      <c r="O296" s="327"/>
      <c r="P296" s="327"/>
      <c r="Q296" s="328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64</v>
      </c>
    </row>
    <row r="297" spans="1:52" ht="27" customHeight="1" x14ac:dyDescent="0.25">
      <c r="A297" s="64" t="s">
        <v>442</v>
      </c>
      <c r="B297" s="64" t="s">
        <v>443</v>
      </c>
      <c r="C297" s="37">
        <v>4301020179</v>
      </c>
      <c r="D297" s="325">
        <v>4607091384178</v>
      </c>
      <c r="E297" s="325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108</v>
      </c>
      <c r="L297" s="38">
        <v>50</v>
      </c>
      <c r="M297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27"/>
      <c r="O297" s="327"/>
      <c r="P297" s="327"/>
      <c r="Q297" s="328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64</v>
      </c>
    </row>
    <row r="298" spans="1:52" x14ac:dyDescent="0.2">
      <c r="A298" s="318"/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23"/>
      <c r="M298" s="320" t="s">
        <v>43</v>
      </c>
      <c r="N298" s="321"/>
      <c r="O298" s="321"/>
      <c r="P298" s="321"/>
      <c r="Q298" s="321"/>
      <c r="R298" s="321"/>
      <c r="S298" s="322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18"/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  <c r="L299" s="323"/>
      <c r="M299" s="320" t="s">
        <v>43</v>
      </c>
      <c r="N299" s="321"/>
      <c r="O299" s="321"/>
      <c r="P299" s="321"/>
      <c r="Q299" s="321"/>
      <c r="R299" s="321"/>
      <c r="S299" s="322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24" t="s">
        <v>78</v>
      </c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4"/>
      <c r="N300" s="324"/>
      <c r="O300" s="324"/>
      <c r="P300" s="324"/>
      <c r="Q300" s="324"/>
      <c r="R300" s="324"/>
      <c r="S300" s="324"/>
      <c r="T300" s="324"/>
      <c r="U300" s="324"/>
      <c r="V300" s="324"/>
      <c r="W300" s="324"/>
      <c r="X300" s="67"/>
      <c r="Y300" s="67"/>
    </row>
    <row r="301" spans="1:52" ht="27" customHeight="1" x14ac:dyDescent="0.25">
      <c r="A301" s="64" t="s">
        <v>444</v>
      </c>
      <c r="B301" s="64" t="s">
        <v>445</v>
      </c>
      <c r="C301" s="37">
        <v>4301051298</v>
      </c>
      <c r="D301" s="325">
        <v>4607091384260</v>
      </c>
      <c r="E301" s="325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77</v>
      </c>
      <c r="L301" s="38">
        <v>35</v>
      </c>
      <c r="M301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27"/>
      <c r="O301" s="327"/>
      <c r="P301" s="327"/>
      <c r="Q301" s="328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64</v>
      </c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23"/>
      <c r="M302" s="320" t="s">
        <v>43</v>
      </c>
      <c r="N302" s="321"/>
      <c r="O302" s="321"/>
      <c r="P302" s="321"/>
      <c r="Q302" s="321"/>
      <c r="R302" s="321"/>
      <c r="S302" s="322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18"/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23"/>
      <c r="M303" s="320" t="s">
        <v>43</v>
      </c>
      <c r="N303" s="321"/>
      <c r="O303" s="321"/>
      <c r="P303" s="321"/>
      <c r="Q303" s="321"/>
      <c r="R303" s="321"/>
      <c r="S303" s="322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24" t="s">
        <v>214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67"/>
      <c r="Y304" s="67"/>
    </row>
    <row r="305" spans="1:52" ht="16.5" customHeight="1" x14ac:dyDescent="0.25">
      <c r="A305" s="64" t="s">
        <v>446</v>
      </c>
      <c r="B305" s="64" t="s">
        <v>447</v>
      </c>
      <c r="C305" s="37">
        <v>4301060314</v>
      </c>
      <c r="D305" s="325">
        <v>4607091384673</v>
      </c>
      <c r="E305" s="325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77</v>
      </c>
      <c r="L305" s="38">
        <v>30</v>
      </c>
      <c r="M305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27"/>
      <c r="O305" s="327"/>
      <c r="P305" s="327"/>
      <c r="Q305" s="328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64</v>
      </c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23"/>
      <c r="M306" s="320" t="s">
        <v>43</v>
      </c>
      <c r="N306" s="321"/>
      <c r="O306" s="321"/>
      <c r="P306" s="321"/>
      <c r="Q306" s="321"/>
      <c r="R306" s="321"/>
      <c r="S306" s="322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18"/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23"/>
      <c r="M307" s="320" t="s">
        <v>43</v>
      </c>
      <c r="N307" s="321"/>
      <c r="O307" s="321"/>
      <c r="P307" s="321"/>
      <c r="Q307" s="321"/>
      <c r="R307" s="321"/>
      <c r="S307" s="322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30" t="s">
        <v>448</v>
      </c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30"/>
      <c r="P308" s="330"/>
      <c r="Q308" s="330"/>
      <c r="R308" s="330"/>
      <c r="S308" s="330"/>
      <c r="T308" s="330"/>
      <c r="U308" s="330"/>
      <c r="V308" s="330"/>
      <c r="W308" s="330"/>
      <c r="X308" s="66"/>
      <c r="Y308" s="66"/>
    </row>
    <row r="309" spans="1:52" ht="14.25" customHeight="1" x14ac:dyDescent="0.25">
      <c r="A309" s="324" t="s">
        <v>112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67"/>
      <c r="Y309" s="67"/>
    </row>
    <row r="310" spans="1:52" ht="27" customHeight="1" x14ac:dyDescent="0.25">
      <c r="A310" s="64" t="s">
        <v>449</v>
      </c>
      <c r="B310" s="64" t="s">
        <v>450</v>
      </c>
      <c r="C310" s="37">
        <v>4301011324</v>
      </c>
      <c r="D310" s="325">
        <v>4607091384185</v>
      </c>
      <c r="E310" s="325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77</v>
      </c>
      <c r="L310" s="38">
        <v>60</v>
      </c>
      <c r="M310" s="4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27"/>
      <c r="O310" s="327"/>
      <c r="P310" s="327"/>
      <c r="Q310" s="328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64</v>
      </c>
    </row>
    <row r="311" spans="1:52" ht="27" customHeight="1" x14ac:dyDescent="0.25">
      <c r="A311" s="64" t="s">
        <v>451</v>
      </c>
      <c r="B311" s="64" t="s">
        <v>452</v>
      </c>
      <c r="C311" s="37">
        <v>4301011312</v>
      </c>
      <c r="D311" s="325">
        <v>4607091384192</v>
      </c>
      <c r="E311" s="325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108</v>
      </c>
      <c r="L311" s="38">
        <v>60</v>
      </c>
      <c r="M311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27"/>
      <c r="O311" s="327"/>
      <c r="P311" s="327"/>
      <c r="Q311" s="328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64</v>
      </c>
    </row>
    <row r="312" spans="1:52" ht="27" customHeight="1" x14ac:dyDescent="0.25">
      <c r="A312" s="64" t="s">
        <v>453</v>
      </c>
      <c r="B312" s="64" t="s">
        <v>454</v>
      </c>
      <c r="C312" s="37">
        <v>4301011483</v>
      </c>
      <c r="D312" s="325">
        <v>4680115881907</v>
      </c>
      <c r="E312" s="325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77</v>
      </c>
      <c r="L312" s="38">
        <v>60</v>
      </c>
      <c r="M312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27"/>
      <c r="O312" s="327"/>
      <c r="P312" s="327"/>
      <c r="Q312" s="32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64</v>
      </c>
    </row>
    <row r="313" spans="1:52" ht="27" customHeight="1" x14ac:dyDescent="0.25">
      <c r="A313" s="64" t="s">
        <v>455</v>
      </c>
      <c r="B313" s="64" t="s">
        <v>456</v>
      </c>
      <c r="C313" s="37">
        <v>4301011303</v>
      </c>
      <c r="D313" s="325">
        <v>4607091384680</v>
      </c>
      <c r="E313" s="325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77</v>
      </c>
      <c r="L313" s="38">
        <v>60</v>
      </c>
      <c r="M313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27"/>
      <c r="O313" s="327"/>
      <c r="P313" s="327"/>
      <c r="Q313" s="328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64</v>
      </c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23"/>
      <c r="M314" s="320" t="s">
        <v>43</v>
      </c>
      <c r="N314" s="321"/>
      <c r="O314" s="321"/>
      <c r="P314" s="321"/>
      <c r="Q314" s="321"/>
      <c r="R314" s="321"/>
      <c r="S314" s="322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18"/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23"/>
      <c r="M315" s="320" t="s">
        <v>43</v>
      </c>
      <c r="N315" s="321"/>
      <c r="O315" s="321"/>
      <c r="P315" s="321"/>
      <c r="Q315" s="321"/>
      <c r="R315" s="321"/>
      <c r="S315" s="322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24" t="s">
        <v>74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67"/>
      <c r="Y316" s="67"/>
    </row>
    <row r="317" spans="1:52" ht="27" customHeight="1" x14ac:dyDescent="0.25">
      <c r="A317" s="64" t="s">
        <v>457</v>
      </c>
      <c r="B317" s="64" t="s">
        <v>458</v>
      </c>
      <c r="C317" s="37">
        <v>4301031139</v>
      </c>
      <c r="D317" s="325">
        <v>4607091384802</v>
      </c>
      <c r="E317" s="325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77</v>
      </c>
      <c r="L317" s="38">
        <v>35</v>
      </c>
      <c r="M317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27"/>
      <c r="O317" s="327"/>
      <c r="P317" s="327"/>
      <c r="Q317" s="32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64</v>
      </c>
    </row>
    <row r="318" spans="1:52" ht="27" customHeight="1" x14ac:dyDescent="0.25">
      <c r="A318" s="64" t="s">
        <v>459</v>
      </c>
      <c r="B318" s="64" t="s">
        <v>460</v>
      </c>
      <c r="C318" s="37">
        <v>4301031140</v>
      </c>
      <c r="D318" s="325">
        <v>4607091384826</v>
      </c>
      <c r="E318" s="325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77</v>
      </c>
      <c r="L318" s="38">
        <v>35</v>
      </c>
      <c r="M318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27"/>
      <c r="O318" s="327"/>
      <c r="P318" s="327"/>
      <c r="Q318" s="32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64</v>
      </c>
    </row>
    <row r="319" spans="1:52" x14ac:dyDescent="0.2">
      <c r="A319" s="318"/>
      <c r="B319" s="318"/>
      <c r="C319" s="318"/>
      <c r="D319" s="318"/>
      <c r="E319" s="318"/>
      <c r="F319" s="318"/>
      <c r="G319" s="318"/>
      <c r="H319" s="318"/>
      <c r="I319" s="318"/>
      <c r="J319" s="318"/>
      <c r="K319" s="318"/>
      <c r="L319" s="323"/>
      <c r="M319" s="320" t="s">
        <v>43</v>
      </c>
      <c r="N319" s="321"/>
      <c r="O319" s="321"/>
      <c r="P319" s="321"/>
      <c r="Q319" s="321"/>
      <c r="R319" s="321"/>
      <c r="S319" s="322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18"/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  <c r="L320" s="323"/>
      <c r="M320" s="320" t="s">
        <v>43</v>
      </c>
      <c r="N320" s="321"/>
      <c r="O320" s="321"/>
      <c r="P320" s="321"/>
      <c r="Q320" s="321"/>
      <c r="R320" s="321"/>
      <c r="S320" s="322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24" t="s">
        <v>78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67"/>
      <c r="Y321" s="67"/>
    </row>
    <row r="322" spans="1:52" ht="27" customHeight="1" x14ac:dyDescent="0.25">
      <c r="A322" s="64" t="s">
        <v>461</v>
      </c>
      <c r="B322" s="64" t="s">
        <v>462</v>
      </c>
      <c r="C322" s="37">
        <v>4301051303</v>
      </c>
      <c r="D322" s="325">
        <v>4607091384246</v>
      </c>
      <c r="E322" s="325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77</v>
      </c>
      <c r="L322" s="38">
        <v>40</v>
      </c>
      <c r="M322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27"/>
      <c r="O322" s="327"/>
      <c r="P322" s="327"/>
      <c r="Q322" s="328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64</v>
      </c>
    </row>
    <row r="323" spans="1:52" ht="27" customHeight="1" x14ac:dyDescent="0.25">
      <c r="A323" s="64" t="s">
        <v>463</v>
      </c>
      <c r="B323" s="64" t="s">
        <v>464</v>
      </c>
      <c r="C323" s="37">
        <v>4301051445</v>
      </c>
      <c r="D323" s="325">
        <v>4680115881976</v>
      </c>
      <c r="E323" s="325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77</v>
      </c>
      <c r="L323" s="38">
        <v>40</v>
      </c>
      <c r="M323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27"/>
      <c r="O323" s="327"/>
      <c r="P323" s="327"/>
      <c r="Q323" s="328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64</v>
      </c>
    </row>
    <row r="324" spans="1:52" ht="27" customHeight="1" x14ac:dyDescent="0.25">
      <c r="A324" s="64" t="s">
        <v>465</v>
      </c>
      <c r="B324" s="64" t="s">
        <v>466</v>
      </c>
      <c r="C324" s="37">
        <v>4301051297</v>
      </c>
      <c r="D324" s="325">
        <v>4607091384253</v>
      </c>
      <c r="E324" s="325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77</v>
      </c>
      <c r="L324" s="38">
        <v>40</v>
      </c>
      <c r="M324" s="3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27"/>
      <c r="O324" s="327"/>
      <c r="P324" s="327"/>
      <c r="Q324" s="32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64</v>
      </c>
    </row>
    <row r="325" spans="1:52" ht="27" customHeight="1" x14ac:dyDescent="0.25">
      <c r="A325" s="64" t="s">
        <v>467</v>
      </c>
      <c r="B325" s="64" t="s">
        <v>468</v>
      </c>
      <c r="C325" s="37">
        <v>4301051444</v>
      </c>
      <c r="D325" s="325">
        <v>4680115881969</v>
      </c>
      <c r="E325" s="325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77</v>
      </c>
      <c r="L325" s="38">
        <v>40</v>
      </c>
      <c r="M325" s="3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27"/>
      <c r="O325" s="327"/>
      <c r="P325" s="327"/>
      <c r="Q325" s="32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64</v>
      </c>
    </row>
    <row r="326" spans="1:52" x14ac:dyDescent="0.2">
      <c r="A326" s="318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23"/>
      <c r="M326" s="320" t="s">
        <v>43</v>
      </c>
      <c r="N326" s="321"/>
      <c r="O326" s="321"/>
      <c r="P326" s="321"/>
      <c r="Q326" s="321"/>
      <c r="R326" s="321"/>
      <c r="S326" s="322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23"/>
      <c r="M327" s="320" t="s">
        <v>43</v>
      </c>
      <c r="N327" s="321"/>
      <c r="O327" s="321"/>
      <c r="P327" s="321"/>
      <c r="Q327" s="321"/>
      <c r="R327" s="321"/>
      <c r="S327" s="322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24" t="s">
        <v>214</v>
      </c>
      <c r="B328" s="324"/>
      <c r="C328" s="324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67"/>
      <c r="Y328" s="67"/>
    </row>
    <row r="329" spans="1:52" ht="27" customHeight="1" x14ac:dyDescent="0.25">
      <c r="A329" s="64" t="s">
        <v>469</v>
      </c>
      <c r="B329" s="64" t="s">
        <v>470</v>
      </c>
      <c r="C329" s="37">
        <v>4301060322</v>
      </c>
      <c r="D329" s="325">
        <v>4607091389357</v>
      </c>
      <c r="E329" s="325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77</v>
      </c>
      <c r="L329" s="38">
        <v>40</v>
      </c>
      <c r="M329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27"/>
      <c r="O329" s="327"/>
      <c r="P329" s="327"/>
      <c r="Q329" s="32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64</v>
      </c>
    </row>
    <row r="330" spans="1:52" x14ac:dyDescent="0.2">
      <c r="A330" s="318"/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23"/>
      <c r="M330" s="320" t="s">
        <v>43</v>
      </c>
      <c r="N330" s="321"/>
      <c r="O330" s="321"/>
      <c r="P330" s="321"/>
      <c r="Q330" s="321"/>
      <c r="R330" s="321"/>
      <c r="S330" s="322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18"/>
      <c r="B331" s="318"/>
      <c r="C331" s="318"/>
      <c r="D331" s="318"/>
      <c r="E331" s="318"/>
      <c r="F331" s="318"/>
      <c r="G331" s="318"/>
      <c r="H331" s="318"/>
      <c r="I331" s="318"/>
      <c r="J331" s="318"/>
      <c r="K331" s="318"/>
      <c r="L331" s="323"/>
      <c r="M331" s="320" t="s">
        <v>43</v>
      </c>
      <c r="N331" s="321"/>
      <c r="O331" s="321"/>
      <c r="P331" s="321"/>
      <c r="Q331" s="321"/>
      <c r="R331" s="321"/>
      <c r="S331" s="322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36" t="s">
        <v>471</v>
      </c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6"/>
      <c r="N332" s="336"/>
      <c r="O332" s="336"/>
      <c r="P332" s="336"/>
      <c r="Q332" s="336"/>
      <c r="R332" s="336"/>
      <c r="S332" s="336"/>
      <c r="T332" s="336"/>
      <c r="U332" s="336"/>
      <c r="V332" s="336"/>
      <c r="W332" s="336"/>
      <c r="X332" s="55"/>
      <c r="Y332" s="55"/>
    </row>
    <row r="333" spans="1:52" ht="16.5" customHeight="1" x14ac:dyDescent="0.25">
      <c r="A333" s="330" t="s">
        <v>472</v>
      </c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0"/>
      <c r="M333" s="330"/>
      <c r="N333" s="330"/>
      <c r="O333" s="330"/>
      <c r="P333" s="330"/>
      <c r="Q333" s="330"/>
      <c r="R333" s="330"/>
      <c r="S333" s="330"/>
      <c r="T333" s="330"/>
      <c r="U333" s="330"/>
      <c r="V333" s="330"/>
      <c r="W333" s="330"/>
      <c r="X333" s="66"/>
      <c r="Y333" s="66"/>
    </row>
    <row r="334" spans="1:52" ht="14.25" customHeight="1" x14ac:dyDescent="0.25">
      <c r="A334" s="324" t="s">
        <v>112</v>
      </c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24"/>
      <c r="N334" s="324"/>
      <c r="O334" s="324"/>
      <c r="P334" s="324"/>
      <c r="Q334" s="324"/>
      <c r="R334" s="324"/>
      <c r="S334" s="324"/>
      <c r="T334" s="324"/>
      <c r="U334" s="324"/>
      <c r="V334" s="324"/>
      <c r="W334" s="324"/>
      <c r="X334" s="67"/>
      <c r="Y334" s="67"/>
    </row>
    <row r="335" spans="1:52" ht="27" customHeight="1" x14ac:dyDescent="0.25">
      <c r="A335" s="64" t="s">
        <v>473</v>
      </c>
      <c r="B335" s="64" t="s">
        <v>474</v>
      </c>
      <c r="C335" s="37">
        <v>4301011428</v>
      </c>
      <c r="D335" s="325">
        <v>4607091389708</v>
      </c>
      <c r="E335" s="325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108</v>
      </c>
      <c r="L335" s="38">
        <v>50</v>
      </c>
      <c r="M335" s="3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27"/>
      <c r="O335" s="327"/>
      <c r="P335" s="327"/>
      <c r="Q335" s="328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64</v>
      </c>
    </row>
    <row r="336" spans="1:52" ht="27" customHeight="1" x14ac:dyDescent="0.25">
      <c r="A336" s="64" t="s">
        <v>475</v>
      </c>
      <c r="B336" s="64" t="s">
        <v>476</v>
      </c>
      <c r="C336" s="37">
        <v>4301011427</v>
      </c>
      <c r="D336" s="325">
        <v>4607091389692</v>
      </c>
      <c r="E336" s="325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108</v>
      </c>
      <c r="L336" s="38">
        <v>50</v>
      </c>
      <c r="M336" s="3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27"/>
      <c r="O336" s="327"/>
      <c r="P336" s="327"/>
      <c r="Q336" s="32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64</v>
      </c>
    </row>
    <row r="337" spans="1:52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23"/>
      <c r="M337" s="320" t="s">
        <v>43</v>
      </c>
      <c r="N337" s="321"/>
      <c r="O337" s="321"/>
      <c r="P337" s="321"/>
      <c r="Q337" s="321"/>
      <c r="R337" s="321"/>
      <c r="S337" s="322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23"/>
      <c r="M338" s="320" t="s">
        <v>43</v>
      </c>
      <c r="N338" s="321"/>
      <c r="O338" s="321"/>
      <c r="P338" s="321"/>
      <c r="Q338" s="321"/>
      <c r="R338" s="321"/>
      <c r="S338" s="322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24" t="s">
        <v>74</v>
      </c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24"/>
      <c r="N339" s="324"/>
      <c r="O339" s="324"/>
      <c r="P339" s="324"/>
      <c r="Q339" s="324"/>
      <c r="R339" s="324"/>
      <c r="S339" s="324"/>
      <c r="T339" s="324"/>
      <c r="U339" s="324"/>
      <c r="V339" s="324"/>
      <c r="W339" s="324"/>
      <c r="X339" s="67"/>
      <c r="Y339" s="67"/>
    </row>
    <row r="340" spans="1:52" ht="27" customHeight="1" x14ac:dyDescent="0.25">
      <c r="A340" s="64" t="s">
        <v>477</v>
      </c>
      <c r="B340" s="64" t="s">
        <v>478</v>
      </c>
      <c r="C340" s="37">
        <v>4301031177</v>
      </c>
      <c r="D340" s="325">
        <v>4607091389753</v>
      </c>
      <c r="E340" s="325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77</v>
      </c>
      <c r="L340" s="38">
        <v>45</v>
      </c>
      <c r="M340" s="3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27"/>
      <c r="O340" s="327"/>
      <c r="P340" s="327"/>
      <c r="Q340" s="328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64</v>
      </c>
    </row>
    <row r="341" spans="1:52" ht="27" customHeight="1" x14ac:dyDescent="0.25">
      <c r="A341" s="64" t="s">
        <v>479</v>
      </c>
      <c r="B341" s="64" t="s">
        <v>480</v>
      </c>
      <c r="C341" s="37">
        <v>4301031174</v>
      </c>
      <c r="D341" s="325">
        <v>4607091389760</v>
      </c>
      <c r="E341" s="325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77</v>
      </c>
      <c r="L341" s="38">
        <v>45</v>
      </c>
      <c r="M341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27"/>
      <c r="O341" s="327"/>
      <c r="P341" s="327"/>
      <c r="Q341" s="328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64</v>
      </c>
    </row>
    <row r="342" spans="1:52" ht="27" customHeight="1" x14ac:dyDescent="0.25">
      <c r="A342" s="64" t="s">
        <v>481</v>
      </c>
      <c r="B342" s="64" t="s">
        <v>482</v>
      </c>
      <c r="C342" s="37">
        <v>4301031175</v>
      </c>
      <c r="D342" s="325">
        <v>4607091389746</v>
      </c>
      <c r="E342" s="325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77</v>
      </c>
      <c r="L342" s="38">
        <v>45</v>
      </c>
      <c r="M342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27"/>
      <c r="O342" s="327"/>
      <c r="P342" s="327"/>
      <c r="Q342" s="328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64</v>
      </c>
    </row>
    <row r="343" spans="1:52" ht="37.5" customHeight="1" x14ac:dyDescent="0.25">
      <c r="A343" s="64" t="s">
        <v>483</v>
      </c>
      <c r="B343" s="64" t="s">
        <v>484</v>
      </c>
      <c r="C343" s="37">
        <v>4301031236</v>
      </c>
      <c r="D343" s="325">
        <v>4680115882928</v>
      </c>
      <c r="E343" s="325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77</v>
      </c>
      <c r="L343" s="38">
        <v>35</v>
      </c>
      <c r="M343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27"/>
      <c r="O343" s="327"/>
      <c r="P343" s="327"/>
      <c r="Q343" s="328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64</v>
      </c>
    </row>
    <row r="344" spans="1:52" ht="27" customHeight="1" x14ac:dyDescent="0.25">
      <c r="A344" s="64" t="s">
        <v>485</v>
      </c>
      <c r="B344" s="64" t="s">
        <v>486</v>
      </c>
      <c r="C344" s="37">
        <v>4301031257</v>
      </c>
      <c r="D344" s="325">
        <v>4680115883147</v>
      </c>
      <c r="E344" s="325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77</v>
      </c>
      <c r="L344" s="38">
        <v>45</v>
      </c>
      <c r="M344" s="3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27"/>
      <c r="O344" s="327"/>
      <c r="P344" s="327"/>
      <c r="Q344" s="328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64</v>
      </c>
    </row>
    <row r="345" spans="1:52" ht="27" customHeight="1" x14ac:dyDescent="0.25">
      <c r="A345" s="64" t="s">
        <v>487</v>
      </c>
      <c r="B345" s="64" t="s">
        <v>488</v>
      </c>
      <c r="C345" s="37">
        <v>4301031178</v>
      </c>
      <c r="D345" s="325">
        <v>4607091384338</v>
      </c>
      <c r="E345" s="325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77</v>
      </c>
      <c r="L345" s="38">
        <v>45</v>
      </c>
      <c r="M345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27"/>
      <c r="O345" s="327"/>
      <c r="P345" s="327"/>
      <c r="Q345" s="328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64</v>
      </c>
    </row>
    <row r="346" spans="1:52" ht="37.5" customHeight="1" x14ac:dyDescent="0.25">
      <c r="A346" s="64" t="s">
        <v>489</v>
      </c>
      <c r="B346" s="64" t="s">
        <v>490</v>
      </c>
      <c r="C346" s="37">
        <v>4301031254</v>
      </c>
      <c r="D346" s="325">
        <v>4680115883154</v>
      </c>
      <c r="E346" s="325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77</v>
      </c>
      <c r="L346" s="38">
        <v>45</v>
      </c>
      <c r="M346" s="3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27"/>
      <c r="O346" s="327"/>
      <c r="P346" s="327"/>
      <c r="Q346" s="328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64</v>
      </c>
    </row>
    <row r="347" spans="1:52" ht="37.5" customHeight="1" x14ac:dyDescent="0.25">
      <c r="A347" s="64" t="s">
        <v>491</v>
      </c>
      <c r="B347" s="64" t="s">
        <v>492</v>
      </c>
      <c r="C347" s="37">
        <v>4301031171</v>
      </c>
      <c r="D347" s="325">
        <v>4607091389524</v>
      </c>
      <c r="E347" s="325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77</v>
      </c>
      <c r="L347" s="38">
        <v>45</v>
      </c>
      <c r="M347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27"/>
      <c r="O347" s="327"/>
      <c r="P347" s="327"/>
      <c r="Q347" s="32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64</v>
      </c>
    </row>
    <row r="348" spans="1:52" ht="27" customHeight="1" x14ac:dyDescent="0.25">
      <c r="A348" s="64" t="s">
        <v>493</v>
      </c>
      <c r="B348" s="64" t="s">
        <v>494</v>
      </c>
      <c r="C348" s="37">
        <v>4301031258</v>
      </c>
      <c r="D348" s="325">
        <v>4680115883161</v>
      </c>
      <c r="E348" s="32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77</v>
      </c>
      <c r="L348" s="38">
        <v>45</v>
      </c>
      <c r="M348" s="3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27"/>
      <c r="O348" s="327"/>
      <c r="P348" s="327"/>
      <c r="Q348" s="32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64</v>
      </c>
    </row>
    <row r="349" spans="1:52" ht="27" customHeight="1" x14ac:dyDescent="0.25">
      <c r="A349" s="64" t="s">
        <v>495</v>
      </c>
      <c r="B349" s="64" t="s">
        <v>496</v>
      </c>
      <c r="C349" s="37">
        <v>4301031170</v>
      </c>
      <c r="D349" s="325">
        <v>4607091384345</v>
      </c>
      <c r="E349" s="325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77</v>
      </c>
      <c r="L349" s="38">
        <v>45</v>
      </c>
      <c r="M34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27"/>
      <c r="O349" s="327"/>
      <c r="P349" s="327"/>
      <c r="Q349" s="32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64</v>
      </c>
    </row>
    <row r="350" spans="1:52" ht="27" customHeight="1" x14ac:dyDescent="0.25">
      <c r="A350" s="64" t="s">
        <v>497</v>
      </c>
      <c r="B350" s="64" t="s">
        <v>498</v>
      </c>
      <c r="C350" s="37">
        <v>4301031256</v>
      </c>
      <c r="D350" s="325">
        <v>4680115883178</v>
      </c>
      <c r="E350" s="325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77</v>
      </c>
      <c r="L350" s="38">
        <v>45</v>
      </c>
      <c r="M350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27"/>
      <c r="O350" s="327"/>
      <c r="P350" s="327"/>
      <c r="Q350" s="32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64</v>
      </c>
    </row>
    <row r="351" spans="1:52" ht="27" customHeight="1" x14ac:dyDescent="0.25">
      <c r="A351" s="64" t="s">
        <v>499</v>
      </c>
      <c r="B351" s="64" t="s">
        <v>500</v>
      </c>
      <c r="C351" s="37">
        <v>4301031172</v>
      </c>
      <c r="D351" s="325">
        <v>4607091389531</v>
      </c>
      <c r="E351" s="32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77</v>
      </c>
      <c r="L351" s="38">
        <v>45</v>
      </c>
      <c r="M351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27"/>
      <c r="O351" s="327"/>
      <c r="P351" s="327"/>
      <c r="Q351" s="32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64</v>
      </c>
    </row>
    <row r="352" spans="1:52" ht="27" customHeight="1" x14ac:dyDescent="0.25">
      <c r="A352" s="64" t="s">
        <v>501</v>
      </c>
      <c r="B352" s="64" t="s">
        <v>502</v>
      </c>
      <c r="C352" s="37">
        <v>4301031255</v>
      </c>
      <c r="D352" s="325">
        <v>4680115883185</v>
      </c>
      <c r="E352" s="32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77</v>
      </c>
      <c r="L352" s="38">
        <v>45</v>
      </c>
      <c r="M352" s="382" t="s">
        <v>503</v>
      </c>
      <c r="N352" s="327"/>
      <c r="O352" s="327"/>
      <c r="P352" s="327"/>
      <c r="Q352" s="32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64</v>
      </c>
    </row>
    <row r="353" spans="1:52" x14ac:dyDescent="0.2">
      <c r="A353" s="318"/>
      <c r="B353" s="318"/>
      <c r="C353" s="318"/>
      <c r="D353" s="318"/>
      <c r="E353" s="318"/>
      <c r="F353" s="318"/>
      <c r="G353" s="318"/>
      <c r="H353" s="318"/>
      <c r="I353" s="318"/>
      <c r="J353" s="318"/>
      <c r="K353" s="318"/>
      <c r="L353" s="323"/>
      <c r="M353" s="320" t="s">
        <v>43</v>
      </c>
      <c r="N353" s="321"/>
      <c r="O353" s="321"/>
      <c r="P353" s="321"/>
      <c r="Q353" s="321"/>
      <c r="R353" s="321"/>
      <c r="S353" s="322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18"/>
      <c r="B354" s="318"/>
      <c r="C354" s="318"/>
      <c r="D354" s="318"/>
      <c r="E354" s="318"/>
      <c r="F354" s="318"/>
      <c r="G354" s="318"/>
      <c r="H354" s="318"/>
      <c r="I354" s="318"/>
      <c r="J354" s="318"/>
      <c r="K354" s="318"/>
      <c r="L354" s="323"/>
      <c r="M354" s="320" t="s">
        <v>43</v>
      </c>
      <c r="N354" s="321"/>
      <c r="O354" s="321"/>
      <c r="P354" s="321"/>
      <c r="Q354" s="321"/>
      <c r="R354" s="321"/>
      <c r="S354" s="322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24" t="s">
        <v>78</v>
      </c>
      <c r="B355" s="324"/>
      <c r="C355" s="324"/>
      <c r="D355" s="324"/>
      <c r="E355" s="324"/>
      <c r="F355" s="324"/>
      <c r="G355" s="324"/>
      <c r="H355" s="324"/>
      <c r="I355" s="324"/>
      <c r="J355" s="324"/>
      <c r="K355" s="324"/>
      <c r="L355" s="324"/>
      <c r="M355" s="324"/>
      <c r="N355" s="324"/>
      <c r="O355" s="324"/>
      <c r="P355" s="324"/>
      <c r="Q355" s="324"/>
      <c r="R355" s="324"/>
      <c r="S355" s="324"/>
      <c r="T355" s="324"/>
      <c r="U355" s="324"/>
      <c r="V355" s="324"/>
      <c r="W355" s="324"/>
      <c r="X355" s="67"/>
      <c r="Y355" s="67"/>
    </row>
    <row r="356" spans="1:52" ht="27" customHeight="1" x14ac:dyDescent="0.25">
      <c r="A356" s="64" t="s">
        <v>504</v>
      </c>
      <c r="B356" s="64" t="s">
        <v>505</v>
      </c>
      <c r="C356" s="37">
        <v>4301051258</v>
      </c>
      <c r="D356" s="325">
        <v>4607091389685</v>
      </c>
      <c r="E356" s="325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138</v>
      </c>
      <c r="L356" s="38">
        <v>45</v>
      </c>
      <c r="M356" s="3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27"/>
      <c r="O356" s="327"/>
      <c r="P356" s="327"/>
      <c r="Q356" s="328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64</v>
      </c>
    </row>
    <row r="357" spans="1:52" ht="27" customHeight="1" x14ac:dyDescent="0.25">
      <c r="A357" s="64" t="s">
        <v>506</v>
      </c>
      <c r="B357" s="64" t="s">
        <v>507</v>
      </c>
      <c r="C357" s="37">
        <v>4301051431</v>
      </c>
      <c r="D357" s="325">
        <v>4607091389654</v>
      </c>
      <c r="E357" s="325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138</v>
      </c>
      <c r="L357" s="38">
        <v>45</v>
      </c>
      <c r="M357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27"/>
      <c r="O357" s="327"/>
      <c r="P357" s="327"/>
      <c r="Q357" s="328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64</v>
      </c>
    </row>
    <row r="358" spans="1:52" ht="27" customHeight="1" x14ac:dyDescent="0.25">
      <c r="A358" s="64" t="s">
        <v>508</v>
      </c>
      <c r="B358" s="64" t="s">
        <v>509</v>
      </c>
      <c r="C358" s="37">
        <v>4301051284</v>
      </c>
      <c r="D358" s="325">
        <v>4607091384352</v>
      </c>
      <c r="E358" s="325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138</v>
      </c>
      <c r="L358" s="38">
        <v>45</v>
      </c>
      <c r="M358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27"/>
      <c r="O358" s="327"/>
      <c r="P358" s="327"/>
      <c r="Q358" s="328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64</v>
      </c>
    </row>
    <row r="359" spans="1:52" ht="27" customHeight="1" x14ac:dyDescent="0.25">
      <c r="A359" s="64" t="s">
        <v>510</v>
      </c>
      <c r="B359" s="64" t="s">
        <v>511</v>
      </c>
      <c r="C359" s="37">
        <v>4301051257</v>
      </c>
      <c r="D359" s="325">
        <v>4607091389661</v>
      </c>
      <c r="E359" s="325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138</v>
      </c>
      <c r="L359" s="38">
        <v>45</v>
      </c>
      <c r="M359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27"/>
      <c r="O359" s="327"/>
      <c r="P359" s="327"/>
      <c r="Q359" s="328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64</v>
      </c>
    </row>
    <row r="360" spans="1:52" x14ac:dyDescent="0.2">
      <c r="A360" s="318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23"/>
      <c r="M360" s="320" t="s">
        <v>43</v>
      </c>
      <c r="N360" s="321"/>
      <c r="O360" s="321"/>
      <c r="P360" s="321"/>
      <c r="Q360" s="321"/>
      <c r="R360" s="321"/>
      <c r="S360" s="322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23"/>
      <c r="M361" s="320" t="s">
        <v>43</v>
      </c>
      <c r="N361" s="321"/>
      <c r="O361" s="321"/>
      <c r="P361" s="321"/>
      <c r="Q361" s="321"/>
      <c r="R361" s="321"/>
      <c r="S361" s="322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24" t="s">
        <v>214</v>
      </c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4"/>
      <c r="M362" s="324"/>
      <c r="N362" s="324"/>
      <c r="O362" s="324"/>
      <c r="P362" s="324"/>
      <c r="Q362" s="324"/>
      <c r="R362" s="324"/>
      <c r="S362" s="324"/>
      <c r="T362" s="324"/>
      <c r="U362" s="324"/>
      <c r="V362" s="324"/>
      <c r="W362" s="324"/>
      <c r="X362" s="67"/>
      <c r="Y362" s="67"/>
    </row>
    <row r="363" spans="1:52" ht="27" customHeight="1" x14ac:dyDescent="0.25">
      <c r="A363" s="64" t="s">
        <v>512</v>
      </c>
      <c r="B363" s="64" t="s">
        <v>513</v>
      </c>
      <c r="C363" s="37">
        <v>4301060352</v>
      </c>
      <c r="D363" s="325">
        <v>4680115881648</v>
      </c>
      <c r="E363" s="325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77</v>
      </c>
      <c r="L363" s="38">
        <v>35</v>
      </c>
      <c r="M363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27"/>
      <c r="O363" s="327"/>
      <c r="P363" s="327"/>
      <c r="Q363" s="32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64</v>
      </c>
    </row>
    <row r="364" spans="1:52" x14ac:dyDescent="0.2">
      <c r="A364" s="318"/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23"/>
      <c r="M364" s="320" t="s">
        <v>43</v>
      </c>
      <c r="N364" s="321"/>
      <c r="O364" s="321"/>
      <c r="P364" s="321"/>
      <c r="Q364" s="321"/>
      <c r="R364" s="321"/>
      <c r="S364" s="322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18"/>
      <c r="B365" s="318"/>
      <c r="C365" s="318"/>
      <c r="D365" s="318"/>
      <c r="E365" s="318"/>
      <c r="F365" s="318"/>
      <c r="G365" s="318"/>
      <c r="H365" s="318"/>
      <c r="I365" s="318"/>
      <c r="J365" s="318"/>
      <c r="K365" s="318"/>
      <c r="L365" s="323"/>
      <c r="M365" s="320" t="s">
        <v>43</v>
      </c>
      <c r="N365" s="321"/>
      <c r="O365" s="321"/>
      <c r="P365" s="321"/>
      <c r="Q365" s="321"/>
      <c r="R365" s="321"/>
      <c r="S365" s="322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24" t="s">
        <v>91</v>
      </c>
      <c r="B366" s="324"/>
      <c r="C366" s="324"/>
      <c r="D366" s="324"/>
      <c r="E366" s="324"/>
      <c r="F366" s="324"/>
      <c r="G366" s="324"/>
      <c r="H366" s="324"/>
      <c r="I366" s="324"/>
      <c r="J366" s="324"/>
      <c r="K366" s="324"/>
      <c r="L366" s="324"/>
      <c r="M366" s="324"/>
      <c r="N366" s="324"/>
      <c r="O366" s="324"/>
      <c r="P366" s="324"/>
      <c r="Q366" s="324"/>
      <c r="R366" s="324"/>
      <c r="S366" s="324"/>
      <c r="T366" s="324"/>
      <c r="U366" s="324"/>
      <c r="V366" s="324"/>
      <c r="W366" s="324"/>
      <c r="X366" s="67"/>
      <c r="Y366" s="67"/>
    </row>
    <row r="367" spans="1:52" ht="27" customHeight="1" x14ac:dyDescent="0.25">
      <c r="A367" s="64" t="s">
        <v>514</v>
      </c>
      <c r="B367" s="64" t="s">
        <v>515</v>
      </c>
      <c r="C367" s="37">
        <v>4301032042</v>
      </c>
      <c r="D367" s="325">
        <v>4680115883017</v>
      </c>
      <c r="E367" s="325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516</v>
      </c>
      <c r="L367" s="38">
        <v>60</v>
      </c>
      <c r="M367" s="37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27"/>
      <c r="O367" s="327"/>
      <c r="P367" s="327"/>
      <c r="Q367" s="328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64</v>
      </c>
    </row>
    <row r="368" spans="1:52" ht="27" customHeight="1" x14ac:dyDescent="0.25">
      <c r="A368" s="64" t="s">
        <v>517</v>
      </c>
      <c r="B368" s="64" t="s">
        <v>518</v>
      </c>
      <c r="C368" s="37">
        <v>4301032043</v>
      </c>
      <c r="D368" s="325">
        <v>4680115883031</v>
      </c>
      <c r="E368" s="325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516</v>
      </c>
      <c r="L368" s="38">
        <v>60</v>
      </c>
      <c r="M368" s="37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27"/>
      <c r="O368" s="327"/>
      <c r="P368" s="327"/>
      <c r="Q368" s="328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64</v>
      </c>
    </row>
    <row r="369" spans="1:52" ht="27" customHeight="1" x14ac:dyDescent="0.25">
      <c r="A369" s="64" t="s">
        <v>519</v>
      </c>
      <c r="B369" s="64" t="s">
        <v>520</v>
      </c>
      <c r="C369" s="37">
        <v>4301032041</v>
      </c>
      <c r="D369" s="325">
        <v>4680115883024</v>
      </c>
      <c r="E369" s="325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516</v>
      </c>
      <c r="L369" s="38">
        <v>60</v>
      </c>
      <c r="M369" s="37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27"/>
      <c r="O369" s="327"/>
      <c r="P369" s="327"/>
      <c r="Q369" s="328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64</v>
      </c>
    </row>
    <row r="370" spans="1:52" x14ac:dyDescent="0.2">
      <c r="A370" s="318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23"/>
      <c r="M370" s="320" t="s">
        <v>43</v>
      </c>
      <c r="N370" s="321"/>
      <c r="O370" s="321"/>
      <c r="P370" s="321"/>
      <c r="Q370" s="321"/>
      <c r="R370" s="321"/>
      <c r="S370" s="322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23"/>
      <c r="M371" s="320" t="s">
        <v>43</v>
      </c>
      <c r="N371" s="321"/>
      <c r="O371" s="321"/>
      <c r="P371" s="321"/>
      <c r="Q371" s="321"/>
      <c r="R371" s="321"/>
      <c r="S371" s="322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24" t="s">
        <v>521</v>
      </c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4"/>
      <c r="N372" s="324"/>
      <c r="O372" s="324"/>
      <c r="P372" s="324"/>
      <c r="Q372" s="324"/>
      <c r="R372" s="324"/>
      <c r="S372" s="324"/>
      <c r="T372" s="324"/>
      <c r="U372" s="324"/>
      <c r="V372" s="324"/>
      <c r="W372" s="324"/>
      <c r="X372" s="67"/>
      <c r="Y372" s="67"/>
    </row>
    <row r="373" spans="1:52" ht="27" customHeight="1" x14ac:dyDescent="0.25">
      <c r="A373" s="64" t="s">
        <v>522</v>
      </c>
      <c r="B373" s="64" t="s">
        <v>523</v>
      </c>
      <c r="C373" s="37">
        <v>4301170009</v>
      </c>
      <c r="D373" s="325">
        <v>4680115882997</v>
      </c>
      <c r="E373" s="325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516</v>
      </c>
      <c r="L373" s="38">
        <v>150</v>
      </c>
      <c r="M373" s="368" t="s">
        <v>524</v>
      </c>
      <c r="N373" s="327"/>
      <c r="O373" s="327"/>
      <c r="P373" s="327"/>
      <c r="Q373" s="328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64</v>
      </c>
    </row>
    <row r="374" spans="1:52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23"/>
      <c r="M374" s="320" t="s">
        <v>43</v>
      </c>
      <c r="N374" s="321"/>
      <c r="O374" s="321"/>
      <c r="P374" s="321"/>
      <c r="Q374" s="321"/>
      <c r="R374" s="321"/>
      <c r="S374" s="322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23"/>
      <c r="M375" s="320" t="s">
        <v>43</v>
      </c>
      <c r="N375" s="321"/>
      <c r="O375" s="321"/>
      <c r="P375" s="321"/>
      <c r="Q375" s="321"/>
      <c r="R375" s="321"/>
      <c r="S375" s="322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30" t="s">
        <v>525</v>
      </c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0"/>
      <c r="N376" s="330"/>
      <c r="O376" s="330"/>
      <c r="P376" s="330"/>
      <c r="Q376" s="330"/>
      <c r="R376" s="330"/>
      <c r="S376" s="330"/>
      <c r="T376" s="330"/>
      <c r="U376" s="330"/>
      <c r="V376" s="330"/>
      <c r="W376" s="330"/>
      <c r="X376" s="66"/>
      <c r="Y376" s="66"/>
    </row>
    <row r="377" spans="1:52" ht="14.25" customHeight="1" x14ac:dyDescent="0.25">
      <c r="A377" s="324" t="s">
        <v>105</v>
      </c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4"/>
      <c r="M377" s="324"/>
      <c r="N377" s="324"/>
      <c r="O377" s="324"/>
      <c r="P377" s="324"/>
      <c r="Q377" s="324"/>
      <c r="R377" s="324"/>
      <c r="S377" s="324"/>
      <c r="T377" s="324"/>
      <c r="U377" s="324"/>
      <c r="V377" s="324"/>
      <c r="W377" s="324"/>
      <c r="X377" s="67"/>
      <c r="Y377" s="67"/>
    </row>
    <row r="378" spans="1:52" ht="27" customHeight="1" x14ac:dyDescent="0.25">
      <c r="A378" s="64" t="s">
        <v>526</v>
      </c>
      <c r="B378" s="64" t="s">
        <v>527</v>
      </c>
      <c r="C378" s="37">
        <v>4301020196</v>
      </c>
      <c r="D378" s="325">
        <v>4607091389388</v>
      </c>
      <c r="E378" s="325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138</v>
      </c>
      <c r="L378" s="38">
        <v>35</v>
      </c>
      <c r="M378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27"/>
      <c r="O378" s="327"/>
      <c r="P378" s="327"/>
      <c r="Q378" s="328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64</v>
      </c>
    </row>
    <row r="379" spans="1:52" ht="27" customHeight="1" x14ac:dyDescent="0.25">
      <c r="A379" s="64" t="s">
        <v>528</v>
      </c>
      <c r="B379" s="64" t="s">
        <v>529</v>
      </c>
      <c r="C379" s="37">
        <v>4301020185</v>
      </c>
      <c r="D379" s="325">
        <v>4607091389364</v>
      </c>
      <c r="E379" s="325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138</v>
      </c>
      <c r="L379" s="38">
        <v>35</v>
      </c>
      <c r="M379" s="3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27"/>
      <c r="O379" s="327"/>
      <c r="P379" s="327"/>
      <c r="Q379" s="328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64</v>
      </c>
    </row>
    <row r="380" spans="1:52" x14ac:dyDescent="0.2">
      <c r="A380" s="318"/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23"/>
      <c r="M380" s="320" t="s">
        <v>43</v>
      </c>
      <c r="N380" s="321"/>
      <c r="O380" s="321"/>
      <c r="P380" s="321"/>
      <c r="Q380" s="321"/>
      <c r="R380" s="321"/>
      <c r="S380" s="322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18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23"/>
      <c r="M381" s="320" t="s">
        <v>43</v>
      </c>
      <c r="N381" s="321"/>
      <c r="O381" s="321"/>
      <c r="P381" s="321"/>
      <c r="Q381" s="321"/>
      <c r="R381" s="321"/>
      <c r="S381" s="322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24" t="s">
        <v>74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67"/>
      <c r="Y382" s="67"/>
    </row>
    <row r="383" spans="1:52" ht="27" customHeight="1" x14ac:dyDescent="0.25">
      <c r="A383" s="64" t="s">
        <v>530</v>
      </c>
      <c r="B383" s="64" t="s">
        <v>531</v>
      </c>
      <c r="C383" s="37">
        <v>4301031212</v>
      </c>
      <c r="D383" s="325">
        <v>4607091389739</v>
      </c>
      <c r="E383" s="325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108</v>
      </c>
      <c r="L383" s="38">
        <v>45</v>
      </c>
      <c r="M383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27"/>
      <c r="O383" s="327"/>
      <c r="P383" s="327"/>
      <c r="Q383" s="328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64</v>
      </c>
    </row>
    <row r="384" spans="1:52" ht="27" customHeight="1" x14ac:dyDescent="0.25">
      <c r="A384" s="64" t="s">
        <v>532</v>
      </c>
      <c r="B384" s="64" t="s">
        <v>533</v>
      </c>
      <c r="C384" s="37">
        <v>4301031247</v>
      </c>
      <c r="D384" s="325">
        <v>4680115883048</v>
      </c>
      <c r="E384" s="325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77</v>
      </c>
      <c r="L384" s="38">
        <v>40</v>
      </c>
      <c r="M384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27"/>
      <c r="O384" s="327"/>
      <c r="P384" s="327"/>
      <c r="Q384" s="328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64</v>
      </c>
    </row>
    <row r="385" spans="1:52" ht="27" customHeight="1" x14ac:dyDescent="0.25">
      <c r="A385" s="64" t="s">
        <v>534</v>
      </c>
      <c r="B385" s="64" t="s">
        <v>535</v>
      </c>
      <c r="C385" s="37">
        <v>4301031176</v>
      </c>
      <c r="D385" s="325">
        <v>4607091389425</v>
      </c>
      <c r="E385" s="325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77</v>
      </c>
      <c r="L385" s="38">
        <v>45</v>
      </c>
      <c r="M385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27"/>
      <c r="O385" s="327"/>
      <c r="P385" s="327"/>
      <c r="Q385" s="328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64</v>
      </c>
    </row>
    <row r="386" spans="1:52" ht="27" customHeight="1" x14ac:dyDescent="0.25">
      <c r="A386" s="64" t="s">
        <v>536</v>
      </c>
      <c r="B386" s="64" t="s">
        <v>537</v>
      </c>
      <c r="C386" s="37">
        <v>4301031215</v>
      </c>
      <c r="D386" s="325">
        <v>4680115882911</v>
      </c>
      <c r="E386" s="32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77</v>
      </c>
      <c r="L386" s="38">
        <v>40</v>
      </c>
      <c r="M386" s="361" t="s">
        <v>538</v>
      </c>
      <c r="N386" s="327"/>
      <c r="O386" s="327"/>
      <c r="P386" s="327"/>
      <c r="Q386" s="32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64</v>
      </c>
    </row>
    <row r="387" spans="1:52" ht="27" customHeight="1" x14ac:dyDescent="0.25">
      <c r="A387" s="64" t="s">
        <v>539</v>
      </c>
      <c r="B387" s="64" t="s">
        <v>540</v>
      </c>
      <c r="C387" s="37">
        <v>4301031167</v>
      </c>
      <c r="D387" s="325">
        <v>4680115880771</v>
      </c>
      <c r="E387" s="325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77</v>
      </c>
      <c r="L387" s="38">
        <v>45</v>
      </c>
      <c r="M387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27"/>
      <c r="O387" s="327"/>
      <c r="P387" s="327"/>
      <c r="Q387" s="32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64</v>
      </c>
    </row>
    <row r="388" spans="1:52" ht="27" customHeight="1" x14ac:dyDescent="0.25">
      <c r="A388" s="64" t="s">
        <v>541</v>
      </c>
      <c r="B388" s="64" t="s">
        <v>542</v>
      </c>
      <c r="C388" s="37">
        <v>4301031173</v>
      </c>
      <c r="D388" s="325">
        <v>4607091389500</v>
      </c>
      <c r="E388" s="325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77</v>
      </c>
      <c r="L388" s="38">
        <v>45</v>
      </c>
      <c r="M388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27"/>
      <c r="O388" s="327"/>
      <c r="P388" s="327"/>
      <c r="Q388" s="32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64</v>
      </c>
    </row>
    <row r="389" spans="1:52" ht="27" customHeight="1" x14ac:dyDescent="0.25">
      <c r="A389" s="64" t="s">
        <v>543</v>
      </c>
      <c r="B389" s="64" t="s">
        <v>544</v>
      </c>
      <c r="C389" s="37">
        <v>4301031103</v>
      </c>
      <c r="D389" s="325">
        <v>4680115881983</v>
      </c>
      <c r="E389" s="325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77</v>
      </c>
      <c r="L389" s="38">
        <v>40</v>
      </c>
      <c r="M389" s="3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27"/>
      <c r="O389" s="327"/>
      <c r="P389" s="327"/>
      <c r="Q389" s="32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64</v>
      </c>
    </row>
    <row r="390" spans="1:52" x14ac:dyDescent="0.2">
      <c r="A390" s="318"/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  <c r="L390" s="323"/>
      <c r="M390" s="320" t="s">
        <v>43</v>
      </c>
      <c r="N390" s="321"/>
      <c r="O390" s="321"/>
      <c r="P390" s="321"/>
      <c r="Q390" s="321"/>
      <c r="R390" s="321"/>
      <c r="S390" s="322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18"/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23"/>
      <c r="M391" s="320" t="s">
        <v>43</v>
      </c>
      <c r="N391" s="321"/>
      <c r="O391" s="321"/>
      <c r="P391" s="321"/>
      <c r="Q391" s="321"/>
      <c r="R391" s="321"/>
      <c r="S391" s="322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24" t="s">
        <v>91</v>
      </c>
      <c r="B392" s="324"/>
      <c r="C392" s="324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67"/>
      <c r="Y392" s="67"/>
    </row>
    <row r="393" spans="1:52" ht="27" customHeight="1" x14ac:dyDescent="0.25">
      <c r="A393" s="64" t="s">
        <v>545</v>
      </c>
      <c r="B393" s="64" t="s">
        <v>546</v>
      </c>
      <c r="C393" s="37">
        <v>4301032044</v>
      </c>
      <c r="D393" s="325">
        <v>4680115883000</v>
      </c>
      <c r="E393" s="325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516</v>
      </c>
      <c r="L393" s="38">
        <v>60</v>
      </c>
      <c r="M393" s="35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27"/>
      <c r="O393" s="327"/>
      <c r="P393" s="327"/>
      <c r="Q393" s="328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64</v>
      </c>
    </row>
    <row r="394" spans="1:52" x14ac:dyDescent="0.2">
      <c r="A394" s="318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23"/>
      <c r="M394" s="320" t="s">
        <v>43</v>
      </c>
      <c r="N394" s="321"/>
      <c r="O394" s="321"/>
      <c r="P394" s="321"/>
      <c r="Q394" s="321"/>
      <c r="R394" s="321"/>
      <c r="S394" s="322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23"/>
      <c r="M395" s="320" t="s">
        <v>43</v>
      </c>
      <c r="N395" s="321"/>
      <c r="O395" s="321"/>
      <c r="P395" s="321"/>
      <c r="Q395" s="321"/>
      <c r="R395" s="321"/>
      <c r="S395" s="322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24" t="s">
        <v>521</v>
      </c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24"/>
      <c r="N396" s="324"/>
      <c r="O396" s="324"/>
      <c r="P396" s="324"/>
      <c r="Q396" s="324"/>
      <c r="R396" s="324"/>
      <c r="S396" s="324"/>
      <c r="T396" s="324"/>
      <c r="U396" s="324"/>
      <c r="V396" s="324"/>
      <c r="W396" s="324"/>
      <c r="X396" s="67"/>
      <c r="Y396" s="67"/>
    </row>
    <row r="397" spans="1:52" ht="27" customHeight="1" x14ac:dyDescent="0.25">
      <c r="A397" s="64" t="s">
        <v>547</v>
      </c>
      <c r="B397" s="64" t="s">
        <v>548</v>
      </c>
      <c r="C397" s="37">
        <v>4301170008</v>
      </c>
      <c r="D397" s="325">
        <v>4680115882980</v>
      </c>
      <c r="E397" s="325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516</v>
      </c>
      <c r="L397" s="38">
        <v>150</v>
      </c>
      <c r="M397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27"/>
      <c r="O397" s="327"/>
      <c r="P397" s="327"/>
      <c r="Q397" s="328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64</v>
      </c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23"/>
      <c r="M398" s="320" t="s">
        <v>43</v>
      </c>
      <c r="N398" s="321"/>
      <c r="O398" s="321"/>
      <c r="P398" s="321"/>
      <c r="Q398" s="321"/>
      <c r="R398" s="321"/>
      <c r="S398" s="322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23"/>
      <c r="M399" s="320" t="s">
        <v>43</v>
      </c>
      <c r="N399" s="321"/>
      <c r="O399" s="321"/>
      <c r="P399" s="321"/>
      <c r="Q399" s="321"/>
      <c r="R399" s="321"/>
      <c r="S399" s="322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36" t="s">
        <v>549</v>
      </c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6"/>
      <c r="N400" s="336"/>
      <c r="O400" s="336"/>
      <c r="P400" s="336"/>
      <c r="Q400" s="336"/>
      <c r="R400" s="336"/>
      <c r="S400" s="336"/>
      <c r="T400" s="336"/>
      <c r="U400" s="336"/>
      <c r="V400" s="336"/>
      <c r="W400" s="336"/>
      <c r="X400" s="55"/>
      <c r="Y400" s="55"/>
    </row>
    <row r="401" spans="1:52" ht="16.5" customHeight="1" x14ac:dyDescent="0.25">
      <c r="A401" s="330" t="s">
        <v>549</v>
      </c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0"/>
      <c r="M401" s="330"/>
      <c r="N401" s="330"/>
      <c r="O401" s="330"/>
      <c r="P401" s="330"/>
      <c r="Q401" s="330"/>
      <c r="R401" s="330"/>
      <c r="S401" s="330"/>
      <c r="T401" s="330"/>
      <c r="U401" s="330"/>
      <c r="V401" s="330"/>
      <c r="W401" s="330"/>
      <c r="X401" s="66"/>
      <c r="Y401" s="66"/>
    </row>
    <row r="402" spans="1:52" ht="14.25" customHeight="1" x14ac:dyDescent="0.25">
      <c r="A402" s="324" t="s">
        <v>112</v>
      </c>
      <c r="B402" s="324"/>
      <c r="C402" s="324"/>
      <c r="D402" s="324"/>
      <c r="E402" s="324"/>
      <c r="F402" s="324"/>
      <c r="G402" s="324"/>
      <c r="H402" s="324"/>
      <c r="I402" s="324"/>
      <c r="J402" s="324"/>
      <c r="K402" s="324"/>
      <c r="L402" s="324"/>
      <c r="M402" s="324"/>
      <c r="N402" s="324"/>
      <c r="O402" s="324"/>
      <c r="P402" s="324"/>
      <c r="Q402" s="324"/>
      <c r="R402" s="324"/>
      <c r="S402" s="324"/>
      <c r="T402" s="324"/>
      <c r="U402" s="324"/>
      <c r="V402" s="324"/>
      <c r="W402" s="324"/>
      <c r="X402" s="67"/>
      <c r="Y402" s="67"/>
    </row>
    <row r="403" spans="1:52" ht="27" customHeight="1" x14ac:dyDescent="0.25">
      <c r="A403" s="64" t="s">
        <v>550</v>
      </c>
      <c r="B403" s="64" t="s">
        <v>551</v>
      </c>
      <c r="C403" s="37">
        <v>4301011371</v>
      </c>
      <c r="D403" s="325">
        <v>4607091389067</v>
      </c>
      <c r="E403" s="325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138</v>
      </c>
      <c r="L403" s="38">
        <v>55</v>
      </c>
      <c r="M403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27"/>
      <c r="O403" s="327"/>
      <c r="P403" s="327"/>
      <c r="Q403" s="328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64</v>
      </c>
    </row>
    <row r="404" spans="1:52" ht="27" customHeight="1" x14ac:dyDescent="0.25">
      <c r="A404" s="64" t="s">
        <v>552</v>
      </c>
      <c r="B404" s="64" t="s">
        <v>553</v>
      </c>
      <c r="C404" s="37">
        <v>4301011363</v>
      </c>
      <c r="D404" s="325">
        <v>4607091383522</v>
      </c>
      <c r="E404" s="325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108</v>
      </c>
      <c r="L404" s="38">
        <v>55</v>
      </c>
      <c r="M404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27"/>
      <c r="O404" s="327"/>
      <c r="P404" s="327"/>
      <c r="Q404" s="328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64</v>
      </c>
    </row>
    <row r="405" spans="1:52" ht="27" customHeight="1" x14ac:dyDescent="0.25">
      <c r="A405" s="64" t="s">
        <v>554</v>
      </c>
      <c r="B405" s="64" t="s">
        <v>555</v>
      </c>
      <c r="C405" s="37">
        <v>4301011431</v>
      </c>
      <c r="D405" s="325">
        <v>4607091384437</v>
      </c>
      <c r="E405" s="325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108</v>
      </c>
      <c r="L405" s="38">
        <v>50</v>
      </c>
      <c r="M405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27"/>
      <c r="O405" s="327"/>
      <c r="P405" s="327"/>
      <c r="Q405" s="328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64</v>
      </c>
    </row>
    <row r="406" spans="1:52" ht="27" customHeight="1" x14ac:dyDescent="0.25">
      <c r="A406" s="64" t="s">
        <v>556</v>
      </c>
      <c r="B406" s="64" t="s">
        <v>557</v>
      </c>
      <c r="C406" s="37">
        <v>4301011365</v>
      </c>
      <c r="D406" s="325">
        <v>4607091389104</v>
      </c>
      <c r="E406" s="32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108</v>
      </c>
      <c r="L406" s="38">
        <v>55</v>
      </c>
      <c r="M406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27"/>
      <c r="O406" s="327"/>
      <c r="P406" s="327"/>
      <c r="Q406" s="32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64</v>
      </c>
    </row>
    <row r="407" spans="1:52" ht="27" customHeight="1" x14ac:dyDescent="0.25">
      <c r="A407" s="64" t="s">
        <v>558</v>
      </c>
      <c r="B407" s="64" t="s">
        <v>559</v>
      </c>
      <c r="C407" s="37">
        <v>4301011367</v>
      </c>
      <c r="D407" s="325">
        <v>4680115880603</v>
      </c>
      <c r="E407" s="325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108</v>
      </c>
      <c r="L407" s="38">
        <v>55</v>
      </c>
      <c r="M407" s="35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27"/>
      <c r="O407" s="327"/>
      <c r="P407" s="327"/>
      <c r="Q407" s="32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64</v>
      </c>
    </row>
    <row r="408" spans="1:52" ht="27" customHeight="1" x14ac:dyDescent="0.25">
      <c r="A408" s="64" t="s">
        <v>560</v>
      </c>
      <c r="B408" s="64" t="s">
        <v>561</v>
      </c>
      <c r="C408" s="37">
        <v>4301011168</v>
      </c>
      <c r="D408" s="325">
        <v>4607091389999</v>
      </c>
      <c r="E408" s="325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108</v>
      </c>
      <c r="L408" s="38">
        <v>55</v>
      </c>
      <c r="M408" s="3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27"/>
      <c r="O408" s="327"/>
      <c r="P408" s="327"/>
      <c r="Q408" s="32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64</v>
      </c>
    </row>
    <row r="409" spans="1:52" ht="27" customHeight="1" x14ac:dyDescent="0.25">
      <c r="A409" s="64" t="s">
        <v>562</v>
      </c>
      <c r="B409" s="64" t="s">
        <v>563</v>
      </c>
      <c r="C409" s="37">
        <v>4301011372</v>
      </c>
      <c r="D409" s="325">
        <v>4680115882782</v>
      </c>
      <c r="E409" s="325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108</v>
      </c>
      <c r="L409" s="38">
        <v>50</v>
      </c>
      <c r="M409" s="3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27"/>
      <c r="O409" s="327"/>
      <c r="P409" s="327"/>
      <c r="Q409" s="32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64</v>
      </c>
    </row>
    <row r="410" spans="1:52" ht="27" customHeight="1" x14ac:dyDescent="0.25">
      <c r="A410" s="64" t="s">
        <v>564</v>
      </c>
      <c r="B410" s="64" t="s">
        <v>565</v>
      </c>
      <c r="C410" s="37">
        <v>4301011190</v>
      </c>
      <c r="D410" s="325">
        <v>4607091389098</v>
      </c>
      <c r="E410" s="32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138</v>
      </c>
      <c r="L410" s="38">
        <v>50</v>
      </c>
      <c r="M410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27"/>
      <c r="O410" s="327"/>
      <c r="P410" s="327"/>
      <c r="Q410" s="32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64</v>
      </c>
    </row>
    <row r="411" spans="1:52" ht="27" customHeight="1" x14ac:dyDescent="0.25">
      <c r="A411" s="64" t="s">
        <v>566</v>
      </c>
      <c r="B411" s="64" t="s">
        <v>567</v>
      </c>
      <c r="C411" s="37">
        <v>4301011366</v>
      </c>
      <c r="D411" s="325">
        <v>4607091389982</v>
      </c>
      <c r="E411" s="32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108</v>
      </c>
      <c r="L411" s="38">
        <v>55</v>
      </c>
      <c r="M411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27"/>
      <c r="O411" s="327"/>
      <c r="P411" s="327"/>
      <c r="Q411" s="32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64</v>
      </c>
    </row>
    <row r="412" spans="1:52" x14ac:dyDescent="0.2">
      <c r="A412" s="318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23"/>
      <c r="M412" s="320" t="s">
        <v>43</v>
      </c>
      <c r="N412" s="321"/>
      <c r="O412" s="321"/>
      <c r="P412" s="321"/>
      <c r="Q412" s="321"/>
      <c r="R412" s="321"/>
      <c r="S412" s="322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52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23"/>
      <c r="M413" s="320" t="s">
        <v>43</v>
      </c>
      <c r="N413" s="321"/>
      <c r="O413" s="321"/>
      <c r="P413" s="321"/>
      <c r="Q413" s="321"/>
      <c r="R413" s="321"/>
      <c r="S413" s="322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52" ht="14.25" customHeight="1" x14ac:dyDescent="0.25">
      <c r="A414" s="324" t="s">
        <v>105</v>
      </c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67"/>
      <c r="Y414" s="67"/>
    </row>
    <row r="415" spans="1:52" ht="16.5" customHeight="1" x14ac:dyDescent="0.25">
      <c r="A415" s="64" t="s">
        <v>568</v>
      </c>
      <c r="B415" s="64" t="s">
        <v>569</v>
      </c>
      <c r="C415" s="37">
        <v>4301020222</v>
      </c>
      <c r="D415" s="325">
        <v>4607091388930</v>
      </c>
      <c r="E415" s="32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108</v>
      </c>
      <c r="L415" s="38">
        <v>55</v>
      </c>
      <c r="M415" s="3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27"/>
      <c r="O415" s="327"/>
      <c r="P415" s="327"/>
      <c r="Q415" s="328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64</v>
      </c>
    </row>
    <row r="416" spans="1:52" ht="16.5" customHeight="1" x14ac:dyDescent="0.25">
      <c r="A416" s="64" t="s">
        <v>570</v>
      </c>
      <c r="B416" s="64" t="s">
        <v>571</v>
      </c>
      <c r="C416" s="37">
        <v>4301020206</v>
      </c>
      <c r="D416" s="325">
        <v>4680115880054</v>
      </c>
      <c r="E416" s="325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108</v>
      </c>
      <c r="L416" s="38">
        <v>55</v>
      </c>
      <c r="M416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27"/>
      <c r="O416" s="327"/>
      <c r="P416" s="327"/>
      <c r="Q416" s="328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64</v>
      </c>
    </row>
    <row r="417" spans="1:52" x14ac:dyDescent="0.2">
      <c r="A417" s="318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23"/>
      <c r="M417" s="320" t="s">
        <v>43</v>
      </c>
      <c r="N417" s="321"/>
      <c r="O417" s="321"/>
      <c r="P417" s="321"/>
      <c r="Q417" s="321"/>
      <c r="R417" s="321"/>
      <c r="S417" s="322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23"/>
      <c r="M418" s="320" t="s">
        <v>43</v>
      </c>
      <c r="N418" s="321"/>
      <c r="O418" s="321"/>
      <c r="P418" s="321"/>
      <c r="Q418" s="321"/>
      <c r="R418" s="321"/>
      <c r="S418" s="322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24" t="s">
        <v>74</v>
      </c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4"/>
      <c r="M419" s="324"/>
      <c r="N419" s="324"/>
      <c r="O419" s="324"/>
      <c r="P419" s="324"/>
      <c r="Q419" s="324"/>
      <c r="R419" s="324"/>
      <c r="S419" s="324"/>
      <c r="T419" s="324"/>
      <c r="U419" s="324"/>
      <c r="V419" s="324"/>
      <c r="W419" s="324"/>
      <c r="X419" s="67"/>
      <c r="Y419" s="67"/>
    </row>
    <row r="420" spans="1:52" ht="27" customHeight="1" x14ac:dyDescent="0.25">
      <c r="A420" s="64" t="s">
        <v>572</v>
      </c>
      <c r="B420" s="64" t="s">
        <v>573</v>
      </c>
      <c r="C420" s="37">
        <v>4301031252</v>
      </c>
      <c r="D420" s="325">
        <v>4680115883116</v>
      </c>
      <c r="E420" s="325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108</v>
      </c>
      <c r="L420" s="38">
        <v>60</v>
      </c>
      <c r="M420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27"/>
      <c r="O420" s="327"/>
      <c r="P420" s="327"/>
      <c r="Q420" s="328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64</v>
      </c>
    </row>
    <row r="421" spans="1:52" ht="27" customHeight="1" x14ac:dyDescent="0.25">
      <c r="A421" s="64" t="s">
        <v>574</v>
      </c>
      <c r="B421" s="64" t="s">
        <v>575</v>
      </c>
      <c r="C421" s="37">
        <v>4301031248</v>
      </c>
      <c r="D421" s="325">
        <v>4680115883093</v>
      </c>
      <c r="E421" s="325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77</v>
      </c>
      <c r="L421" s="38">
        <v>60</v>
      </c>
      <c r="M421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27"/>
      <c r="O421" s="327"/>
      <c r="P421" s="327"/>
      <c r="Q421" s="328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64</v>
      </c>
    </row>
    <row r="422" spans="1:52" ht="27" customHeight="1" x14ac:dyDescent="0.25">
      <c r="A422" s="64" t="s">
        <v>576</v>
      </c>
      <c r="B422" s="64" t="s">
        <v>577</v>
      </c>
      <c r="C422" s="37">
        <v>4301031250</v>
      </c>
      <c r="D422" s="325">
        <v>4680115883109</v>
      </c>
      <c r="E422" s="325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77</v>
      </c>
      <c r="L422" s="38">
        <v>60</v>
      </c>
      <c r="M422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27"/>
      <c r="O422" s="327"/>
      <c r="P422" s="327"/>
      <c r="Q422" s="328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64</v>
      </c>
    </row>
    <row r="423" spans="1:52" ht="27" customHeight="1" x14ac:dyDescent="0.25">
      <c r="A423" s="64" t="s">
        <v>578</v>
      </c>
      <c r="B423" s="64" t="s">
        <v>579</v>
      </c>
      <c r="C423" s="37">
        <v>4301031249</v>
      </c>
      <c r="D423" s="325">
        <v>4680115882072</v>
      </c>
      <c r="E423" s="325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108</v>
      </c>
      <c r="L423" s="38">
        <v>60</v>
      </c>
      <c r="M423" s="345" t="s">
        <v>580</v>
      </c>
      <c r="N423" s="327"/>
      <c r="O423" s="327"/>
      <c r="P423" s="327"/>
      <c r="Q423" s="328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64</v>
      </c>
    </row>
    <row r="424" spans="1:52" ht="27" customHeight="1" x14ac:dyDescent="0.25">
      <c r="A424" s="64" t="s">
        <v>581</v>
      </c>
      <c r="B424" s="64" t="s">
        <v>582</v>
      </c>
      <c r="C424" s="37">
        <v>4301031251</v>
      </c>
      <c r="D424" s="325">
        <v>4680115882102</v>
      </c>
      <c r="E424" s="325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77</v>
      </c>
      <c r="L424" s="38">
        <v>60</v>
      </c>
      <c r="M424" s="346" t="s">
        <v>583</v>
      </c>
      <c r="N424" s="327"/>
      <c r="O424" s="327"/>
      <c r="P424" s="327"/>
      <c r="Q424" s="32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64</v>
      </c>
    </row>
    <row r="425" spans="1:52" ht="27" customHeight="1" x14ac:dyDescent="0.25">
      <c r="A425" s="64" t="s">
        <v>584</v>
      </c>
      <c r="B425" s="64" t="s">
        <v>585</v>
      </c>
      <c r="C425" s="37">
        <v>4301031253</v>
      </c>
      <c r="D425" s="325">
        <v>4680115882096</v>
      </c>
      <c r="E425" s="325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77</v>
      </c>
      <c r="L425" s="38">
        <v>60</v>
      </c>
      <c r="M425" s="339" t="s">
        <v>586</v>
      </c>
      <c r="N425" s="327"/>
      <c r="O425" s="327"/>
      <c r="P425" s="327"/>
      <c r="Q425" s="32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64</v>
      </c>
    </row>
    <row r="426" spans="1:52" x14ac:dyDescent="0.2">
      <c r="A426" s="318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23"/>
      <c r="M426" s="320" t="s">
        <v>43</v>
      </c>
      <c r="N426" s="321"/>
      <c r="O426" s="321"/>
      <c r="P426" s="321"/>
      <c r="Q426" s="321"/>
      <c r="R426" s="321"/>
      <c r="S426" s="322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23"/>
      <c r="M427" s="320" t="s">
        <v>43</v>
      </c>
      <c r="N427" s="321"/>
      <c r="O427" s="321"/>
      <c r="P427" s="321"/>
      <c r="Q427" s="321"/>
      <c r="R427" s="321"/>
      <c r="S427" s="322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24" t="s">
        <v>78</v>
      </c>
      <c r="B428" s="324"/>
      <c r="C428" s="324"/>
      <c r="D428" s="324"/>
      <c r="E428" s="324"/>
      <c r="F428" s="324"/>
      <c r="G428" s="324"/>
      <c r="H428" s="324"/>
      <c r="I428" s="324"/>
      <c r="J428" s="324"/>
      <c r="K428" s="324"/>
      <c r="L428" s="324"/>
      <c r="M428" s="324"/>
      <c r="N428" s="324"/>
      <c r="O428" s="324"/>
      <c r="P428" s="324"/>
      <c r="Q428" s="324"/>
      <c r="R428" s="324"/>
      <c r="S428" s="324"/>
      <c r="T428" s="324"/>
      <c r="U428" s="324"/>
      <c r="V428" s="324"/>
      <c r="W428" s="324"/>
      <c r="X428" s="67"/>
      <c r="Y428" s="67"/>
    </row>
    <row r="429" spans="1:52" ht="16.5" customHeight="1" x14ac:dyDescent="0.25">
      <c r="A429" s="64" t="s">
        <v>587</v>
      </c>
      <c r="B429" s="64" t="s">
        <v>588</v>
      </c>
      <c r="C429" s="37">
        <v>4301051230</v>
      </c>
      <c r="D429" s="325">
        <v>4607091383409</v>
      </c>
      <c r="E429" s="325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77</v>
      </c>
      <c r="L429" s="38">
        <v>45</v>
      </c>
      <c r="M429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27"/>
      <c r="O429" s="327"/>
      <c r="P429" s="327"/>
      <c r="Q429" s="328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64</v>
      </c>
    </row>
    <row r="430" spans="1:52" ht="16.5" customHeight="1" x14ac:dyDescent="0.25">
      <c r="A430" s="64" t="s">
        <v>589</v>
      </c>
      <c r="B430" s="64" t="s">
        <v>590</v>
      </c>
      <c r="C430" s="37">
        <v>4301051231</v>
      </c>
      <c r="D430" s="325">
        <v>4607091383416</v>
      </c>
      <c r="E430" s="325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77</v>
      </c>
      <c r="L430" s="38">
        <v>45</v>
      </c>
      <c r="M430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27"/>
      <c r="O430" s="327"/>
      <c r="P430" s="327"/>
      <c r="Q430" s="328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64</v>
      </c>
    </row>
    <row r="431" spans="1:52" x14ac:dyDescent="0.2">
      <c r="A431" s="318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23"/>
      <c r="M431" s="320" t="s">
        <v>43</v>
      </c>
      <c r="N431" s="321"/>
      <c r="O431" s="321"/>
      <c r="P431" s="321"/>
      <c r="Q431" s="321"/>
      <c r="R431" s="321"/>
      <c r="S431" s="322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23"/>
      <c r="M432" s="320" t="s">
        <v>43</v>
      </c>
      <c r="N432" s="321"/>
      <c r="O432" s="321"/>
      <c r="P432" s="321"/>
      <c r="Q432" s="321"/>
      <c r="R432" s="321"/>
      <c r="S432" s="322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36" t="s">
        <v>591</v>
      </c>
      <c r="B433" s="336"/>
      <c r="C433" s="336"/>
      <c r="D433" s="336"/>
      <c r="E433" s="336"/>
      <c r="F433" s="336"/>
      <c r="G433" s="336"/>
      <c r="H433" s="336"/>
      <c r="I433" s="336"/>
      <c r="J433" s="336"/>
      <c r="K433" s="336"/>
      <c r="L433" s="336"/>
      <c r="M433" s="336"/>
      <c r="N433" s="336"/>
      <c r="O433" s="336"/>
      <c r="P433" s="336"/>
      <c r="Q433" s="336"/>
      <c r="R433" s="336"/>
      <c r="S433" s="336"/>
      <c r="T433" s="336"/>
      <c r="U433" s="336"/>
      <c r="V433" s="336"/>
      <c r="W433" s="336"/>
      <c r="X433" s="55"/>
      <c r="Y433" s="55"/>
    </row>
    <row r="434" spans="1:52" ht="16.5" customHeight="1" x14ac:dyDescent="0.25">
      <c r="A434" s="330" t="s">
        <v>592</v>
      </c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0"/>
      <c r="M434" s="330"/>
      <c r="N434" s="330"/>
      <c r="O434" s="330"/>
      <c r="P434" s="330"/>
      <c r="Q434" s="330"/>
      <c r="R434" s="330"/>
      <c r="S434" s="330"/>
      <c r="T434" s="330"/>
      <c r="U434" s="330"/>
      <c r="V434" s="330"/>
      <c r="W434" s="330"/>
      <c r="X434" s="66"/>
      <c r="Y434" s="66"/>
    </row>
    <row r="435" spans="1:52" ht="14.25" customHeight="1" x14ac:dyDescent="0.25">
      <c r="A435" s="324" t="s">
        <v>112</v>
      </c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4"/>
      <c r="M435" s="324"/>
      <c r="N435" s="324"/>
      <c r="O435" s="324"/>
      <c r="P435" s="324"/>
      <c r="Q435" s="324"/>
      <c r="R435" s="324"/>
      <c r="S435" s="324"/>
      <c r="T435" s="324"/>
      <c r="U435" s="324"/>
      <c r="V435" s="324"/>
      <c r="W435" s="324"/>
      <c r="X435" s="67"/>
      <c r="Y435" s="67"/>
    </row>
    <row r="436" spans="1:52" ht="27" customHeight="1" x14ac:dyDescent="0.25">
      <c r="A436" s="64" t="s">
        <v>593</v>
      </c>
      <c r="B436" s="64" t="s">
        <v>594</v>
      </c>
      <c r="C436" s="37">
        <v>4301011434</v>
      </c>
      <c r="D436" s="325">
        <v>4680115881099</v>
      </c>
      <c r="E436" s="325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108</v>
      </c>
      <c r="L436" s="38">
        <v>50</v>
      </c>
      <c r="M436" s="33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27"/>
      <c r="O436" s="327"/>
      <c r="P436" s="327"/>
      <c r="Q436" s="32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64</v>
      </c>
    </row>
    <row r="437" spans="1:52" ht="27" customHeight="1" x14ac:dyDescent="0.25">
      <c r="A437" s="64" t="s">
        <v>595</v>
      </c>
      <c r="B437" s="64" t="s">
        <v>596</v>
      </c>
      <c r="C437" s="37">
        <v>4301011435</v>
      </c>
      <c r="D437" s="325">
        <v>4680115881150</v>
      </c>
      <c r="E437" s="325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108</v>
      </c>
      <c r="L437" s="38">
        <v>50</v>
      </c>
      <c r="M437" s="33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27"/>
      <c r="O437" s="327"/>
      <c r="P437" s="327"/>
      <c r="Q437" s="32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64</v>
      </c>
    </row>
    <row r="438" spans="1:52" x14ac:dyDescent="0.2">
      <c r="A438" s="318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23"/>
      <c r="M438" s="320" t="s">
        <v>43</v>
      </c>
      <c r="N438" s="321"/>
      <c r="O438" s="321"/>
      <c r="P438" s="321"/>
      <c r="Q438" s="321"/>
      <c r="R438" s="321"/>
      <c r="S438" s="322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23"/>
      <c r="M439" s="320" t="s">
        <v>43</v>
      </c>
      <c r="N439" s="321"/>
      <c r="O439" s="321"/>
      <c r="P439" s="321"/>
      <c r="Q439" s="321"/>
      <c r="R439" s="321"/>
      <c r="S439" s="322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24" t="s">
        <v>105</v>
      </c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67"/>
      <c r="Y440" s="67"/>
    </row>
    <row r="441" spans="1:52" ht="27" customHeight="1" x14ac:dyDescent="0.25">
      <c r="A441" s="64" t="s">
        <v>597</v>
      </c>
      <c r="B441" s="64" t="s">
        <v>598</v>
      </c>
      <c r="C441" s="37">
        <v>4301020231</v>
      </c>
      <c r="D441" s="325">
        <v>4680115881129</v>
      </c>
      <c r="E441" s="325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108</v>
      </c>
      <c r="L441" s="38">
        <v>50</v>
      </c>
      <c r="M441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27"/>
      <c r="O441" s="327"/>
      <c r="P441" s="327"/>
      <c r="Q441" s="328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64</v>
      </c>
    </row>
    <row r="442" spans="1:52" ht="16.5" customHeight="1" x14ac:dyDescent="0.25">
      <c r="A442" s="64" t="s">
        <v>599</v>
      </c>
      <c r="B442" s="64" t="s">
        <v>600</v>
      </c>
      <c r="C442" s="37">
        <v>4301020230</v>
      </c>
      <c r="D442" s="325">
        <v>4680115881112</v>
      </c>
      <c r="E442" s="325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108</v>
      </c>
      <c r="L442" s="38">
        <v>50</v>
      </c>
      <c r="M442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27"/>
      <c r="O442" s="327"/>
      <c r="P442" s="327"/>
      <c r="Q442" s="328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64</v>
      </c>
    </row>
    <row r="443" spans="1:52" x14ac:dyDescent="0.2">
      <c r="A443" s="318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23"/>
      <c r="M443" s="320" t="s">
        <v>43</v>
      </c>
      <c r="N443" s="321"/>
      <c r="O443" s="321"/>
      <c r="P443" s="321"/>
      <c r="Q443" s="321"/>
      <c r="R443" s="321"/>
      <c r="S443" s="322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23"/>
      <c r="M444" s="320" t="s">
        <v>43</v>
      </c>
      <c r="N444" s="321"/>
      <c r="O444" s="321"/>
      <c r="P444" s="321"/>
      <c r="Q444" s="321"/>
      <c r="R444" s="321"/>
      <c r="S444" s="322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24" t="s">
        <v>74</v>
      </c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24"/>
      <c r="N445" s="324"/>
      <c r="O445" s="324"/>
      <c r="P445" s="324"/>
      <c r="Q445" s="324"/>
      <c r="R445" s="324"/>
      <c r="S445" s="324"/>
      <c r="T445" s="324"/>
      <c r="U445" s="324"/>
      <c r="V445" s="324"/>
      <c r="W445" s="324"/>
      <c r="X445" s="67"/>
      <c r="Y445" s="67"/>
    </row>
    <row r="446" spans="1:52" ht="27" customHeight="1" x14ac:dyDescent="0.25">
      <c r="A446" s="64" t="s">
        <v>601</v>
      </c>
      <c r="B446" s="64" t="s">
        <v>602</v>
      </c>
      <c r="C446" s="37">
        <v>4301031192</v>
      </c>
      <c r="D446" s="325">
        <v>4680115881167</v>
      </c>
      <c r="E446" s="325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77</v>
      </c>
      <c r="L446" s="38">
        <v>40</v>
      </c>
      <c r="M446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27"/>
      <c r="O446" s="327"/>
      <c r="P446" s="327"/>
      <c r="Q446" s="328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64</v>
      </c>
    </row>
    <row r="447" spans="1:52" x14ac:dyDescent="0.2">
      <c r="A447" s="318"/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23"/>
      <c r="M447" s="320" t="s">
        <v>43</v>
      </c>
      <c r="N447" s="321"/>
      <c r="O447" s="321"/>
      <c r="P447" s="321"/>
      <c r="Q447" s="321"/>
      <c r="R447" s="321"/>
      <c r="S447" s="322"/>
      <c r="T447" s="43" t="s">
        <v>42</v>
      </c>
      <c r="U447" s="44">
        <f>IFERROR(U446/H446,"0")</f>
        <v>0</v>
      </c>
      <c r="V447" s="44">
        <f>IFERROR(V446/H446,"0")</f>
        <v>0</v>
      </c>
      <c r="W447" s="44">
        <f>IFERROR(IF(W446="",0,W446),"0")</f>
        <v>0</v>
      </c>
      <c r="X447" s="68"/>
      <c r="Y447" s="68"/>
    </row>
    <row r="448" spans="1:52" x14ac:dyDescent="0.2">
      <c r="A448" s="318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23"/>
      <c r="M448" s="320" t="s">
        <v>43</v>
      </c>
      <c r="N448" s="321"/>
      <c r="O448" s="321"/>
      <c r="P448" s="321"/>
      <c r="Q448" s="321"/>
      <c r="R448" s="321"/>
      <c r="S448" s="322"/>
      <c r="T448" s="43" t="s">
        <v>0</v>
      </c>
      <c r="U448" s="44">
        <f>IFERROR(SUM(U446:U446),"0")</f>
        <v>0</v>
      </c>
      <c r="V448" s="44">
        <f>IFERROR(SUM(V446:V446),"0")</f>
        <v>0</v>
      </c>
      <c r="W448" s="43"/>
      <c r="X448" s="68"/>
      <c r="Y448" s="68"/>
    </row>
    <row r="449" spans="1:52" ht="14.25" customHeight="1" x14ac:dyDescent="0.25">
      <c r="A449" s="324" t="s">
        <v>78</v>
      </c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4"/>
      <c r="N449" s="324"/>
      <c r="O449" s="324"/>
      <c r="P449" s="324"/>
      <c r="Q449" s="324"/>
      <c r="R449" s="324"/>
      <c r="S449" s="324"/>
      <c r="T449" s="324"/>
      <c r="U449" s="324"/>
      <c r="V449" s="324"/>
      <c r="W449" s="324"/>
      <c r="X449" s="67"/>
      <c r="Y449" s="67"/>
    </row>
    <row r="450" spans="1:52" ht="27" customHeight="1" x14ac:dyDescent="0.25">
      <c r="A450" s="64" t="s">
        <v>603</v>
      </c>
      <c r="B450" s="64" t="s">
        <v>604</v>
      </c>
      <c r="C450" s="37">
        <v>4301051381</v>
      </c>
      <c r="D450" s="325">
        <v>4680115881068</v>
      </c>
      <c r="E450" s="325"/>
      <c r="F450" s="63">
        <v>1.3</v>
      </c>
      <c r="G450" s="38">
        <v>6</v>
      </c>
      <c r="H450" s="63">
        <v>7.8</v>
      </c>
      <c r="I450" s="63">
        <v>8.2799999999999994</v>
      </c>
      <c r="J450" s="38">
        <v>56</v>
      </c>
      <c r="K450" s="39" t="s">
        <v>77</v>
      </c>
      <c r="L450" s="38">
        <v>30</v>
      </c>
      <c r="M450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27"/>
      <c r="O450" s="327"/>
      <c r="P450" s="327"/>
      <c r="Q450" s="328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08" t="s">
        <v>64</v>
      </c>
    </row>
    <row r="451" spans="1:52" ht="27" customHeight="1" x14ac:dyDescent="0.25">
      <c r="A451" s="64" t="s">
        <v>605</v>
      </c>
      <c r="B451" s="64" t="s">
        <v>606</v>
      </c>
      <c r="C451" s="37">
        <v>4301051382</v>
      </c>
      <c r="D451" s="325">
        <v>4680115881075</v>
      </c>
      <c r="E451" s="325"/>
      <c r="F451" s="63">
        <v>0.5</v>
      </c>
      <c r="G451" s="38">
        <v>6</v>
      </c>
      <c r="H451" s="63">
        <v>3</v>
      </c>
      <c r="I451" s="63">
        <v>3.2</v>
      </c>
      <c r="J451" s="38">
        <v>156</v>
      </c>
      <c r="K451" s="39" t="s">
        <v>77</v>
      </c>
      <c r="L451" s="38">
        <v>30</v>
      </c>
      <c r="M451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27"/>
      <c r="O451" s="327"/>
      <c r="P451" s="327"/>
      <c r="Q451" s="328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64</v>
      </c>
    </row>
    <row r="452" spans="1:52" x14ac:dyDescent="0.2">
      <c r="A452" s="318"/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23"/>
      <c r="M452" s="320" t="s">
        <v>43</v>
      </c>
      <c r="N452" s="321"/>
      <c r="O452" s="321"/>
      <c r="P452" s="321"/>
      <c r="Q452" s="321"/>
      <c r="R452" s="321"/>
      <c r="S452" s="322"/>
      <c r="T452" s="43" t="s">
        <v>42</v>
      </c>
      <c r="U452" s="44">
        <f>IFERROR(U450/H450,"0")+IFERROR(U451/H451,"0")</f>
        <v>0</v>
      </c>
      <c r="V452" s="44">
        <f>IFERROR(V450/H450,"0")+IFERROR(V451/H451,"0")</f>
        <v>0</v>
      </c>
      <c r="W452" s="44">
        <f>IFERROR(IF(W450="",0,W450),"0")+IFERROR(IF(W451="",0,W451),"0")</f>
        <v>0</v>
      </c>
      <c r="X452" s="68"/>
      <c r="Y452" s="68"/>
    </row>
    <row r="453" spans="1:52" x14ac:dyDescent="0.2">
      <c r="A453" s="318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23"/>
      <c r="M453" s="320" t="s">
        <v>43</v>
      </c>
      <c r="N453" s="321"/>
      <c r="O453" s="321"/>
      <c r="P453" s="321"/>
      <c r="Q453" s="321"/>
      <c r="R453" s="321"/>
      <c r="S453" s="322"/>
      <c r="T453" s="43" t="s">
        <v>0</v>
      </c>
      <c r="U453" s="44">
        <f>IFERROR(SUM(U450:U451),"0")</f>
        <v>0</v>
      </c>
      <c r="V453" s="44">
        <f>IFERROR(SUM(V450:V451),"0")</f>
        <v>0</v>
      </c>
      <c r="W453" s="43"/>
      <c r="X453" s="68"/>
      <c r="Y453" s="68"/>
    </row>
    <row r="454" spans="1:52" ht="16.5" customHeight="1" x14ac:dyDescent="0.25">
      <c r="A454" s="330" t="s">
        <v>607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66"/>
      <c r="Y454" s="66"/>
    </row>
    <row r="455" spans="1:52" ht="14.25" customHeight="1" x14ac:dyDescent="0.25">
      <c r="A455" s="324" t="s">
        <v>74</v>
      </c>
      <c r="B455" s="324"/>
      <c r="C455" s="324"/>
      <c r="D455" s="324"/>
      <c r="E455" s="324"/>
      <c r="F455" s="324"/>
      <c r="G455" s="324"/>
      <c r="H455" s="324"/>
      <c r="I455" s="324"/>
      <c r="J455" s="324"/>
      <c r="K455" s="324"/>
      <c r="L455" s="324"/>
      <c r="M455" s="324"/>
      <c r="N455" s="324"/>
      <c r="O455" s="324"/>
      <c r="P455" s="324"/>
      <c r="Q455" s="324"/>
      <c r="R455" s="324"/>
      <c r="S455" s="324"/>
      <c r="T455" s="324"/>
      <c r="U455" s="324"/>
      <c r="V455" s="324"/>
      <c r="W455" s="324"/>
      <c r="X455" s="67"/>
      <c r="Y455" s="67"/>
    </row>
    <row r="456" spans="1:52" ht="27" customHeight="1" x14ac:dyDescent="0.25">
      <c r="A456" s="64" t="s">
        <v>608</v>
      </c>
      <c r="B456" s="64" t="s">
        <v>609</v>
      </c>
      <c r="C456" s="37">
        <v>4301031156</v>
      </c>
      <c r="D456" s="325">
        <v>4680115880856</v>
      </c>
      <c r="E456" s="325"/>
      <c r="F456" s="63">
        <v>0.7</v>
      </c>
      <c r="G456" s="38">
        <v>6</v>
      </c>
      <c r="H456" s="63">
        <v>4.2</v>
      </c>
      <c r="I456" s="63">
        <v>4.46</v>
      </c>
      <c r="J456" s="38">
        <v>156</v>
      </c>
      <c r="K456" s="39" t="s">
        <v>77</v>
      </c>
      <c r="L456" s="38">
        <v>35</v>
      </c>
      <c r="M456" s="33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27"/>
      <c r="O456" s="327"/>
      <c r="P456" s="327"/>
      <c r="Q456" s="328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IFERROR(IF(V456=0,"",ROUNDUP(V456/H456,0)*0.00753),"")</f>
        <v/>
      </c>
      <c r="X456" s="69" t="s">
        <v>48</v>
      </c>
      <c r="Y456" s="70" t="s">
        <v>48</v>
      </c>
      <c r="AC456" s="71"/>
      <c r="AZ456" s="310" t="s">
        <v>64</v>
      </c>
    </row>
    <row r="457" spans="1:52" x14ac:dyDescent="0.2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23"/>
      <c r="M457" s="320" t="s">
        <v>43</v>
      </c>
      <c r="N457" s="321"/>
      <c r="O457" s="321"/>
      <c r="P457" s="321"/>
      <c r="Q457" s="321"/>
      <c r="R457" s="321"/>
      <c r="S457" s="322"/>
      <c r="T457" s="43" t="s">
        <v>42</v>
      </c>
      <c r="U457" s="44">
        <f>IFERROR(U456/H456,"0")</f>
        <v>0</v>
      </c>
      <c r="V457" s="44">
        <f>IFERROR(V456/H456,"0")</f>
        <v>0</v>
      </c>
      <c r="W457" s="44">
        <f>IFERROR(IF(W456="",0,W456),"0")</f>
        <v>0</v>
      </c>
      <c r="X457" s="68"/>
      <c r="Y457" s="68"/>
    </row>
    <row r="458" spans="1:52" x14ac:dyDescent="0.2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23"/>
      <c r="M458" s="320" t="s">
        <v>43</v>
      </c>
      <c r="N458" s="321"/>
      <c r="O458" s="321"/>
      <c r="P458" s="321"/>
      <c r="Q458" s="321"/>
      <c r="R458" s="321"/>
      <c r="S458" s="322"/>
      <c r="T458" s="43" t="s">
        <v>0</v>
      </c>
      <c r="U458" s="44">
        <f>IFERROR(SUM(U456:U456),"0")</f>
        <v>0</v>
      </c>
      <c r="V458" s="44">
        <f>IFERROR(SUM(V456:V456),"0")</f>
        <v>0</v>
      </c>
      <c r="W458" s="43"/>
      <c r="X458" s="68"/>
      <c r="Y458" s="68"/>
    </row>
    <row r="459" spans="1:52" ht="14.25" customHeight="1" x14ac:dyDescent="0.25">
      <c r="A459" s="324" t="s">
        <v>78</v>
      </c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4"/>
      <c r="N459" s="324"/>
      <c r="O459" s="324"/>
      <c r="P459" s="324"/>
      <c r="Q459" s="324"/>
      <c r="R459" s="324"/>
      <c r="S459" s="324"/>
      <c r="T459" s="324"/>
      <c r="U459" s="324"/>
      <c r="V459" s="324"/>
      <c r="W459" s="324"/>
      <c r="X459" s="67"/>
      <c r="Y459" s="67"/>
    </row>
    <row r="460" spans="1:52" ht="16.5" customHeight="1" x14ac:dyDescent="0.25">
      <c r="A460" s="64" t="s">
        <v>610</v>
      </c>
      <c r="B460" s="64" t="s">
        <v>611</v>
      </c>
      <c r="C460" s="37">
        <v>4301051310</v>
      </c>
      <c r="D460" s="325">
        <v>4680115880870</v>
      </c>
      <c r="E460" s="325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138</v>
      </c>
      <c r="L460" s="38">
        <v>40</v>
      </c>
      <c r="M460" s="3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27"/>
      <c r="O460" s="327"/>
      <c r="P460" s="327"/>
      <c r="Q460" s="32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1" t="s">
        <v>64</v>
      </c>
    </row>
    <row r="461" spans="1:52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23"/>
      <c r="M461" s="320" t="s">
        <v>43</v>
      </c>
      <c r="N461" s="321"/>
      <c r="O461" s="321"/>
      <c r="P461" s="321"/>
      <c r="Q461" s="321"/>
      <c r="R461" s="321"/>
      <c r="S461" s="322"/>
      <c r="T461" s="43" t="s">
        <v>42</v>
      </c>
      <c r="U461" s="44">
        <f>IFERROR(U460/H460,"0")</f>
        <v>0</v>
      </c>
      <c r="V461" s="44">
        <f>IFERROR(V460/H460,"0")</f>
        <v>0</v>
      </c>
      <c r="W461" s="44">
        <f>IFERROR(IF(W460="",0,W460),"0")</f>
        <v>0</v>
      </c>
      <c r="X461" s="68"/>
      <c r="Y461" s="68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23"/>
      <c r="M462" s="320" t="s">
        <v>43</v>
      </c>
      <c r="N462" s="321"/>
      <c r="O462" s="321"/>
      <c r="P462" s="321"/>
      <c r="Q462" s="321"/>
      <c r="R462" s="321"/>
      <c r="S462" s="322"/>
      <c r="T462" s="43" t="s">
        <v>0</v>
      </c>
      <c r="U462" s="44">
        <f>IFERROR(SUM(U460:U460),"0")</f>
        <v>0</v>
      </c>
      <c r="V462" s="44">
        <f>IFERROR(SUM(V460:V460),"0")</f>
        <v>0</v>
      </c>
      <c r="W462" s="43"/>
      <c r="X462" s="68"/>
      <c r="Y462" s="68"/>
    </row>
    <row r="463" spans="1:52" ht="15" customHeight="1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9"/>
      <c r="M463" s="315" t="s">
        <v>36</v>
      </c>
      <c r="N463" s="316"/>
      <c r="O463" s="316"/>
      <c r="P463" s="316"/>
      <c r="Q463" s="316"/>
      <c r="R463" s="316"/>
      <c r="S463" s="317"/>
      <c r="T463" s="43" t="s">
        <v>0</v>
      </c>
      <c r="U463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170</v>
      </c>
      <c r="V463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173.68</v>
      </c>
      <c r="W463" s="43"/>
      <c r="X463" s="68"/>
      <c r="Y463" s="68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9"/>
      <c r="M464" s="315" t="s">
        <v>37</v>
      </c>
      <c r="N464" s="316"/>
      <c r="O464" s="316"/>
      <c r="P464" s="316"/>
      <c r="Q464" s="316"/>
      <c r="R464" s="316"/>
      <c r="S464" s="317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183.88636363636363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187.85599999999999</v>
      </c>
      <c r="W464" s="43"/>
      <c r="X464" s="68"/>
      <c r="Y464" s="68"/>
    </row>
    <row r="465" spans="1:28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9"/>
      <c r="M465" s="315" t="s">
        <v>38</v>
      </c>
      <c r="N465" s="316"/>
      <c r="O465" s="316"/>
      <c r="P465" s="316"/>
      <c r="Q465" s="316"/>
      <c r="R465" s="316"/>
      <c r="S465" s="317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1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1</v>
      </c>
      <c r="W465" s="43"/>
      <c r="X465" s="68"/>
      <c r="Y465" s="68"/>
    </row>
    <row r="466" spans="1:28" x14ac:dyDescent="0.2">
      <c r="A466" s="318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15" t="s">
        <v>39</v>
      </c>
      <c r="N466" s="316"/>
      <c r="O466" s="316"/>
      <c r="P466" s="316"/>
      <c r="Q466" s="316"/>
      <c r="R466" s="316"/>
      <c r="S466" s="317"/>
      <c r="T466" s="43" t="s">
        <v>0</v>
      </c>
      <c r="U466" s="44">
        <f>GrossWeightTotal+PalletQtyTotal*25</f>
        <v>208.88636363636363</v>
      </c>
      <c r="V466" s="44">
        <f>GrossWeightTotalR+PalletQtyTotalR*25</f>
        <v>212.85599999999999</v>
      </c>
      <c r="W466" s="43"/>
      <c r="X466" s="68"/>
      <c r="Y466" s="68"/>
    </row>
    <row r="467" spans="1:28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15" t="s">
        <v>40</v>
      </c>
      <c r="N467" s="316"/>
      <c r="O467" s="316"/>
      <c r="P467" s="316"/>
      <c r="Q467" s="316"/>
      <c r="R467" s="316"/>
      <c r="S467" s="317"/>
      <c r="T467" s="43" t="s">
        <v>23</v>
      </c>
      <c r="U467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57.765151515151516</v>
      </c>
      <c r="V467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59</v>
      </c>
      <c r="W467" s="43"/>
      <c r="X467" s="68"/>
      <c r="Y467" s="68"/>
    </row>
    <row r="468" spans="1:28" ht="14.25" x14ac:dyDescent="0.2">
      <c r="A468" s="318"/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9"/>
      <c r="M468" s="315" t="s">
        <v>41</v>
      </c>
      <c r="N468" s="316"/>
      <c r="O468" s="316"/>
      <c r="P468" s="316"/>
      <c r="Q468" s="316"/>
      <c r="R468" s="316"/>
      <c r="S468" s="317"/>
      <c r="T468" s="46" t="s">
        <v>54</v>
      </c>
      <c r="U468" s="43"/>
      <c r="V468" s="43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0.44427000000000005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73</v>
      </c>
      <c r="C470" s="312" t="s">
        <v>103</v>
      </c>
      <c r="D470" s="312" t="s">
        <v>103</v>
      </c>
      <c r="E470" s="312" t="s">
        <v>103</v>
      </c>
      <c r="F470" s="312" t="s">
        <v>103</v>
      </c>
      <c r="G470" s="312" t="s">
        <v>236</v>
      </c>
      <c r="H470" s="312" t="s">
        <v>236</v>
      </c>
      <c r="I470" s="312" t="s">
        <v>236</v>
      </c>
      <c r="J470" s="312" t="s">
        <v>236</v>
      </c>
      <c r="K470" s="312" t="s">
        <v>236</v>
      </c>
      <c r="L470" s="312" t="s">
        <v>236</v>
      </c>
      <c r="M470" s="312" t="s">
        <v>424</v>
      </c>
      <c r="N470" s="312" t="s">
        <v>424</v>
      </c>
      <c r="O470" s="312" t="s">
        <v>471</v>
      </c>
      <c r="P470" s="312" t="s">
        <v>471</v>
      </c>
      <c r="Q470" s="72" t="s">
        <v>549</v>
      </c>
      <c r="R470" s="312" t="s">
        <v>591</v>
      </c>
      <c r="S470" s="312" t="s">
        <v>591</v>
      </c>
      <c r="T470" s="1"/>
      <c r="Y470" s="61"/>
      <c r="AB470" s="1"/>
    </row>
    <row r="471" spans="1:28" ht="14.25" customHeight="1" thickTop="1" x14ac:dyDescent="0.2">
      <c r="A471" s="313" t="s">
        <v>10</v>
      </c>
      <c r="B471" s="312" t="s">
        <v>73</v>
      </c>
      <c r="C471" s="312" t="s">
        <v>104</v>
      </c>
      <c r="D471" s="312" t="s">
        <v>111</v>
      </c>
      <c r="E471" s="312" t="s">
        <v>103</v>
      </c>
      <c r="F471" s="312" t="s">
        <v>227</v>
      </c>
      <c r="G471" s="312" t="s">
        <v>237</v>
      </c>
      <c r="H471" s="312" t="s">
        <v>244</v>
      </c>
      <c r="I471" s="312" t="s">
        <v>261</v>
      </c>
      <c r="J471" s="312" t="s">
        <v>317</v>
      </c>
      <c r="K471" s="312" t="s">
        <v>393</v>
      </c>
      <c r="L471" s="312" t="s">
        <v>411</v>
      </c>
      <c r="M471" s="312" t="s">
        <v>425</v>
      </c>
      <c r="N471" s="312" t="s">
        <v>448</v>
      </c>
      <c r="O471" s="312" t="s">
        <v>472</v>
      </c>
      <c r="P471" s="312" t="s">
        <v>525</v>
      </c>
      <c r="Q471" s="312" t="s">
        <v>549</v>
      </c>
      <c r="R471" s="312" t="s">
        <v>592</v>
      </c>
      <c r="S471" s="312" t="s">
        <v>607</v>
      </c>
      <c r="T471" s="1"/>
      <c r="Y471" s="61"/>
      <c r="AB471" s="1"/>
    </row>
    <row r="472" spans="1:28" ht="13.5" thickBot="1" x14ac:dyDescent="0.25">
      <c r="A472" s="314"/>
      <c r="B472" s="312"/>
      <c r="C472" s="312"/>
      <c r="D472" s="312"/>
      <c r="E472" s="312"/>
      <c r="F472" s="312"/>
      <c r="G472" s="312"/>
      <c r="H472" s="312"/>
      <c r="I472" s="312"/>
      <c r="J472" s="312"/>
      <c r="K472" s="312"/>
      <c r="L472" s="312"/>
      <c r="M472" s="312"/>
      <c r="N472" s="312"/>
      <c r="O472" s="312"/>
      <c r="P472" s="312"/>
      <c r="Q472" s="312"/>
      <c r="R472" s="312"/>
      <c r="S472" s="312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0</v>
      </c>
      <c r="C473" s="53">
        <f>IFERROR(V46*1,"0")+IFERROR(V47*1,"0")</f>
        <v>0</v>
      </c>
      <c r="D473" s="53">
        <f>IFERROR(V52*1,"0")+IFERROR(V53*1,"0")+IFERROR(V54*1,"0")</f>
        <v>0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173.68</v>
      </c>
      <c r="F473" s="53">
        <f>IFERROR(V120*1,"0")+IFERROR(V121*1,"0")+IFERROR(V122*1,"0")+IFERROR(V123*1,"0")</f>
        <v>0</v>
      </c>
      <c r="G473" s="53">
        <f>IFERROR(V129*1,"0")+IFERROR(V130*1,"0")+IFERROR(V131*1,"0")</f>
        <v>0</v>
      </c>
      <c r="H473" s="53">
        <f>IFERROR(V136*1,"0")+IFERROR(V137*1,"0")+IFERROR(V138*1,"0")+IFERROR(V139*1,"0")+IFERROR(V140*1,"0")+IFERROR(V141*1,"0")+IFERROR(V142*1,"0")+IFERROR(V143*1,"0")</f>
        <v>0</v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53">
        <f>IFERROR(V249*1,"0")+IFERROR(V250*1,"0")+IFERROR(V251*1,"0")+IFERROR(V252*1,"0")+IFERROR(V253*1,"0")+IFERROR(V254*1,"0")+IFERROR(V255*1,"0")+IFERROR(V259*1,"0")+IFERROR(V260*1,"0")</f>
        <v>0</v>
      </c>
      <c r="L473" s="53">
        <f>IFERROR(V265*1,"0")+IFERROR(V269*1,"0")+IFERROR(V270*1,"0")+IFERROR(V271*1,"0")+IFERROR(V275*1,"0")+IFERROR(V279*1,"0")</f>
        <v>0</v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3" s="53">
        <f>IFERROR(V436*1,"0")+IFERROR(V437*1,"0")+IFERROR(V441*1,"0")+IFERROR(V442*1,"0")+IFERROR(V446*1,"0")+IFERROR(V450*1,"0")+IFERROR(V451*1,"0")</f>
        <v>0</v>
      </c>
      <c r="S473" s="53">
        <f>IFERROR(V456*1,"0")+IFERROR(V460*1,"0")</f>
        <v>0</v>
      </c>
      <c r="T473" s="1"/>
      <c r="Y473" s="61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612</v>
      </c>
      <c r="H1" s="9"/>
    </row>
    <row r="3" spans="2:8" x14ac:dyDescent="0.2">
      <c r="B3" s="54" t="s">
        <v>613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615</v>
      </c>
      <c r="C6" s="54" t="s">
        <v>616</v>
      </c>
      <c r="D6" s="54" t="s">
        <v>617</v>
      </c>
      <c r="E6" s="54" t="s">
        <v>48</v>
      </c>
    </row>
    <row r="7" spans="2:8" x14ac:dyDescent="0.2">
      <c r="B7" s="54" t="s">
        <v>618</v>
      </c>
      <c r="C7" s="54" t="s">
        <v>619</v>
      </c>
      <c r="D7" s="54" t="s">
        <v>620</v>
      </c>
      <c r="E7" s="54" t="s">
        <v>48</v>
      </c>
    </row>
    <row r="9" spans="2:8" x14ac:dyDescent="0.2">
      <c r="B9" s="54" t="s">
        <v>621</v>
      </c>
      <c r="C9" s="54" t="s">
        <v>616</v>
      </c>
      <c r="D9" s="54" t="s">
        <v>48</v>
      </c>
      <c r="E9" s="54" t="s">
        <v>48</v>
      </c>
    </row>
    <row r="11" spans="2:8" x14ac:dyDescent="0.2">
      <c r="B11" s="54" t="s">
        <v>622</v>
      </c>
      <c r="C11" s="54" t="s">
        <v>619</v>
      </c>
      <c r="D11" s="54" t="s">
        <v>48</v>
      </c>
      <c r="E11" s="54" t="s">
        <v>48</v>
      </c>
    </row>
    <row r="13" spans="2:8" x14ac:dyDescent="0.2">
      <c r="B13" s="54" t="s">
        <v>623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624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625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633</v>
      </c>
      <c r="C23" s="54" t="s">
        <v>48</v>
      </c>
      <c r="D23" s="54" t="s">
        <v>48</v>
      </c>
      <c r="E23" s="54" t="s">
        <v>48</v>
      </c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2023-10-03T08:28:49Z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